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90" windowWidth="12855" windowHeight="6570" activeTab="0"/>
  </bookViews>
  <sheets>
    <sheet name="Ficha" sheetId="1" r:id="rId1"/>
    <sheet name="Hoja1" sheetId="2" r:id="rId2"/>
  </sheets>
  <definedNames>
    <definedName name="_xlnm.Print_Area" localSheetId="0">'Ficha'!$A$1:$L$98</definedName>
  </definedNames>
  <calcPr fullCalcOnLoad="1"/>
</workbook>
</file>

<file path=xl/sharedStrings.xml><?xml version="1.0" encoding="utf-8"?>
<sst xmlns="http://schemas.openxmlformats.org/spreadsheetml/2006/main" count="164" uniqueCount="123">
  <si>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</si>
  <si>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</si>
  <si>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</si>
  <si>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</si>
  <si>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</si>
  <si>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</si>
  <si>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</si>
  <si>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</si>
  <si>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Rendimiento (Kg/ha):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</si>
  <si>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</si>
  <si>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</si>
  <si>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</si>
  <si>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</si>
  <si>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</si>
  <si>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</si>
  <si>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 xml:space="preserve"> -Fertilizantes:</t>
  </si>
  <si>
    <t xml:space="preserve"> -Herbicidas: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</si>
  <si>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</si>
  <si>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</si>
  <si>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</si>
  <si>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</si>
  <si>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</si>
  <si>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</si>
  <si>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</si>
  <si>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</si>
  <si>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</si>
  <si>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</si>
  <si>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</si>
  <si>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</si>
  <si>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</si>
  <si>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</si>
  <si>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</si>
  <si>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</si>
  <si>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</si>
  <si>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</si>
  <si>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</si>
  <si>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</si>
  <si>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</si>
  <si>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</si>
  <si>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</si>
  <si>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</si>
  <si>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</si>
  <si>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</si>
  <si>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</si>
  <si>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Rendimiento (kg/ha)</t>
  </si>
  <si>
    <t>Aplicación fertilizantes</t>
  </si>
  <si>
    <t xml:space="preserve"> -Insecticidas:</t>
  </si>
  <si>
    <t xml:space="preserve">        </t>
  </si>
  <si>
    <t>Parámetros generales:</t>
  </si>
  <si>
    <t>ha</t>
  </si>
  <si>
    <t>Urea</t>
  </si>
  <si>
    <t xml:space="preserve"> -Otros:</t>
  </si>
  <si>
    <t>Precio ($/Kg)</t>
  </si>
  <si>
    <t>Aplicaciones de pesticidas</t>
  </si>
  <si>
    <t>L</t>
  </si>
  <si>
    <t>Riegos y limpia acequias</t>
  </si>
  <si>
    <t xml:space="preserve">  </t>
  </si>
  <si>
    <t>Precio de venta mercado  ($/Kg): (1)</t>
  </si>
  <si>
    <t>Control de malezas: Alrededor de la planta.</t>
  </si>
  <si>
    <t>Acarreo de insumos e implementos</t>
  </si>
  <si>
    <t>Aplicación pesticidas</t>
  </si>
  <si>
    <t>Roundup</t>
  </si>
  <si>
    <t>Agosto-marzo</t>
  </si>
  <si>
    <t>Destino Mercado: Consumo interno</t>
  </si>
  <si>
    <t>1 ha Enero 2013</t>
  </si>
  <si>
    <t>Poda ordenar la planta</t>
  </si>
  <si>
    <t>Todo el año</t>
  </si>
  <si>
    <t>Diciembre-enero</t>
  </si>
  <si>
    <t>Septiembre-octubre</t>
  </si>
  <si>
    <t>Winspray Miscible</t>
  </si>
  <si>
    <t>Materiales: Capachos o baldes de  10 lts y otros.</t>
  </si>
  <si>
    <t>Superfosfato triple</t>
  </si>
  <si>
    <t>Limón</t>
  </si>
  <si>
    <t>Septiembre-diciembre</t>
  </si>
  <si>
    <t>Julio-septiembre</t>
  </si>
  <si>
    <t>Septiembre-noviembre</t>
  </si>
  <si>
    <t>Agosto-septiembre</t>
  </si>
  <si>
    <t>Lorsban 4E</t>
  </si>
  <si>
    <t>Julio</t>
  </si>
  <si>
    <t>Karate Zeon</t>
  </si>
  <si>
    <t>Fungicida:</t>
  </si>
  <si>
    <t>Octubre-diciembre</t>
  </si>
  <si>
    <t>Farmon</t>
  </si>
  <si>
    <t>Fecha cosecha: Septiembre-diciembre</t>
  </si>
  <si>
    <t>Bins</t>
  </si>
  <si>
    <t>Sacar bins y cargar a camión</t>
  </si>
  <si>
    <t>Bins (duración 5 años)</t>
  </si>
  <si>
    <t>bins</t>
  </si>
  <si>
    <t>Insumos (3) (c )</t>
  </si>
  <si>
    <t xml:space="preserve"> 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</si>
  <si>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-Fertilizantes(4):</t>
  </si>
  <si>
    <t xml:space="preserve"> (4) Las dosis de fertilización promedio podrían variar de acuerdo a los resultados de los distintos análisis( foliar, suelo, etc.)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</si>
  <si>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</si>
  <si>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</si>
  <si>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Margen neto ($/ha) (5)</t>
  </si>
  <si>
    <t>Punto de equilibrio (6)</t>
  </si>
  <si>
    <t>Mallas amarilla</t>
  </si>
  <si>
    <t>Cosecha: recolección de fruta (2)</t>
  </si>
  <si>
    <t>Región Metropolitana</t>
  </si>
  <si>
    <t>Edad huerto: Plena producción</t>
  </si>
  <si>
    <t>Tipo de producción: Consumo fresco</t>
  </si>
  <si>
    <t>Tecnología: Media</t>
  </si>
  <si>
    <t>Variedad: Fino 49</t>
  </si>
  <si>
    <t>Densidad de plantas/Ha: 6x3,5 =470</t>
  </si>
  <si>
    <t>Régimen hídrico: Riego por surco</t>
  </si>
  <si>
    <t>Octubre-noviembre</t>
  </si>
  <si>
    <t>Marzo-abril</t>
  </si>
  <si>
    <t>Analisis foliar</t>
  </si>
  <si>
    <t>Ridomil Pluz 50 WP</t>
  </si>
  <si>
    <t>Bravo 720 (2 aplicaciones)</t>
  </si>
  <si>
    <t>Agosto</t>
  </si>
  <si>
    <t xml:space="preserve"> (2) Cada bins en promedio lleva 400 kilos de limón, contiene 20 mallas de limón donde una malla pesa 20 kilos en promedio.</t>
  </si>
  <si>
    <t xml:space="preserve"> (1) El precio del kilo de limón utilizado en el análisis de sensibilidad, corresponde al promedio de la región durante el periodo de cosecha en la temporada 2011/12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</si>
  <si>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</si>
  <si>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</si>
  <si>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</si>
  <si>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</si>
  <si>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</si>
  <si>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</si>
  <si>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( c)</t>
  </si>
  <si>
    <t>Total a+b+c</t>
  </si>
  <si>
    <t>Sensibilización de costos corresponde a cambios que presentan los costos variables, dependiendo del cambio de los rendimientos, se definen como 10% menos y 10% más.</t>
  </si>
  <si>
    <t>Junio-diciembre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</si>
</sst>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0.0"/>
    <numFmt numFmtId="166" formatCode="&quot;$&quot;\ #,##0"/>
    <numFmt numFmtId="167" formatCode="#,##0_ ;\-#,##0\ "/>
    <numFmt numFmtId="168" formatCode="[$$-340A]\ 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5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  <xf numFmtId="0" fontId="4" fillId="0" borderId="10" applyNumberFormat="0" applyFill="0" applyAlignment="0" applyProtection="0"/>
  </cellStyleXfs>
  <cellXfs count="228">
    <xf numFmtId="0" fontId="0" fillId="0" borderId="0" xfId="0" applyFont="1" applyAlignment="1">
      <alignment/>
    </xf>
    <xf numFmtId="0" fontId="6" fillId="0" borderId="0" xfId="55" applyFont="1" applyFill="1" applyAlignment="1">
      <alignment/>
      <protection/>
    </xf>
    <xf numFmtId="0" fontId="0" fillId="0" borderId="0" xfId="0" applyFill="1" applyAlignment="1">
      <alignment/>
    </xf>
    <xf numFmtId="164" fontId="7" fillId="0" borderId="0" xfId="66" applyFont="1" applyFill="1" applyAlignment="1" applyProtection="1">
      <alignment vertical="center"/>
      <protection/>
    </xf>
    <xf numFmtId="0" fontId="45" fillId="0" borderId="0" xfId="0" applyFont="1" applyAlignment="1">
      <alignment/>
    </xf>
    <xf numFmtId="2" fontId="7" fillId="0" borderId="0" xfId="66" applyNumberFormat="1" applyFont="1" applyFill="1" applyAlignment="1">
      <alignment vertical="center" wrapText="1"/>
      <protection/>
    </xf>
    <xf numFmtId="0" fontId="46" fillId="0" borderId="0" xfId="0" applyFont="1" applyAlignment="1">
      <alignment/>
    </xf>
    <xf numFmtId="0" fontId="11" fillId="0" borderId="0" xfId="55" applyFont="1" applyFill="1">
      <alignment/>
      <protection/>
    </xf>
    <xf numFmtId="3" fontId="11" fillId="0" borderId="0" xfId="66" applyNumberFormat="1" applyFont="1" applyFill="1" applyAlignment="1">
      <alignment/>
      <protection/>
    </xf>
    <xf numFmtId="2" fontId="11" fillId="0" borderId="0" xfId="66" applyNumberFormat="1" applyFont="1" applyFill="1" applyAlignment="1">
      <alignment/>
      <protection/>
    </xf>
    <xf numFmtId="3" fontId="7" fillId="0" borderId="0" xfId="66" applyNumberFormat="1" applyFont="1" applyFill="1" applyAlignment="1" applyProtection="1">
      <alignment horizontal="right"/>
      <protection/>
    </xf>
    <xf numFmtId="164" fontId="11" fillId="0" borderId="0" xfId="66" applyFont="1" applyFill="1" applyAlignment="1" applyProtection="1">
      <alignment/>
      <protection/>
    </xf>
    <xf numFmtId="3" fontId="7" fillId="0" borderId="0" xfId="66" applyNumberFormat="1" applyFont="1" applyFill="1" applyAlignment="1">
      <alignment/>
      <protection/>
    </xf>
    <xf numFmtId="164" fontId="7" fillId="0" borderId="0" xfId="66" applyFont="1" applyFill="1" applyAlignment="1" applyProtection="1">
      <alignment/>
      <protection/>
    </xf>
    <xf numFmtId="166" fontId="11" fillId="0" borderId="0" xfId="55" applyNumberFormat="1" applyFont="1" applyFill="1" applyAlignment="1">
      <alignment horizontal="right"/>
      <protection/>
    </xf>
    <xf numFmtId="164" fontId="7" fillId="0" borderId="0" xfId="66" applyFont="1" applyFill="1" applyAlignment="1" applyProtection="1">
      <alignment horizontal="left"/>
      <protection/>
    </xf>
    <xf numFmtId="165" fontId="11" fillId="0" borderId="0" xfId="66" applyNumberFormat="1" applyFont="1" applyFill="1">
      <alignment/>
      <protection/>
    </xf>
    <xf numFmtId="2" fontId="7" fillId="0" borderId="0" xfId="66" applyNumberFormat="1" applyFont="1" applyFill="1" applyAlignment="1">
      <alignment/>
      <protection/>
    </xf>
    <xf numFmtId="164" fontId="11" fillId="0" borderId="0" xfId="66" applyFont="1" applyFill="1" applyAlignment="1">
      <alignment horizontal="center"/>
      <protection/>
    </xf>
    <xf numFmtId="3" fontId="11" fillId="0" borderId="0" xfId="55" applyNumberFormat="1" applyFont="1" applyFill="1" applyAlignment="1">
      <alignment/>
      <protection/>
    </xf>
    <xf numFmtId="164" fontId="11" fillId="0" borderId="0" xfId="66" applyFont="1" applyFill="1" applyAlignment="1" applyProtection="1">
      <alignment horizontal="right"/>
      <protection/>
    </xf>
    <xf numFmtId="165" fontId="11" fillId="0" borderId="0" xfId="66" applyNumberFormat="1" applyFont="1" applyFill="1" applyBorder="1">
      <alignment/>
      <protection/>
    </xf>
    <xf numFmtId="164" fontId="7" fillId="0" borderId="0" xfId="66" applyFont="1" applyFill="1" applyAlignment="1" applyProtection="1">
      <alignment horizontal="right"/>
      <protection/>
    </xf>
    <xf numFmtId="0" fontId="45" fillId="0" borderId="0" xfId="0" applyFont="1" applyBorder="1" applyAlignment="1">
      <alignment/>
    </xf>
    <xf numFmtId="3" fontId="7" fillId="34" borderId="11" xfId="54" applyNumberFormat="1" applyFont="1" applyFill="1" applyBorder="1" applyAlignment="1">
      <alignment horizontal="right"/>
      <protection/>
    </xf>
    <xf numFmtId="10" fontId="7" fillId="34" borderId="11" xfId="68" applyNumberFormat="1" applyFont="1" applyFill="1" applyBorder="1" applyAlignment="1">
      <alignment horizontal="right"/>
    </xf>
    <xf numFmtId="9" fontId="7" fillId="34" borderId="11" xfId="68" applyFont="1" applyFill="1" applyBorder="1" applyAlignment="1">
      <alignment horizontal="right"/>
    </xf>
    <xf numFmtId="0" fontId="7" fillId="34" borderId="12" xfId="54" applyFont="1" applyFill="1" applyBorder="1">
      <alignment/>
      <protection/>
    </xf>
    <xf numFmtId="0" fontId="11" fillId="0" borderId="0" xfId="55" applyFont="1" applyFill="1" applyAlignment="1">
      <alignment/>
      <protection/>
    </xf>
    <xf numFmtId="0" fontId="7" fillId="0" borderId="0" xfId="55" applyFont="1" applyFill="1" applyBorder="1" applyAlignment="1" applyProtection="1">
      <alignment vertical="center"/>
      <protection/>
    </xf>
    <xf numFmtId="4" fontId="7" fillId="0" borderId="0" xfId="55" applyNumberFormat="1" applyFont="1" applyFill="1" applyBorder="1" applyAlignment="1" applyProtection="1">
      <alignment horizontal="left" vertical="center"/>
      <protection/>
    </xf>
    <xf numFmtId="0" fontId="7" fillId="0" borderId="0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 applyProtection="1">
      <alignment horizontal="left" vertical="center"/>
      <protection/>
    </xf>
    <xf numFmtId="3" fontId="11" fillId="34" borderId="13" xfId="66" applyNumberFormat="1" applyFont="1" applyFill="1" applyBorder="1" applyAlignment="1" applyProtection="1">
      <alignment horizontal="right"/>
      <protection/>
    </xf>
    <xf numFmtId="3" fontId="11" fillId="34" borderId="14" xfId="66" applyNumberFormat="1" applyFont="1" applyFill="1" applyBorder="1" applyAlignment="1" applyProtection="1">
      <alignment horizontal="right"/>
      <protection/>
    </xf>
    <xf numFmtId="3" fontId="7" fillId="35" borderId="15" xfId="55" applyNumberFormat="1" applyFont="1" applyFill="1" applyBorder="1" applyAlignment="1" applyProtection="1">
      <alignment horizontal="right"/>
      <protection/>
    </xf>
    <xf numFmtId="0" fontId="46" fillId="0" borderId="0" xfId="0" applyFont="1" applyFill="1" applyAlignment="1">
      <alignment/>
    </xf>
    <xf numFmtId="3" fontId="7" fillId="0" borderId="0" xfId="55" applyNumberFormat="1" applyFont="1" applyFill="1" applyBorder="1" applyAlignment="1" applyProtection="1">
      <alignment horizontal="right"/>
      <protection/>
    </xf>
    <xf numFmtId="3" fontId="11" fillId="34" borderId="13" xfId="55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6" xfId="68" applyFont="1" applyFill="1" applyBorder="1" applyAlignment="1">
      <alignment vertical="center"/>
    </xf>
    <xf numFmtId="3" fontId="7" fillId="34" borderId="16" xfId="55" applyNumberFormat="1" applyFont="1" applyFill="1" applyBorder="1" applyAlignment="1" applyProtection="1">
      <alignment horizontal="right"/>
      <protection/>
    </xf>
    <xf numFmtId="10" fontId="7" fillId="34" borderId="16" xfId="55" applyNumberFormat="1" applyFont="1" applyFill="1" applyBorder="1" applyAlignment="1">
      <alignment horizontal="right"/>
      <protection/>
    </xf>
    <xf numFmtId="3" fontId="7" fillId="34" borderId="16" xfId="55" applyNumberFormat="1" applyFont="1" applyFill="1" applyBorder="1" applyAlignment="1">
      <alignment horizontal="right"/>
      <protection/>
    </xf>
    <xf numFmtId="3" fontId="47" fillId="36" borderId="15" xfId="55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68" fontId="11" fillId="34" borderId="16" xfId="0" applyNumberFormat="1" applyFont="1" applyFill="1" applyBorder="1" applyAlignment="1">
      <alignment horizontal="center" vertical="center"/>
    </xf>
    <xf numFmtId="167" fontId="11" fillId="0" borderId="0" xfId="55" applyNumberFormat="1" applyFont="1" applyFill="1">
      <alignment/>
      <protection/>
    </xf>
    <xf numFmtId="0" fontId="0" fillId="0" borderId="0" xfId="0" applyBorder="1" applyAlignment="1">
      <alignment/>
    </xf>
    <xf numFmtId="165" fontId="11" fillId="34" borderId="14" xfId="55" applyNumberFormat="1" applyFont="1" applyFill="1" applyBorder="1" applyAlignment="1" applyProtection="1">
      <alignment horizontal="right"/>
      <protection/>
    </xf>
    <xf numFmtId="3" fontId="7" fillId="0" borderId="0" xfId="55" applyNumberFormat="1" applyFont="1" applyFill="1" applyBorder="1" applyAlignment="1" applyProtection="1">
      <alignment horizontal="right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4" fontId="7" fillId="0" borderId="0" xfId="55" applyNumberFormat="1" applyFont="1" applyFill="1" applyBorder="1" applyAlignment="1" applyProtection="1">
      <alignment horizontal="center" vertical="center"/>
      <protection/>
    </xf>
    <xf numFmtId="3" fontId="11" fillId="34" borderId="17" xfId="55" applyNumberFormat="1" applyFont="1" applyFill="1" applyBorder="1" applyAlignment="1" applyProtection="1">
      <alignment horizontal="right"/>
      <protection/>
    </xf>
    <xf numFmtId="165" fontId="11" fillId="34" borderId="18" xfId="55" applyNumberFormat="1" applyFont="1" applyFill="1" applyBorder="1" applyAlignment="1" applyProtection="1">
      <alignment horizontal="right"/>
      <protection/>
    </xf>
    <xf numFmtId="3" fontId="7" fillId="35" borderId="19" xfId="0" applyNumberFormat="1" applyFont="1" applyFill="1" applyBorder="1" applyAlignment="1" applyProtection="1">
      <alignment horizontal="right"/>
      <protection/>
    </xf>
    <xf numFmtId="0" fontId="11" fillId="0" borderId="0" xfId="55" applyFont="1" applyFill="1" applyAlignment="1">
      <alignment horizontal="right"/>
      <protection/>
    </xf>
    <xf numFmtId="3" fontId="11" fillId="0" borderId="16" xfId="0" applyNumberFormat="1" applyFont="1" applyFill="1" applyBorder="1" applyAlignment="1">
      <alignment horizontal="center" vertical="center"/>
    </xf>
    <xf numFmtId="0" fontId="11" fillId="0" borderId="20" xfId="55" applyFont="1" applyFill="1" applyBorder="1" applyAlignment="1" applyProtection="1">
      <alignment horizontal="left"/>
      <protection/>
    </xf>
    <xf numFmtId="0" fontId="11" fillId="0" borderId="0" xfId="55" applyFont="1" applyFill="1" applyBorder="1" applyAlignment="1" applyProtection="1">
      <alignment horizontal="left"/>
      <protection/>
    </xf>
    <xf numFmtId="164" fontId="11" fillId="0" borderId="0" xfId="66" applyFont="1" applyFill="1" applyAlignment="1">
      <alignment horizontal="left"/>
      <protection/>
    </xf>
    <xf numFmtId="0" fontId="11" fillId="34" borderId="20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0" xfId="55" applyFont="1" applyFill="1" applyBorder="1" applyAlignment="1" applyProtection="1">
      <alignment horizontal="left"/>
      <protection/>
    </xf>
    <xf numFmtId="165" fontId="11" fillId="34" borderId="13" xfId="55" applyNumberFormat="1" applyFont="1" applyFill="1" applyBorder="1" applyAlignment="1" applyProtection="1">
      <alignment horizontal="right"/>
      <protection/>
    </xf>
    <xf numFmtId="0" fontId="11" fillId="34" borderId="20" xfId="55" applyFont="1" applyFill="1" applyBorder="1" applyAlignment="1" applyProtection="1">
      <alignment horizontal="right"/>
      <protection/>
    </xf>
    <xf numFmtId="3" fontId="11" fillId="34" borderId="20" xfId="55" applyNumberFormat="1" applyFont="1" applyFill="1" applyBorder="1" applyAlignment="1" applyProtection="1">
      <alignment horizontal="right"/>
      <protection/>
    </xf>
    <xf numFmtId="3" fontId="11" fillId="34" borderId="21" xfId="55" applyNumberFormat="1" applyFont="1" applyFill="1" applyBorder="1" applyAlignment="1" applyProtection="1">
      <alignment horizontal="right"/>
      <protection/>
    </xf>
    <xf numFmtId="3" fontId="11" fillId="34" borderId="14" xfId="55" applyNumberFormat="1" applyFont="1" applyFill="1" applyBorder="1" applyAlignment="1" applyProtection="1">
      <alignment horizontal="right"/>
      <protection/>
    </xf>
    <xf numFmtId="3" fontId="7" fillId="34" borderId="13" xfId="0" applyNumberFormat="1" applyFont="1" applyFill="1" applyBorder="1" applyAlignment="1">
      <alignment horizontal="center"/>
    </xf>
    <xf numFmtId="3" fontId="7" fillId="34" borderId="13" xfId="0" applyNumberFormat="1" applyFont="1" applyFill="1" applyBorder="1" applyAlignment="1">
      <alignment horizontal="center" vertical="center"/>
    </xf>
    <xf numFmtId="0" fontId="11" fillId="34" borderId="18" xfId="55" applyFont="1" applyFill="1" applyBorder="1" applyAlignment="1">
      <alignment horizontal="center"/>
      <protection/>
    </xf>
    <xf numFmtId="0" fontId="7" fillId="34" borderId="20" xfId="55" applyFont="1" applyFill="1" applyBorder="1" applyAlignment="1" applyProtection="1">
      <alignment horizontal="left"/>
      <protection/>
    </xf>
    <xf numFmtId="3" fontId="11" fillId="0" borderId="16" xfId="0" applyNumberFormat="1" applyFont="1" applyFill="1" applyBorder="1" applyAlignment="1">
      <alignment horizontal="center"/>
    </xf>
    <xf numFmtId="165" fontId="11" fillId="34" borderId="22" xfId="66" applyNumberFormat="1" applyFont="1" applyFill="1" applyBorder="1" applyAlignment="1" applyProtection="1">
      <alignment horizontal="right"/>
      <protection/>
    </xf>
    <xf numFmtId="164" fontId="11" fillId="34" borderId="17" xfId="66" applyFont="1" applyFill="1" applyBorder="1" applyAlignment="1">
      <alignment horizontal="right"/>
      <protection/>
    </xf>
    <xf numFmtId="0" fontId="11" fillId="34" borderId="20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18" xfId="55" applyFont="1" applyFill="1" applyBorder="1" applyAlignment="1">
      <alignment horizontal="center"/>
      <protection/>
    </xf>
    <xf numFmtId="0" fontId="11" fillId="34" borderId="0" xfId="55" applyFont="1" applyFill="1" applyBorder="1" applyAlignment="1">
      <alignment horizontal="right" vertical="center"/>
      <protection/>
    </xf>
    <xf numFmtId="0" fontId="11" fillId="34" borderId="18" xfId="55" applyFont="1" applyFill="1" applyBorder="1" applyAlignment="1">
      <alignment vertical="center"/>
      <protection/>
    </xf>
    <xf numFmtId="0" fontId="7" fillId="34" borderId="20" xfId="66" applyNumberFormat="1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vertical="center"/>
      <protection/>
    </xf>
    <xf numFmtId="4" fontId="7" fillId="34" borderId="0" xfId="55" applyNumberFormat="1" applyFont="1" applyFill="1" applyBorder="1" applyAlignment="1" applyProtection="1">
      <alignment horizontal="left" vertical="center"/>
      <protection/>
    </xf>
    <xf numFmtId="0" fontId="7" fillId="34" borderId="0" xfId="55" applyFont="1" applyFill="1" applyBorder="1" applyAlignment="1" applyProtection="1">
      <alignment horizontal="left" vertical="center"/>
      <protection/>
    </xf>
    <xf numFmtId="3" fontId="7" fillId="34" borderId="0" xfId="55" applyNumberFormat="1" applyFont="1" applyFill="1" applyBorder="1" applyAlignment="1" applyProtection="1">
      <alignment horizontal="left" vertical="center"/>
      <protection/>
    </xf>
    <xf numFmtId="0" fontId="11" fillId="34" borderId="20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18" xfId="55" applyFont="1" applyFill="1" applyBorder="1" applyAlignment="1" applyProtection="1">
      <alignment horizontal="left"/>
      <protection/>
    </xf>
    <xf numFmtId="0" fontId="11" fillId="34" borderId="20" xfId="66" applyNumberFormat="1" applyFont="1" applyFill="1" applyBorder="1" applyAlignment="1" applyProtection="1">
      <alignment horizontal="left"/>
      <protection/>
    </xf>
    <xf numFmtId="0" fontId="11" fillId="34" borderId="0" xfId="66" applyNumberFormat="1" applyFont="1" applyFill="1" applyBorder="1" applyAlignment="1" applyProtection="1">
      <alignment horizontal="left"/>
      <protection/>
    </xf>
    <xf numFmtId="0" fontId="7" fillId="34" borderId="20" xfId="55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7" fillId="34" borderId="18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>
      <alignment horizontal="center"/>
      <protection/>
    </xf>
    <xf numFmtId="0" fontId="0" fillId="0" borderId="20" xfId="0" applyBorder="1" applyAlignment="1">
      <alignment/>
    </xf>
    <xf numFmtId="3" fontId="11" fillId="34" borderId="17" xfId="66" applyNumberFormat="1" applyFont="1" applyFill="1" applyBorder="1" applyAlignment="1" applyProtection="1">
      <alignment horizontal="right"/>
      <protection/>
    </xf>
    <xf numFmtId="3" fontId="11" fillId="34" borderId="20" xfId="66" applyNumberFormat="1" applyFont="1" applyFill="1" applyBorder="1" applyAlignment="1" applyProtection="1">
      <alignment horizontal="right"/>
      <protection/>
    </xf>
    <xf numFmtId="3" fontId="7" fillId="35" borderId="19" xfId="55" applyNumberFormat="1" applyFont="1" applyFill="1" applyBorder="1" applyAlignment="1" applyProtection="1">
      <alignment horizontal="right"/>
      <protection/>
    </xf>
    <xf numFmtId="3" fontId="11" fillId="34" borderId="21" xfId="66" applyNumberFormat="1" applyFont="1" applyFill="1" applyBorder="1" applyAlignment="1" applyProtection="1">
      <alignment horizontal="right"/>
      <protection/>
    </xf>
    <xf numFmtId="0" fontId="45" fillId="0" borderId="0" xfId="0" applyFont="1" applyFill="1" applyAlignment="1">
      <alignment/>
    </xf>
    <xf numFmtId="167" fontId="7" fillId="34" borderId="23" xfId="66" applyNumberFormat="1" applyFont="1" applyFill="1" applyBorder="1" applyAlignment="1">
      <alignment horizontal="left" vertical="center"/>
      <protection/>
    </xf>
    <xf numFmtId="0" fontId="11" fillId="34" borderId="0" xfId="54" applyFont="1" applyFill="1" applyBorder="1">
      <alignment/>
      <protection/>
    </xf>
    <xf numFmtId="0" fontId="45" fillId="34" borderId="0" xfId="0" applyFont="1" applyFill="1" applyBorder="1" applyAlignment="1">
      <alignment/>
    </xf>
    <xf numFmtId="0" fontId="7" fillId="34" borderId="23" xfId="54" applyFont="1" applyFill="1" applyBorder="1" applyAlignment="1">
      <alignment horizontal="left"/>
      <protection/>
    </xf>
    <xf numFmtId="165" fontId="11" fillId="34" borderId="0" xfId="66" applyNumberFormat="1" applyFont="1" applyFill="1" applyBorder="1" applyAlignment="1">
      <alignment horizontal="center"/>
      <protection/>
    </xf>
    <xf numFmtId="0" fontId="7" fillId="34" borderId="24" xfId="54" applyFont="1" applyFill="1" applyBorder="1" applyAlignment="1">
      <alignment horizontal="left"/>
      <protection/>
    </xf>
    <xf numFmtId="165" fontId="11" fillId="34" borderId="25" xfId="66" applyNumberFormat="1" applyFont="1" applyFill="1" applyBorder="1" applyAlignment="1">
      <alignment horizontal="center"/>
      <protection/>
    </xf>
    <xf numFmtId="0" fontId="45" fillId="34" borderId="25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3" fontId="7" fillId="34" borderId="11" xfId="55" applyNumberFormat="1" applyFont="1" applyFill="1" applyBorder="1" applyAlignment="1">
      <alignment/>
      <protection/>
    </xf>
    <xf numFmtId="3" fontId="11" fillId="34" borderId="0" xfId="66" applyNumberFormat="1" applyFont="1" applyFill="1" applyBorder="1" applyAlignment="1">
      <alignment/>
      <protection/>
    </xf>
    <xf numFmtId="0" fontId="45" fillId="34" borderId="24" xfId="0" applyFont="1" applyFill="1" applyBorder="1" applyAlignment="1">
      <alignment/>
    </xf>
    <xf numFmtId="3" fontId="11" fillId="34" borderId="25" xfId="55" applyNumberFormat="1" applyFont="1" applyFill="1" applyBorder="1" applyAlignment="1">
      <alignment/>
      <protection/>
    </xf>
    <xf numFmtId="0" fontId="11" fillId="34" borderId="12" xfId="55" applyFont="1" applyFill="1" applyBorder="1" applyAlignment="1">
      <alignment/>
      <protection/>
    </xf>
    <xf numFmtId="0" fontId="45" fillId="34" borderId="16" xfId="0" applyFont="1" applyFill="1" applyBorder="1" applyAlignment="1">
      <alignment/>
    </xf>
    <xf numFmtId="0" fontId="48" fillId="37" borderId="16" xfId="0" applyFont="1" applyFill="1" applyBorder="1" applyAlignment="1">
      <alignment horizontal="center"/>
    </xf>
    <xf numFmtId="0" fontId="45" fillId="34" borderId="0" xfId="0" applyFont="1" applyFill="1" applyAlignment="1">
      <alignment/>
    </xf>
    <xf numFmtId="164" fontId="7" fillId="34" borderId="0" xfId="66" applyFont="1" applyFill="1" applyAlignment="1" applyProtection="1">
      <alignment vertical="center"/>
      <protection/>
    </xf>
    <xf numFmtId="0" fontId="11" fillId="34" borderId="26" xfId="55" applyFont="1" applyFill="1" applyBorder="1" applyAlignment="1" applyProtection="1">
      <alignment/>
      <protection/>
    </xf>
    <xf numFmtId="0" fontId="11" fillId="34" borderId="27" xfId="55" applyFont="1" applyFill="1" applyBorder="1" applyAlignment="1" applyProtection="1">
      <alignment/>
      <protection/>
    </xf>
    <xf numFmtId="0" fontId="11" fillId="34" borderId="15" xfId="55" applyFont="1" applyFill="1" applyBorder="1" applyAlignment="1" applyProtection="1">
      <alignment/>
      <protection/>
    </xf>
    <xf numFmtId="17" fontId="7" fillId="34" borderId="0" xfId="66" applyNumberFormat="1" applyFont="1" applyFill="1" applyAlignment="1" applyProtection="1">
      <alignment/>
      <protection/>
    </xf>
    <xf numFmtId="3" fontId="11" fillId="34" borderId="0" xfId="54" applyNumberFormat="1" applyFont="1" applyFill="1" applyBorder="1" applyAlignment="1">
      <alignment horizontal="right"/>
      <protection/>
    </xf>
    <xf numFmtId="0" fontId="11" fillId="34" borderId="0" xfId="55" applyFont="1" applyFill="1" applyAlignment="1">
      <alignment/>
      <protection/>
    </xf>
    <xf numFmtId="165" fontId="48" fillId="37" borderId="16" xfId="0" applyNumberFormat="1" applyFont="1" applyFill="1" applyBorder="1" applyAlignment="1">
      <alignment horizontal="center"/>
    </xf>
    <xf numFmtId="17" fontId="11" fillId="34" borderId="0" xfId="66" applyNumberFormat="1" applyFont="1" applyFill="1" applyAlignment="1" applyProtection="1">
      <alignment/>
      <protection/>
    </xf>
    <xf numFmtId="3" fontId="45" fillId="34" borderId="0" xfId="0" applyNumberFormat="1" applyFont="1" applyFill="1" applyAlignment="1">
      <alignment/>
    </xf>
    <xf numFmtId="17" fontId="11" fillId="34" borderId="0" xfId="66" applyNumberFormat="1" applyFont="1" applyFill="1" applyBorder="1" applyAlignment="1" applyProtection="1">
      <alignment/>
      <protection/>
    </xf>
    <xf numFmtId="3" fontId="45" fillId="34" borderId="0" xfId="0" applyNumberFormat="1" applyFont="1" applyFill="1" applyBorder="1" applyAlignment="1">
      <alignment/>
    </xf>
    <xf numFmtId="3" fontId="7" fillId="35" borderId="26" xfId="55" applyNumberFormat="1" applyFont="1" applyFill="1" applyBorder="1" applyAlignment="1" applyProtection="1">
      <alignment horizontal="left"/>
      <protection/>
    </xf>
    <xf numFmtId="3" fontId="7" fillId="35" borderId="27" xfId="55" applyNumberFormat="1" applyFont="1" applyFill="1" applyBorder="1" applyAlignment="1" applyProtection="1">
      <alignment horizontal="right"/>
      <protection/>
    </xf>
    <xf numFmtId="17" fontId="11" fillId="34" borderId="28" xfId="66" applyNumberFormat="1" applyFont="1" applyFill="1" applyBorder="1" applyAlignment="1" applyProtection="1">
      <alignment/>
      <protection/>
    </xf>
    <xf numFmtId="3" fontId="45" fillId="34" borderId="28" xfId="0" applyNumberFormat="1" applyFont="1" applyFill="1" applyBorder="1" applyAlignment="1">
      <alignment/>
    </xf>
    <xf numFmtId="0" fontId="45" fillId="34" borderId="0" xfId="0" applyFont="1" applyFill="1" applyAlignment="1">
      <alignment/>
    </xf>
    <xf numFmtId="0" fontId="11" fillId="34" borderId="26" xfId="55" applyFont="1" applyFill="1" applyBorder="1" applyAlignment="1" applyProtection="1">
      <alignment horizontal="left"/>
      <protection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47" fillId="36" borderId="26" xfId="55" applyFont="1" applyFill="1" applyBorder="1" applyAlignment="1" applyProtection="1">
      <alignment horizontal="left" vertical="center"/>
      <protection/>
    </xf>
    <xf numFmtId="0" fontId="47" fillId="36" borderId="27" xfId="55" applyFont="1" applyFill="1" applyBorder="1" applyAlignment="1" applyProtection="1">
      <alignment horizontal="left" vertical="center"/>
      <protection/>
    </xf>
    <xf numFmtId="0" fontId="11" fillId="0" borderId="32" xfId="55" applyFont="1" applyFill="1" applyBorder="1" applyAlignment="1">
      <alignment horizontal="left" vertical="top" wrapText="1"/>
      <protection/>
    </xf>
    <xf numFmtId="0" fontId="11" fillId="0" borderId="28" xfId="55" applyFont="1" applyFill="1" applyBorder="1" applyAlignment="1">
      <alignment horizontal="left" vertical="top" wrapText="1"/>
      <protection/>
    </xf>
    <xf numFmtId="0" fontId="11" fillId="0" borderId="19" xfId="55" applyFont="1" applyFill="1" applyBorder="1" applyAlignment="1">
      <alignment horizontal="left" vertical="top" wrapText="1"/>
      <protection/>
    </xf>
    <xf numFmtId="3" fontId="11" fillId="0" borderId="20" xfId="52" applyNumberFormat="1" applyFont="1" applyFill="1" applyBorder="1" applyAlignment="1">
      <alignment horizontal="left" vertical="top" wrapText="1"/>
      <protection/>
    </xf>
    <xf numFmtId="3" fontId="11" fillId="0" borderId="0" xfId="52" applyNumberFormat="1" applyFont="1" applyFill="1" applyBorder="1" applyAlignment="1">
      <alignment horizontal="left" vertical="top" wrapText="1"/>
      <protection/>
    </xf>
    <xf numFmtId="3" fontId="11" fillId="0" borderId="18" xfId="52" applyNumberFormat="1" applyFont="1" applyFill="1" applyBorder="1" applyAlignment="1">
      <alignment horizontal="left" vertical="top" wrapText="1"/>
      <protection/>
    </xf>
    <xf numFmtId="0" fontId="11" fillId="34" borderId="0" xfId="55" applyFont="1" applyFill="1" applyBorder="1" applyAlignment="1">
      <alignment horizontal="center"/>
      <protection/>
    </xf>
    <xf numFmtId="0" fontId="11" fillId="34" borderId="18" xfId="55" applyFont="1" applyFill="1" applyBorder="1" applyAlignment="1">
      <alignment horizontal="center"/>
      <protection/>
    </xf>
    <xf numFmtId="3" fontId="11" fillId="0" borderId="17" xfId="52" applyNumberFormat="1" applyFont="1" applyFill="1" applyBorder="1" applyAlignment="1">
      <alignment horizontal="left" vertical="top" wrapText="1"/>
      <protection/>
    </xf>
    <xf numFmtId="3" fontId="11" fillId="0" borderId="33" xfId="52" applyNumberFormat="1" applyFont="1" applyFill="1" applyBorder="1" applyAlignment="1">
      <alignment horizontal="left" vertical="top" wrapText="1"/>
      <protection/>
    </xf>
    <xf numFmtId="3" fontId="11" fillId="0" borderId="22" xfId="52" applyNumberFormat="1" applyFont="1" applyFill="1" applyBorder="1" applyAlignment="1">
      <alignment horizontal="left" vertical="top" wrapText="1"/>
      <protection/>
    </xf>
    <xf numFmtId="0" fontId="7" fillId="35" borderId="17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3" fontId="7" fillId="34" borderId="32" xfId="0" applyNumberFormat="1" applyFont="1" applyFill="1" applyBorder="1" applyAlignment="1">
      <alignment horizontal="center"/>
    </xf>
    <xf numFmtId="3" fontId="7" fillId="34" borderId="19" xfId="0" applyNumberFormat="1" applyFont="1" applyFill="1" applyBorder="1" applyAlignment="1">
      <alignment horizontal="center"/>
    </xf>
    <xf numFmtId="3" fontId="7" fillId="34" borderId="17" xfId="0" applyNumberFormat="1" applyFont="1" applyFill="1" applyBorder="1" applyAlignment="1">
      <alignment horizontal="center"/>
    </xf>
    <xf numFmtId="3" fontId="7" fillId="34" borderId="22" xfId="0" applyNumberFormat="1" applyFont="1" applyFill="1" applyBorder="1" applyAlignment="1">
      <alignment horizontal="center"/>
    </xf>
    <xf numFmtId="3" fontId="7" fillId="34" borderId="20" xfId="0" applyNumberFormat="1" applyFont="1" applyFill="1" applyBorder="1" applyAlignment="1">
      <alignment horizontal="center"/>
    </xf>
    <xf numFmtId="3" fontId="7" fillId="34" borderId="18" xfId="0" applyNumberFormat="1" applyFont="1" applyFill="1" applyBorder="1" applyAlignment="1">
      <alignment horizontal="center"/>
    </xf>
    <xf numFmtId="0" fontId="11" fillId="34" borderId="20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18" xfId="55" applyFont="1" applyFill="1" applyBorder="1" applyAlignment="1" applyProtection="1">
      <alignment horizontal="left"/>
      <protection/>
    </xf>
    <xf numFmtId="0" fontId="11" fillId="34" borderId="20" xfId="55" applyFont="1" applyFill="1" applyBorder="1" applyAlignment="1">
      <alignment horizontal="center"/>
      <protection/>
    </xf>
    <xf numFmtId="0" fontId="7" fillId="35" borderId="26" xfId="55" applyFont="1" applyFill="1" applyBorder="1" applyAlignment="1" applyProtection="1">
      <alignment horizontal="left" vertical="center"/>
      <protection/>
    </xf>
    <xf numFmtId="0" fontId="7" fillId="35" borderId="27" xfId="55" applyFont="1" applyFill="1" applyBorder="1" applyAlignment="1" applyProtection="1">
      <alignment horizontal="left" vertical="center"/>
      <protection/>
    </xf>
    <xf numFmtId="0" fontId="11" fillId="34" borderId="0" xfId="55" applyFont="1" applyFill="1" applyBorder="1" applyAlignment="1">
      <alignment horizontal="center" vertical="center"/>
      <protection/>
    </xf>
    <xf numFmtId="0" fontId="11" fillId="34" borderId="18" xfId="55" applyFont="1" applyFill="1" applyBorder="1" applyAlignment="1">
      <alignment horizontal="center" vertical="center"/>
      <protection/>
    </xf>
    <xf numFmtId="0" fontId="11" fillId="34" borderId="17" xfId="55" applyFont="1" applyFill="1" applyBorder="1" applyAlignment="1">
      <alignment horizontal="center"/>
      <protection/>
    </xf>
    <xf numFmtId="0" fontId="11" fillId="34" borderId="22" xfId="55" applyFont="1" applyFill="1" applyBorder="1" applyAlignment="1">
      <alignment horizontal="center"/>
      <protection/>
    </xf>
    <xf numFmtId="0" fontId="11" fillId="34" borderId="16" xfId="55" applyFont="1" applyFill="1" applyBorder="1" applyAlignment="1" applyProtection="1">
      <alignment horizontal="left"/>
      <protection/>
    </xf>
    <xf numFmtId="0" fontId="11" fillId="34" borderId="17" xfId="55" applyFont="1" applyFill="1" applyBorder="1" applyAlignment="1" applyProtection="1">
      <alignment horizontal="left"/>
      <protection/>
    </xf>
    <xf numFmtId="0" fontId="11" fillId="34" borderId="33" xfId="55" applyFont="1" applyFill="1" applyBorder="1" applyAlignment="1" applyProtection="1">
      <alignment horizontal="left"/>
      <protection/>
    </xf>
    <xf numFmtId="0" fontId="11" fillId="34" borderId="22" xfId="55" applyFont="1" applyFill="1" applyBorder="1" applyAlignment="1" applyProtection="1">
      <alignment horizontal="left"/>
      <protection/>
    </xf>
    <xf numFmtId="0" fontId="7" fillId="35" borderId="26" xfId="0" applyFont="1" applyFill="1" applyBorder="1" applyAlignment="1" applyProtection="1">
      <alignment horizontal="left"/>
      <protection/>
    </xf>
    <xf numFmtId="0" fontId="7" fillId="35" borderId="27" xfId="0" applyFont="1" applyFill="1" applyBorder="1" applyAlignment="1" applyProtection="1">
      <alignment horizontal="left"/>
      <protection/>
    </xf>
    <xf numFmtId="0" fontId="7" fillId="34" borderId="17" xfId="66" applyNumberFormat="1" applyFont="1" applyFill="1" applyBorder="1" applyAlignment="1" applyProtection="1">
      <alignment horizontal="left"/>
      <protection/>
    </xf>
    <xf numFmtId="0" fontId="7" fillId="34" borderId="33" xfId="66" applyNumberFormat="1" applyFont="1" applyFill="1" applyBorder="1" applyAlignment="1" applyProtection="1">
      <alignment horizontal="left"/>
      <protection/>
    </xf>
    <xf numFmtId="0" fontId="7" fillId="34" borderId="22" xfId="66" applyNumberFormat="1" applyFont="1" applyFill="1" applyBorder="1" applyAlignment="1" applyProtection="1">
      <alignment horizontal="left"/>
      <protection/>
    </xf>
    <xf numFmtId="0" fontId="11" fillId="34" borderId="20" xfId="66" applyNumberFormat="1" applyFont="1" applyFill="1" applyBorder="1" applyAlignment="1" applyProtection="1">
      <alignment horizontal="left"/>
      <protection/>
    </xf>
    <xf numFmtId="0" fontId="11" fillId="34" borderId="0" xfId="66" applyNumberFormat="1" applyFont="1" applyFill="1" applyBorder="1" applyAlignment="1" applyProtection="1">
      <alignment horizontal="left"/>
      <protection/>
    </xf>
    <xf numFmtId="0" fontId="11" fillId="34" borderId="18" xfId="66" applyNumberFormat="1" applyFont="1" applyFill="1" applyBorder="1" applyAlignment="1" applyProtection="1">
      <alignment horizontal="left"/>
      <protection/>
    </xf>
    <xf numFmtId="0" fontId="11" fillId="34" borderId="33" xfId="55" applyFont="1" applyFill="1" applyBorder="1" applyAlignment="1">
      <alignment horizontal="center"/>
      <protection/>
    </xf>
    <xf numFmtId="164" fontId="8" fillId="0" borderId="0" xfId="66" applyFont="1" applyFill="1" applyAlignment="1" applyProtection="1">
      <alignment horizontal="center" vertical="center"/>
      <protection/>
    </xf>
    <xf numFmtId="3" fontId="11" fillId="0" borderId="0" xfId="66" applyNumberFormat="1" applyFont="1" applyFill="1" applyAlignment="1">
      <alignment horizontal="center"/>
      <protection/>
    </xf>
    <xf numFmtId="2" fontId="13" fillId="0" borderId="0" xfId="66" applyNumberFormat="1" applyFont="1" applyFill="1" applyAlignment="1">
      <alignment horizontal="center" vertical="center" wrapText="1"/>
      <protection/>
    </xf>
    <xf numFmtId="0" fontId="47" fillId="36" borderId="34" xfId="55" applyFont="1" applyFill="1" applyBorder="1" applyAlignment="1" applyProtection="1">
      <alignment horizontal="center" vertical="center"/>
      <protection/>
    </xf>
    <xf numFmtId="0" fontId="47" fillId="36" borderId="35" xfId="55" applyFont="1" applyFill="1" applyBorder="1" applyAlignment="1" applyProtection="1">
      <alignment horizontal="center" vertical="center"/>
      <protection/>
    </xf>
    <xf numFmtId="0" fontId="47" fillId="36" borderId="24" xfId="55" applyFont="1" applyFill="1" applyBorder="1" applyAlignment="1" applyProtection="1">
      <alignment horizontal="center" vertical="center"/>
      <protection/>
    </xf>
    <xf numFmtId="0" fontId="47" fillId="36" borderId="25" xfId="55" applyFont="1" applyFill="1" applyBorder="1" applyAlignment="1" applyProtection="1">
      <alignment horizontal="center" vertical="center"/>
      <protection/>
    </xf>
    <xf numFmtId="0" fontId="47" fillId="36" borderId="29" xfId="54" applyFont="1" applyFill="1" applyBorder="1" applyAlignment="1">
      <alignment horizontal="center"/>
      <protection/>
    </xf>
    <xf numFmtId="0" fontId="47" fillId="36" borderId="30" xfId="54" applyFont="1" applyFill="1" applyBorder="1" applyAlignment="1">
      <alignment horizontal="center"/>
      <protection/>
    </xf>
    <xf numFmtId="0" fontId="47" fillId="36" borderId="31" xfId="54" applyFont="1" applyFill="1" applyBorder="1" applyAlignment="1">
      <alignment horizontal="center"/>
      <protection/>
    </xf>
    <xf numFmtId="4" fontId="47" fillId="36" borderId="35" xfId="55" applyNumberFormat="1" applyFont="1" applyFill="1" applyBorder="1" applyAlignment="1" applyProtection="1">
      <alignment horizontal="center" vertical="center" wrapText="1"/>
      <protection/>
    </xf>
    <xf numFmtId="4" fontId="47" fillId="36" borderId="25" xfId="55" applyNumberFormat="1" applyFont="1" applyFill="1" applyBorder="1" applyAlignment="1" applyProtection="1">
      <alignment horizontal="center" vertical="center" wrapText="1"/>
      <protection/>
    </xf>
    <xf numFmtId="0" fontId="47" fillId="36" borderId="35" xfId="55" applyFont="1" applyFill="1" applyBorder="1" applyAlignment="1" applyProtection="1">
      <alignment horizontal="center" vertical="center" wrapText="1"/>
      <protection/>
    </xf>
    <xf numFmtId="0" fontId="47" fillId="36" borderId="25" xfId="55" applyFont="1" applyFill="1" applyBorder="1" applyAlignment="1" applyProtection="1">
      <alignment horizontal="center" vertical="center" wrapText="1"/>
      <protection/>
    </xf>
    <xf numFmtId="3" fontId="47" fillId="36" borderId="35" xfId="55" applyNumberFormat="1" applyFont="1" applyFill="1" applyBorder="1" applyAlignment="1" applyProtection="1">
      <alignment horizontal="center" vertical="center" wrapText="1"/>
      <protection/>
    </xf>
    <xf numFmtId="3" fontId="47" fillId="36" borderId="25" xfId="55" applyNumberFormat="1" applyFont="1" applyFill="1" applyBorder="1" applyAlignment="1" applyProtection="1">
      <alignment horizontal="center" vertical="center" wrapText="1"/>
      <protection/>
    </xf>
    <xf numFmtId="3" fontId="47" fillId="36" borderId="36" xfId="55" applyNumberFormat="1" applyFont="1" applyFill="1" applyBorder="1" applyAlignment="1" applyProtection="1">
      <alignment horizontal="center" vertical="center"/>
      <protection/>
    </xf>
    <xf numFmtId="3" fontId="47" fillId="36" borderId="12" xfId="55" applyNumberFormat="1" applyFont="1" applyFill="1" applyBorder="1" applyAlignment="1" applyProtection="1">
      <alignment horizontal="center" vertical="center"/>
      <protection/>
    </xf>
    <xf numFmtId="0" fontId="11" fillId="0" borderId="20" xfId="55" applyFont="1" applyFill="1" applyBorder="1" applyAlignment="1">
      <alignment horizontal="left" vertical="top" wrapText="1"/>
      <protection/>
    </xf>
    <xf numFmtId="0" fontId="11" fillId="0" borderId="0" xfId="55" applyFont="1" applyFill="1" applyBorder="1" applyAlignment="1">
      <alignment horizontal="left" vertical="top" wrapText="1"/>
      <protection/>
    </xf>
    <xf numFmtId="0" fontId="11" fillId="0" borderId="18" xfId="55" applyFont="1" applyFill="1" applyBorder="1" applyAlignment="1">
      <alignment horizontal="left" vertical="top" wrapText="1"/>
      <protection/>
    </xf>
    <xf numFmtId="0" fontId="7" fillId="34" borderId="20" xfId="55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7" fillId="34" borderId="18" xfId="55" applyFont="1" applyFill="1" applyBorder="1" applyAlignment="1" applyProtection="1">
      <alignment horizontal="left"/>
      <protection/>
    </xf>
    <xf numFmtId="0" fontId="11" fillId="34" borderId="16" xfId="55" applyFont="1" applyFill="1" applyBorder="1" applyAlignment="1" applyProtection="1">
      <alignment horizontal="left" vertical="center"/>
      <protection/>
    </xf>
    <xf numFmtId="0" fontId="7" fillId="35" borderId="26" xfId="55" applyFont="1" applyFill="1" applyBorder="1" applyAlignment="1" applyProtection="1">
      <alignment horizontal="left"/>
      <protection/>
    </xf>
    <xf numFmtId="0" fontId="7" fillId="35" borderId="27" xfId="55" applyFont="1" applyFill="1" applyBorder="1" applyAlignment="1" applyProtection="1">
      <alignment horizontal="left"/>
      <protection/>
    </xf>
    <xf numFmtId="3" fontId="7" fillId="0" borderId="0" xfId="55" applyNumberFormat="1" applyFont="1" applyFill="1" applyBorder="1" applyAlignment="1">
      <alignment horizontal="left"/>
      <protection/>
    </xf>
    <xf numFmtId="164" fontId="7" fillId="34" borderId="0" xfId="66" applyFont="1" applyFill="1" applyBorder="1" applyAlignment="1" applyProtection="1">
      <alignment horizontal="center" vertical="center"/>
      <protection/>
    </xf>
    <xf numFmtId="0" fontId="45" fillId="0" borderId="33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876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96</xdr:row>
      <xdr:rowOff>19050</xdr:rowOff>
    </xdr:from>
    <xdr:to>
      <xdr:col>3</xdr:col>
      <xdr:colOff>257175</xdr:colOff>
      <xdr:row>96</xdr:row>
      <xdr:rowOff>142875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26550"/>
          <a:ext cx="1876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view="pageBreakPreview" zoomScale="70" zoomScaleNormal="70" zoomScaleSheetLayoutView="70" zoomScalePageLayoutView="0" workbookViewId="0" topLeftCell="B1">
      <selection activeCell="C1" sqref="C1:K1"/>
    </sheetView>
  </sheetViews>
  <sheetFormatPr defaultColWidth="11.421875" defaultRowHeight="15"/>
  <cols>
    <col min="1" max="1" width="8.7109375" style="0" hidden="1" customWidth="1"/>
    <col min="2" max="2" width="5.57421875" style="0" customWidth="1"/>
    <col min="3" max="3" width="18.7109375" style="0" customWidth="1"/>
    <col min="4" max="4" width="20.140625" style="0" customWidth="1"/>
    <col min="5" max="5" width="20.8515625" style="0" customWidth="1"/>
    <col min="6" max="7" width="18.7109375" style="0" customWidth="1"/>
    <col min="8" max="8" width="18.28125" style="0" customWidth="1"/>
    <col min="9" max="9" width="12.57421875" style="0" customWidth="1"/>
    <col min="10" max="10" width="23.57421875" style="0" customWidth="1"/>
    <col min="11" max="11" width="22.28125" style="0" customWidth="1"/>
    <col min="12" max="12" width="5.140625" style="0" customWidth="1"/>
  </cols>
  <sheetData>
    <row r="1" spans="3:11" ht="18" customHeight="1">
      <c r="C1" s="197" t="s">
        <v>18</v>
      </c>
      <c r="D1" s="197"/>
      <c r="E1" s="197"/>
      <c r="F1" s="197"/>
      <c r="G1" s="197"/>
      <c r="H1" s="197"/>
      <c r="I1" s="197"/>
      <c r="J1" s="197"/>
      <c r="K1" s="197"/>
    </row>
    <row r="2" spans="1:13" ht="18" customHeight="1">
      <c r="A2" s="6"/>
      <c r="B2" s="6"/>
      <c r="C2" s="6"/>
      <c r="D2" s="3"/>
      <c r="E2" s="3"/>
      <c r="F2" s="199" t="s">
        <v>72</v>
      </c>
      <c r="G2" s="199"/>
      <c r="H2" s="199"/>
      <c r="I2" s="3"/>
      <c r="J2" s="3"/>
      <c r="K2" s="3"/>
      <c r="L2" s="3"/>
      <c r="M2" s="3"/>
    </row>
    <row r="3" spans="1:12" ht="18" customHeight="1">
      <c r="A3" s="6"/>
      <c r="B3" s="6"/>
      <c r="C3" s="4"/>
      <c r="D3" s="5"/>
      <c r="E3" s="6"/>
      <c r="F3" s="198" t="s">
        <v>98</v>
      </c>
      <c r="G3" s="198"/>
      <c r="H3" s="198"/>
      <c r="I3" s="5"/>
      <c r="J3" s="5"/>
      <c r="K3" s="4"/>
      <c r="L3" s="7"/>
    </row>
    <row r="4" spans="1:12" ht="18" customHeight="1">
      <c r="A4" s="6"/>
      <c r="B4" s="6"/>
      <c r="C4" s="4"/>
      <c r="D4" s="4"/>
      <c r="E4" s="6"/>
      <c r="F4" s="8"/>
      <c r="G4" s="8"/>
      <c r="H4" s="8" t="s">
        <v>63</v>
      </c>
      <c r="I4" s="8"/>
      <c r="J4" s="4"/>
      <c r="K4" s="9"/>
      <c r="L4" s="10" t="s">
        <v>56</v>
      </c>
    </row>
    <row r="5" spans="1:12" ht="18" customHeight="1">
      <c r="A5" s="6"/>
      <c r="B5" s="6"/>
      <c r="C5" s="4"/>
      <c r="D5" s="4"/>
      <c r="E5" s="11" t="s">
        <v>64</v>
      </c>
      <c r="F5" s="4"/>
      <c r="G5" s="4"/>
      <c r="H5" s="9" t="s">
        <v>102</v>
      </c>
      <c r="I5" s="6"/>
      <c r="J5" s="8"/>
      <c r="K5" s="12"/>
      <c r="L5" s="10"/>
    </row>
    <row r="6" spans="1:12" ht="18" customHeight="1">
      <c r="A6" s="6"/>
      <c r="B6" s="6"/>
      <c r="C6" s="4"/>
      <c r="D6" s="4"/>
      <c r="E6" s="11" t="s">
        <v>104</v>
      </c>
      <c r="F6" s="11"/>
      <c r="G6" s="11"/>
      <c r="H6" s="11" t="s">
        <v>100</v>
      </c>
      <c r="I6" s="6"/>
      <c r="J6" s="13"/>
      <c r="K6" s="13"/>
      <c r="L6" s="10"/>
    </row>
    <row r="7" spans="1:12" ht="18" customHeight="1">
      <c r="A7" s="6"/>
      <c r="B7" s="6"/>
      <c r="C7" s="4"/>
      <c r="D7" s="4"/>
      <c r="E7" s="11" t="s">
        <v>99</v>
      </c>
      <c r="F7" s="11"/>
      <c r="G7" s="11"/>
      <c r="H7" s="11" t="s">
        <v>101</v>
      </c>
      <c r="I7" s="6"/>
      <c r="J7" s="13"/>
      <c r="K7" s="13"/>
      <c r="L7" s="14"/>
    </row>
    <row r="8" spans="1:14" ht="18" customHeight="1">
      <c r="A8" s="6"/>
      <c r="B8" s="6"/>
      <c r="C8" s="15"/>
      <c r="D8" s="16"/>
      <c r="E8" s="4" t="s">
        <v>83</v>
      </c>
      <c r="F8" s="17"/>
      <c r="G8" s="17"/>
      <c r="H8" s="64" t="s">
        <v>103</v>
      </c>
      <c r="I8" s="4"/>
      <c r="J8" s="19"/>
      <c r="K8" s="60"/>
      <c r="L8" s="20"/>
      <c r="N8" t="s">
        <v>47</v>
      </c>
    </row>
    <row r="9" spans="1:12" ht="18" customHeight="1" thickBot="1">
      <c r="A9" s="6"/>
      <c r="B9" s="6"/>
      <c r="C9" s="15"/>
      <c r="D9" s="16"/>
      <c r="E9" s="4"/>
      <c r="F9" s="17"/>
      <c r="G9" s="17"/>
      <c r="H9" s="18"/>
      <c r="I9" s="4"/>
      <c r="J9" s="19"/>
      <c r="K9" s="60"/>
      <c r="L9" s="20"/>
    </row>
    <row r="10" spans="1:12" ht="18" customHeight="1" thickBot="1">
      <c r="A10" s="6"/>
      <c r="B10" s="6"/>
      <c r="C10" s="204" t="s">
        <v>48</v>
      </c>
      <c r="D10" s="205"/>
      <c r="E10" s="205"/>
      <c r="F10" s="206"/>
      <c r="G10" s="21"/>
      <c r="H10" s="204" t="s">
        <v>24</v>
      </c>
      <c r="I10" s="205"/>
      <c r="J10" s="205"/>
      <c r="K10" s="206"/>
      <c r="L10" s="22"/>
    </row>
    <row r="11" spans="1:12" ht="18" customHeight="1">
      <c r="A11" s="6"/>
      <c r="B11" s="6"/>
      <c r="C11" s="105" t="s">
        <v>8</v>
      </c>
      <c r="D11" s="106"/>
      <c r="E11" s="107"/>
      <c r="F11" s="24">
        <v>30000</v>
      </c>
      <c r="G11" s="23"/>
      <c r="H11" s="113" t="s">
        <v>20</v>
      </c>
      <c r="I11" s="107"/>
      <c r="J11" s="107"/>
      <c r="K11" s="114">
        <f>K28+K34+K59</f>
        <v>1533383</v>
      </c>
      <c r="L11" s="22"/>
    </row>
    <row r="12" spans="1:12" ht="18" customHeight="1">
      <c r="A12" s="6"/>
      <c r="B12" s="6"/>
      <c r="C12" s="108" t="s">
        <v>57</v>
      </c>
      <c r="D12" s="106"/>
      <c r="E12" s="107"/>
      <c r="F12" s="24">
        <v>130</v>
      </c>
      <c r="G12" s="23"/>
      <c r="H12" s="113" t="s">
        <v>21</v>
      </c>
      <c r="I12" s="115"/>
      <c r="J12" s="107"/>
      <c r="K12" s="114">
        <f>K28+K34+K59+K69</f>
        <v>1725055.875</v>
      </c>
      <c r="L12" s="22"/>
    </row>
    <row r="13" spans="1:12" ht="18" customHeight="1">
      <c r="A13" s="6"/>
      <c r="B13" s="6"/>
      <c r="C13" s="108" t="s">
        <v>19</v>
      </c>
      <c r="D13" s="106"/>
      <c r="E13" s="107"/>
      <c r="F13" s="24">
        <v>12000</v>
      </c>
      <c r="G13" s="23"/>
      <c r="H13" s="113" t="s">
        <v>13</v>
      </c>
      <c r="I13" s="107"/>
      <c r="J13" s="107"/>
      <c r="K13" s="114">
        <f>F11*F12</f>
        <v>3900000</v>
      </c>
      <c r="L13" s="22"/>
    </row>
    <row r="14" spans="1:12" ht="18" customHeight="1">
      <c r="A14" s="6"/>
      <c r="B14" s="6"/>
      <c r="C14" s="108" t="s">
        <v>9</v>
      </c>
      <c r="D14" s="109"/>
      <c r="E14" s="107"/>
      <c r="F14" s="25">
        <v>0.0125</v>
      </c>
      <c r="G14" s="23"/>
      <c r="H14" s="113" t="s">
        <v>22</v>
      </c>
      <c r="I14" s="107"/>
      <c r="J14" s="107"/>
      <c r="K14" s="114">
        <f>K13-K11</f>
        <v>2366617</v>
      </c>
      <c r="L14" s="22"/>
    </row>
    <row r="15" spans="1:12" ht="18" customHeight="1">
      <c r="A15" s="6"/>
      <c r="B15" s="6"/>
      <c r="C15" s="108" t="s">
        <v>17</v>
      </c>
      <c r="D15" s="109"/>
      <c r="E15" s="107"/>
      <c r="F15" s="26">
        <v>0.5</v>
      </c>
      <c r="G15" s="23"/>
      <c r="H15" s="113" t="s">
        <v>23</v>
      </c>
      <c r="I15" s="107"/>
      <c r="J15" s="107"/>
      <c r="K15" s="114">
        <f>K13-K12</f>
        <v>2174944.125</v>
      </c>
      <c r="L15" s="22"/>
    </row>
    <row r="16" spans="1:12" ht="18" customHeight="1" thickBot="1">
      <c r="A16" s="6"/>
      <c r="B16" s="6"/>
      <c r="C16" s="110" t="s">
        <v>10</v>
      </c>
      <c r="D16" s="111"/>
      <c r="E16" s="112"/>
      <c r="F16" s="27">
        <v>12</v>
      </c>
      <c r="G16" s="4"/>
      <c r="H16" s="116"/>
      <c r="I16" s="112"/>
      <c r="J16" s="117"/>
      <c r="K16" s="118"/>
      <c r="L16" s="22"/>
    </row>
    <row r="17" spans="1:12" ht="18" customHeight="1" thickBot="1">
      <c r="A17" s="6"/>
      <c r="B17" s="6"/>
      <c r="C17" s="15"/>
      <c r="D17" s="16"/>
      <c r="E17" s="16"/>
      <c r="F17" s="17"/>
      <c r="G17" s="17"/>
      <c r="H17" s="18"/>
      <c r="I17" s="8"/>
      <c r="J17" s="19"/>
      <c r="K17" s="28"/>
      <c r="L17" s="22"/>
    </row>
    <row r="18" spans="1:13" ht="18" customHeight="1">
      <c r="A18" s="6"/>
      <c r="B18" s="6"/>
      <c r="C18" s="200" t="s">
        <v>33</v>
      </c>
      <c r="D18" s="201"/>
      <c r="E18" s="201"/>
      <c r="F18" s="201" t="s">
        <v>25</v>
      </c>
      <c r="G18" s="201"/>
      <c r="H18" s="207" t="s">
        <v>26</v>
      </c>
      <c r="I18" s="209" t="s">
        <v>27</v>
      </c>
      <c r="J18" s="211" t="s">
        <v>28</v>
      </c>
      <c r="K18" s="213" t="s">
        <v>6</v>
      </c>
      <c r="L18" s="22"/>
      <c r="M18" s="1"/>
    </row>
    <row r="19" spans="1:13" ht="18" customHeight="1" thickBot="1">
      <c r="A19" s="6"/>
      <c r="B19" s="6"/>
      <c r="C19" s="202"/>
      <c r="D19" s="203"/>
      <c r="E19" s="203"/>
      <c r="F19" s="203"/>
      <c r="G19" s="203"/>
      <c r="H19" s="208"/>
      <c r="I19" s="210"/>
      <c r="J19" s="212"/>
      <c r="K19" s="214"/>
      <c r="L19" s="22"/>
      <c r="M19" s="1"/>
    </row>
    <row r="20" spans="1:13" ht="18" customHeight="1">
      <c r="A20" s="6"/>
      <c r="B20" s="6"/>
      <c r="C20" s="29"/>
      <c r="D20" s="29"/>
      <c r="E20" s="29"/>
      <c r="F20" s="29"/>
      <c r="G20" s="29"/>
      <c r="H20" s="30"/>
      <c r="I20" s="31"/>
      <c r="J20" s="32"/>
      <c r="K20" s="32"/>
      <c r="L20" s="22"/>
      <c r="M20" s="1"/>
    </row>
    <row r="21" spans="1:13" ht="18" customHeight="1">
      <c r="A21" s="6"/>
      <c r="B21" s="6"/>
      <c r="C21" s="29" t="s">
        <v>29</v>
      </c>
      <c r="D21" s="29"/>
      <c r="E21" s="29"/>
      <c r="F21" s="29"/>
      <c r="G21" s="29"/>
      <c r="H21" s="30"/>
      <c r="I21" s="31"/>
      <c r="J21" s="32"/>
      <c r="K21" s="32"/>
      <c r="L21" s="22"/>
      <c r="M21" s="1"/>
    </row>
    <row r="22" spans="1:14" ht="18" customHeight="1">
      <c r="A22" s="6"/>
      <c r="B22" s="6"/>
      <c r="C22" s="185" t="s">
        <v>60</v>
      </c>
      <c r="D22" s="186"/>
      <c r="E22" s="187"/>
      <c r="F22" s="182" t="s">
        <v>122</v>
      </c>
      <c r="G22" s="183"/>
      <c r="H22" s="68">
        <v>4</v>
      </c>
      <c r="I22" s="68" t="s">
        <v>11</v>
      </c>
      <c r="J22" s="100">
        <v>12000</v>
      </c>
      <c r="K22" s="33">
        <f>H22*J22</f>
        <v>48000</v>
      </c>
      <c r="L22" s="22"/>
      <c r="M22" s="1"/>
      <c r="N22" s="52"/>
    </row>
    <row r="23" spans="1:13" ht="18" customHeight="1">
      <c r="A23" s="6"/>
      <c r="B23" s="6"/>
      <c r="C23" s="62" t="s">
        <v>65</v>
      </c>
      <c r="D23" s="63"/>
      <c r="E23" s="63"/>
      <c r="F23" s="177" t="s">
        <v>74</v>
      </c>
      <c r="G23" s="152"/>
      <c r="H23" s="58">
        <v>7</v>
      </c>
      <c r="I23" s="58" t="s">
        <v>11</v>
      </c>
      <c r="J23" s="101">
        <v>12000</v>
      </c>
      <c r="K23" s="34">
        <f>H23*J23</f>
        <v>84000</v>
      </c>
      <c r="L23" s="22"/>
      <c r="M23" s="1"/>
    </row>
    <row r="24" spans="1:13" ht="18" customHeight="1">
      <c r="A24" s="6"/>
      <c r="B24" s="6"/>
      <c r="C24" s="174" t="s">
        <v>45</v>
      </c>
      <c r="D24" s="175"/>
      <c r="E24" s="176"/>
      <c r="F24" s="177" t="s">
        <v>62</v>
      </c>
      <c r="G24" s="152"/>
      <c r="H24" s="53">
        <v>2</v>
      </c>
      <c r="I24" s="53" t="s">
        <v>11</v>
      </c>
      <c r="J24" s="101">
        <v>12000</v>
      </c>
      <c r="K24" s="34">
        <f>H24*J24</f>
        <v>24000</v>
      </c>
      <c r="L24" s="22"/>
      <c r="M24" s="1"/>
    </row>
    <row r="25" spans="1:13" ht="18" customHeight="1">
      <c r="A25" s="6"/>
      <c r="B25" s="6"/>
      <c r="C25" s="65" t="s">
        <v>55</v>
      </c>
      <c r="D25" s="66"/>
      <c r="E25" s="66"/>
      <c r="F25" s="177" t="s">
        <v>66</v>
      </c>
      <c r="G25" s="152"/>
      <c r="H25" s="58">
        <v>5</v>
      </c>
      <c r="I25" s="58" t="s">
        <v>11</v>
      </c>
      <c r="J25" s="101">
        <v>12000</v>
      </c>
      <c r="K25" s="34">
        <f>H25*J25</f>
        <v>60000</v>
      </c>
      <c r="L25" s="22"/>
      <c r="M25" s="1"/>
    </row>
    <row r="26" spans="1:13" ht="18" customHeight="1">
      <c r="A26" s="6"/>
      <c r="B26" s="6"/>
      <c r="C26" s="65" t="s">
        <v>58</v>
      </c>
      <c r="D26" s="66"/>
      <c r="E26" s="66"/>
      <c r="F26" s="177" t="s">
        <v>66</v>
      </c>
      <c r="G26" s="152"/>
      <c r="H26" s="58">
        <v>2</v>
      </c>
      <c r="I26" s="58" t="s">
        <v>11</v>
      </c>
      <c r="J26" s="101">
        <v>12000</v>
      </c>
      <c r="K26" s="34">
        <f>H26*J26</f>
        <v>24000</v>
      </c>
      <c r="L26" s="22"/>
      <c r="M26" s="1"/>
    </row>
    <row r="27" spans="1:13" ht="18" customHeight="1">
      <c r="A27" s="6"/>
      <c r="B27" s="6"/>
      <c r="C27" s="80" t="s">
        <v>97</v>
      </c>
      <c r="D27" s="81"/>
      <c r="E27" s="81"/>
      <c r="F27" s="177" t="s">
        <v>73</v>
      </c>
      <c r="G27" s="152"/>
      <c r="H27" s="58">
        <f>Hoja1!D5*Hoja1!C2</f>
        <v>75</v>
      </c>
      <c r="I27" s="58" t="s">
        <v>84</v>
      </c>
      <c r="J27" s="101">
        <v>4000</v>
      </c>
      <c r="K27" s="103">
        <f>H27*J27</f>
        <v>300000</v>
      </c>
      <c r="L27" s="22"/>
      <c r="M27" s="1"/>
    </row>
    <row r="28" spans="1:13" ht="18" customHeight="1">
      <c r="A28" s="6"/>
      <c r="B28" s="6"/>
      <c r="C28" s="178" t="s">
        <v>30</v>
      </c>
      <c r="D28" s="179"/>
      <c r="E28" s="179"/>
      <c r="F28" s="179"/>
      <c r="G28" s="179"/>
      <c r="H28" s="179"/>
      <c r="I28" s="179"/>
      <c r="J28" s="179"/>
      <c r="K28" s="102">
        <f>SUM(K22:K27)</f>
        <v>540000</v>
      </c>
      <c r="L28" s="22"/>
      <c r="M28" s="1"/>
    </row>
    <row r="29" spans="1:13" ht="18" customHeight="1">
      <c r="A29" s="6"/>
      <c r="B29" s="6"/>
      <c r="C29" s="29"/>
      <c r="D29" s="29"/>
      <c r="E29" s="29"/>
      <c r="F29" s="29"/>
      <c r="G29" s="29"/>
      <c r="H29" s="30"/>
      <c r="I29" s="31"/>
      <c r="J29" s="32"/>
      <c r="K29" s="32"/>
      <c r="L29" s="22"/>
      <c r="M29" s="1"/>
    </row>
    <row r="30" spans="1:13" s="2" customFormat="1" ht="18" customHeight="1">
      <c r="A30" s="36"/>
      <c r="B30" s="36"/>
      <c r="C30" s="29" t="s">
        <v>31</v>
      </c>
      <c r="D30" s="29"/>
      <c r="E30" s="29"/>
      <c r="F30" s="29"/>
      <c r="G30" s="29"/>
      <c r="H30" s="30"/>
      <c r="I30" s="31"/>
      <c r="J30" s="32"/>
      <c r="K30" s="32"/>
      <c r="L30" s="22"/>
      <c r="M30" s="1"/>
    </row>
    <row r="31" spans="1:13" ht="18" customHeight="1">
      <c r="A31" s="6"/>
      <c r="B31" s="6"/>
      <c r="C31" s="185" t="s">
        <v>53</v>
      </c>
      <c r="D31" s="186"/>
      <c r="E31" s="187"/>
      <c r="F31" s="182" t="s">
        <v>122</v>
      </c>
      <c r="G31" s="183"/>
      <c r="H31" s="68">
        <v>4</v>
      </c>
      <c r="I31" s="68" t="s">
        <v>49</v>
      </c>
      <c r="J31" s="100">
        <v>25000</v>
      </c>
      <c r="K31" s="33">
        <f>H31*J31</f>
        <v>100000</v>
      </c>
      <c r="L31" s="22"/>
      <c r="M31" s="1"/>
    </row>
    <row r="32" spans="1:13" ht="18" customHeight="1">
      <c r="A32" s="6"/>
      <c r="B32" s="6"/>
      <c r="C32" s="174" t="s">
        <v>59</v>
      </c>
      <c r="D32" s="175"/>
      <c r="E32" s="176"/>
      <c r="F32" s="177" t="s">
        <v>66</v>
      </c>
      <c r="G32" s="152"/>
      <c r="H32" s="53">
        <v>1</v>
      </c>
      <c r="I32" s="53" t="s">
        <v>49</v>
      </c>
      <c r="J32" s="101">
        <v>90000</v>
      </c>
      <c r="K32" s="34">
        <f>H32*J32</f>
        <v>90000</v>
      </c>
      <c r="L32" s="22"/>
      <c r="M32" s="1"/>
    </row>
    <row r="33" spans="1:13" ht="18" customHeight="1">
      <c r="A33" s="6"/>
      <c r="B33" s="6"/>
      <c r="C33" s="174" t="s">
        <v>85</v>
      </c>
      <c r="D33" s="175"/>
      <c r="E33" s="176"/>
      <c r="F33" s="177" t="s">
        <v>73</v>
      </c>
      <c r="G33" s="152"/>
      <c r="H33" s="53">
        <f>Hoja1!D6*Hoja1!C2</f>
        <v>75</v>
      </c>
      <c r="I33" s="53" t="s">
        <v>84</v>
      </c>
      <c r="J33" s="101">
        <v>1500</v>
      </c>
      <c r="K33" s="103">
        <f>H33*J33</f>
        <v>112500</v>
      </c>
      <c r="L33" s="22"/>
      <c r="M33" s="1"/>
    </row>
    <row r="34" spans="1:13" ht="18" customHeight="1">
      <c r="A34" s="6"/>
      <c r="B34" s="6"/>
      <c r="C34" s="178" t="s">
        <v>32</v>
      </c>
      <c r="D34" s="179"/>
      <c r="E34" s="179"/>
      <c r="F34" s="179"/>
      <c r="G34" s="179"/>
      <c r="H34" s="179"/>
      <c r="I34" s="179"/>
      <c r="J34" s="179"/>
      <c r="K34" s="102">
        <f>SUM(K31:K33)</f>
        <v>302500</v>
      </c>
      <c r="L34" s="22"/>
      <c r="M34" s="1"/>
    </row>
    <row r="35" spans="1:13" ht="18" customHeight="1">
      <c r="A35" s="6"/>
      <c r="B35" s="6"/>
      <c r="C35" s="86"/>
      <c r="D35" s="86"/>
      <c r="E35" s="86"/>
      <c r="F35" s="86"/>
      <c r="G35" s="86"/>
      <c r="H35" s="87"/>
      <c r="I35" s="88"/>
      <c r="J35" s="89"/>
      <c r="K35" s="32"/>
      <c r="L35" s="22"/>
      <c r="M35" s="1"/>
    </row>
    <row r="36" spans="1:13" s="2" customFormat="1" ht="18" customHeight="1">
      <c r="A36" s="36"/>
      <c r="B36" s="36"/>
      <c r="C36" s="86" t="s">
        <v>88</v>
      </c>
      <c r="D36" s="86"/>
      <c r="E36" s="86"/>
      <c r="F36" s="86"/>
      <c r="G36" s="86"/>
      <c r="H36" s="87"/>
      <c r="I36" s="88"/>
      <c r="J36" s="89"/>
      <c r="K36" s="32"/>
      <c r="L36" s="22"/>
      <c r="M36" s="1"/>
    </row>
    <row r="37" spans="1:13" ht="18" customHeight="1">
      <c r="A37" s="6"/>
      <c r="B37" s="6"/>
      <c r="C37" s="190" t="s">
        <v>90</v>
      </c>
      <c r="D37" s="191" t="s">
        <v>15</v>
      </c>
      <c r="E37" s="192" t="s">
        <v>15</v>
      </c>
      <c r="F37" s="196"/>
      <c r="G37" s="183"/>
      <c r="H37" s="78"/>
      <c r="I37" s="79"/>
      <c r="J37" s="57"/>
      <c r="K37" s="38"/>
      <c r="L37" s="22"/>
      <c r="M37" s="1"/>
    </row>
    <row r="38" spans="1:13" ht="18" customHeight="1">
      <c r="A38" s="6"/>
      <c r="B38" s="6"/>
      <c r="C38" s="193" t="s">
        <v>50</v>
      </c>
      <c r="D38" s="194"/>
      <c r="E38" s="195"/>
      <c r="F38" s="151" t="s">
        <v>75</v>
      </c>
      <c r="G38" s="152"/>
      <c r="H38" s="58">
        <v>100</v>
      </c>
      <c r="I38" s="69" t="s">
        <v>12</v>
      </c>
      <c r="J38" s="70">
        <v>314</v>
      </c>
      <c r="K38" s="72">
        <f>H38*J38</f>
        <v>31400</v>
      </c>
      <c r="L38" s="22"/>
      <c r="M38" s="1"/>
    </row>
    <row r="39" spans="1:13" ht="18" customHeight="1">
      <c r="A39" s="6"/>
      <c r="B39" s="6"/>
      <c r="C39" s="193" t="s">
        <v>71</v>
      </c>
      <c r="D39" s="194"/>
      <c r="E39" s="195"/>
      <c r="F39" s="151" t="s">
        <v>76</v>
      </c>
      <c r="G39" s="152"/>
      <c r="H39" s="58">
        <v>100</v>
      </c>
      <c r="I39" s="69" t="s">
        <v>12</v>
      </c>
      <c r="J39" s="70">
        <v>333</v>
      </c>
      <c r="K39" s="72">
        <f aca="true" t="shared" si="0" ref="K39:K56">H39*J39</f>
        <v>33300</v>
      </c>
      <c r="L39" s="22"/>
      <c r="M39" s="1"/>
    </row>
    <row r="40" spans="1:13" ht="18" customHeight="1">
      <c r="A40" s="6"/>
      <c r="B40" s="6"/>
      <c r="C40" s="93"/>
      <c r="D40" s="94"/>
      <c r="E40" s="84"/>
      <c r="F40" s="83"/>
      <c r="G40" s="84"/>
      <c r="H40" s="58"/>
      <c r="I40" s="69"/>
      <c r="J40" s="70"/>
      <c r="K40" s="72"/>
      <c r="L40" s="22"/>
      <c r="M40" s="1"/>
    </row>
    <row r="41" spans="1:13" ht="18" customHeight="1">
      <c r="A41" s="6"/>
      <c r="B41" s="6"/>
      <c r="C41" s="85" t="s">
        <v>80</v>
      </c>
      <c r="D41" s="94"/>
      <c r="E41" s="84"/>
      <c r="F41" s="83"/>
      <c r="G41" s="84"/>
      <c r="H41" s="58"/>
      <c r="I41" s="69"/>
      <c r="J41" s="70"/>
      <c r="K41" s="72"/>
      <c r="L41" s="22"/>
      <c r="M41" s="1"/>
    </row>
    <row r="42" spans="1:13" ht="18" customHeight="1">
      <c r="A42" s="6"/>
      <c r="B42" s="6"/>
      <c r="C42" s="93" t="s">
        <v>108</v>
      </c>
      <c r="D42" s="94"/>
      <c r="E42" s="84"/>
      <c r="F42" s="180" t="s">
        <v>76</v>
      </c>
      <c r="G42" s="181"/>
      <c r="H42" s="58">
        <v>2</v>
      </c>
      <c r="I42" s="69" t="s">
        <v>12</v>
      </c>
      <c r="J42" s="70">
        <v>23400</v>
      </c>
      <c r="K42" s="72">
        <f t="shared" si="0"/>
        <v>46800</v>
      </c>
      <c r="L42" s="22"/>
      <c r="M42" s="1"/>
    </row>
    <row r="43" spans="1:13" ht="18" customHeight="1">
      <c r="A43" s="6"/>
      <c r="B43" s="6"/>
      <c r="C43" s="90" t="s">
        <v>109</v>
      </c>
      <c r="D43" s="91"/>
      <c r="E43" s="92"/>
      <c r="F43" s="151" t="s">
        <v>81</v>
      </c>
      <c r="G43" s="152"/>
      <c r="H43" s="58">
        <v>6</v>
      </c>
      <c r="I43" s="69" t="s">
        <v>54</v>
      </c>
      <c r="J43" s="70">
        <v>8939</v>
      </c>
      <c r="K43" s="72">
        <f t="shared" si="0"/>
        <v>53634</v>
      </c>
      <c r="L43" s="22"/>
      <c r="M43" s="1"/>
    </row>
    <row r="44" spans="1:13" ht="18" customHeight="1">
      <c r="A44" s="6"/>
      <c r="B44" s="6"/>
      <c r="C44" s="93"/>
      <c r="D44" s="94"/>
      <c r="E44" s="84"/>
      <c r="F44" s="83"/>
      <c r="G44" s="84"/>
      <c r="H44" s="58"/>
      <c r="I44" s="69"/>
      <c r="J44" s="70"/>
      <c r="K44" s="72"/>
      <c r="L44" s="22"/>
      <c r="M44" s="1"/>
    </row>
    <row r="45" spans="1:13" ht="18" customHeight="1">
      <c r="A45" s="6"/>
      <c r="B45" s="6"/>
      <c r="C45" s="95" t="s">
        <v>16</v>
      </c>
      <c r="D45" s="91"/>
      <c r="E45" s="92"/>
      <c r="F45" s="151"/>
      <c r="G45" s="152"/>
      <c r="H45" s="58"/>
      <c r="I45" s="69"/>
      <c r="J45" s="70"/>
      <c r="K45" s="72"/>
      <c r="L45" s="22"/>
      <c r="M45" s="1"/>
    </row>
    <row r="46" spans="1:13" ht="18" customHeight="1">
      <c r="A46" s="6"/>
      <c r="B46" s="6"/>
      <c r="C46" s="90" t="s">
        <v>61</v>
      </c>
      <c r="D46" s="91"/>
      <c r="E46" s="92"/>
      <c r="F46" s="151" t="s">
        <v>68</v>
      </c>
      <c r="G46" s="152"/>
      <c r="H46" s="58">
        <v>3</v>
      </c>
      <c r="I46" s="69" t="s">
        <v>54</v>
      </c>
      <c r="J46" s="70">
        <v>3600</v>
      </c>
      <c r="K46" s="72">
        <f t="shared" si="0"/>
        <v>10800</v>
      </c>
      <c r="L46" s="22"/>
      <c r="M46" s="1"/>
    </row>
    <row r="47" spans="1:13" ht="18" customHeight="1">
      <c r="A47" s="6"/>
      <c r="B47" s="6"/>
      <c r="C47" s="90" t="s">
        <v>82</v>
      </c>
      <c r="D47" s="91"/>
      <c r="E47" s="92"/>
      <c r="F47" s="151" t="s">
        <v>66</v>
      </c>
      <c r="G47" s="152"/>
      <c r="H47" s="58">
        <v>3</v>
      </c>
      <c r="I47" s="69" t="s">
        <v>54</v>
      </c>
      <c r="J47" s="70">
        <v>10450</v>
      </c>
      <c r="K47" s="72">
        <f t="shared" si="0"/>
        <v>31350</v>
      </c>
      <c r="L47" s="22"/>
      <c r="M47" s="1"/>
    </row>
    <row r="48" spans="1:13" ht="18" customHeight="1">
      <c r="A48" s="6"/>
      <c r="B48" s="6"/>
      <c r="C48" s="99"/>
      <c r="D48" s="91"/>
      <c r="E48" s="92"/>
      <c r="F48" s="98"/>
      <c r="G48" s="75"/>
      <c r="H48" s="58"/>
      <c r="I48" s="69"/>
      <c r="J48" s="76"/>
      <c r="K48" s="72"/>
      <c r="L48" s="22"/>
      <c r="M48" s="1"/>
    </row>
    <row r="49" spans="1:13" ht="18" customHeight="1">
      <c r="A49" s="6"/>
      <c r="B49" s="6"/>
      <c r="C49" s="95" t="s">
        <v>46</v>
      </c>
      <c r="D49" s="91"/>
      <c r="E49" s="92"/>
      <c r="F49" s="151"/>
      <c r="G49" s="152"/>
      <c r="H49" s="58"/>
      <c r="I49" s="69"/>
      <c r="J49" s="70"/>
      <c r="K49" s="72"/>
      <c r="L49" s="22"/>
      <c r="M49" s="1"/>
    </row>
    <row r="50" spans="1:13" ht="18" customHeight="1">
      <c r="A50" s="6"/>
      <c r="B50" s="6"/>
      <c r="C50" s="90" t="s">
        <v>69</v>
      </c>
      <c r="D50" s="96"/>
      <c r="E50" s="97"/>
      <c r="F50" s="151" t="s">
        <v>67</v>
      </c>
      <c r="G50" s="152"/>
      <c r="H50" s="58">
        <v>40</v>
      </c>
      <c r="I50" s="69" t="s">
        <v>54</v>
      </c>
      <c r="J50" s="70">
        <v>2912</v>
      </c>
      <c r="K50" s="72">
        <f t="shared" si="0"/>
        <v>116480</v>
      </c>
      <c r="L50" s="22"/>
      <c r="M50" s="1"/>
    </row>
    <row r="51" spans="1:13" ht="18" customHeight="1">
      <c r="A51" s="6"/>
      <c r="B51" s="6"/>
      <c r="C51" s="174" t="s">
        <v>77</v>
      </c>
      <c r="D51" s="175"/>
      <c r="E51" s="176"/>
      <c r="F51" s="151" t="s">
        <v>78</v>
      </c>
      <c r="G51" s="152"/>
      <c r="H51" s="58">
        <v>3</v>
      </c>
      <c r="I51" s="69" t="s">
        <v>54</v>
      </c>
      <c r="J51" s="70">
        <v>5348</v>
      </c>
      <c r="K51" s="72">
        <f t="shared" si="0"/>
        <v>16044</v>
      </c>
      <c r="L51" s="22"/>
      <c r="M51" s="1"/>
    </row>
    <row r="52" spans="1:13" ht="18" customHeight="1">
      <c r="A52" s="6"/>
      <c r="B52" s="6"/>
      <c r="C52" s="174" t="s">
        <v>79</v>
      </c>
      <c r="D52" s="175"/>
      <c r="E52" s="176"/>
      <c r="F52" s="151" t="s">
        <v>105</v>
      </c>
      <c r="G52" s="152"/>
      <c r="H52" s="58">
        <v>0.5</v>
      </c>
      <c r="I52" s="69" t="s">
        <v>54</v>
      </c>
      <c r="J52" s="70">
        <v>33150</v>
      </c>
      <c r="K52" s="72">
        <f t="shared" si="0"/>
        <v>16575</v>
      </c>
      <c r="L52" s="22"/>
      <c r="M52" s="1"/>
    </row>
    <row r="53" spans="1:13" ht="18" customHeight="1">
      <c r="A53" s="6"/>
      <c r="B53" s="6"/>
      <c r="C53" s="90"/>
      <c r="D53" s="96"/>
      <c r="E53" s="97"/>
      <c r="F53" s="98"/>
      <c r="G53" s="82"/>
      <c r="H53" s="67"/>
      <c r="I53" s="69"/>
      <c r="J53" s="70"/>
      <c r="K53" s="72"/>
      <c r="L53" s="22"/>
      <c r="M53" s="1"/>
    </row>
    <row r="54" spans="1:13" ht="18" customHeight="1">
      <c r="A54" s="6"/>
      <c r="B54" s="6"/>
      <c r="C54" s="218" t="s">
        <v>51</v>
      </c>
      <c r="D54" s="219"/>
      <c r="E54" s="220"/>
      <c r="F54" s="151"/>
      <c r="G54" s="152"/>
      <c r="H54" s="58"/>
      <c r="I54" s="69"/>
      <c r="J54" s="70"/>
      <c r="K54" s="72"/>
      <c r="L54" s="22"/>
      <c r="M54" s="1"/>
    </row>
    <row r="55" spans="1:13" ht="18" customHeight="1">
      <c r="A55" s="6"/>
      <c r="B55" s="6"/>
      <c r="C55" s="90" t="s">
        <v>96</v>
      </c>
      <c r="D55" s="96"/>
      <c r="E55" s="97"/>
      <c r="F55" s="151" t="s">
        <v>73</v>
      </c>
      <c r="G55" s="152"/>
      <c r="H55" s="58">
        <v>1500</v>
      </c>
      <c r="I55" s="69" t="s">
        <v>27</v>
      </c>
      <c r="J55" s="70">
        <v>55</v>
      </c>
      <c r="K55" s="72">
        <f t="shared" si="0"/>
        <v>82500</v>
      </c>
      <c r="L55" s="22"/>
      <c r="M55" s="1"/>
    </row>
    <row r="56" spans="1:13" ht="18" customHeight="1">
      <c r="A56" s="6"/>
      <c r="B56" s="6"/>
      <c r="C56" s="90" t="s">
        <v>70</v>
      </c>
      <c r="D56" s="91"/>
      <c r="E56" s="92"/>
      <c r="F56" s="151" t="s">
        <v>110</v>
      </c>
      <c r="G56" s="152"/>
      <c r="H56" s="58">
        <v>10</v>
      </c>
      <c r="I56" s="69" t="s">
        <v>27</v>
      </c>
      <c r="J56" s="70">
        <v>5000</v>
      </c>
      <c r="K56" s="72">
        <f t="shared" si="0"/>
        <v>50000</v>
      </c>
      <c r="L56" s="22"/>
      <c r="M56" s="1"/>
    </row>
    <row r="57" spans="1:13" ht="18" customHeight="1">
      <c r="A57" s="6"/>
      <c r="B57" s="6"/>
      <c r="C57" s="90" t="s">
        <v>86</v>
      </c>
      <c r="D57" s="91"/>
      <c r="E57" s="92"/>
      <c r="F57" s="151" t="s">
        <v>73</v>
      </c>
      <c r="G57" s="152"/>
      <c r="H57" s="58">
        <v>30</v>
      </c>
      <c r="I57" s="69" t="s">
        <v>87</v>
      </c>
      <c r="J57" s="70">
        <v>30000</v>
      </c>
      <c r="K57" s="72">
        <f>(H57*J57)/5</f>
        <v>180000</v>
      </c>
      <c r="L57" s="22"/>
      <c r="M57" s="1"/>
    </row>
    <row r="58" spans="1:13" ht="18" customHeight="1">
      <c r="A58" s="6"/>
      <c r="B58" s="6"/>
      <c r="C58" s="174" t="s">
        <v>107</v>
      </c>
      <c r="D58" s="175"/>
      <c r="E58" s="176"/>
      <c r="F58" s="151" t="s">
        <v>106</v>
      </c>
      <c r="G58" s="152"/>
      <c r="H58" s="58">
        <v>1</v>
      </c>
      <c r="I58" s="69" t="s">
        <v>27</v>
      </c>
      <c r="J58" s="70">
        <v>22000</v>
      </c>
      <c r="K58" s="71">
        <f>H58*J58</f>
        <v>22000</v>
      </c>
      <c r="L58" s="22"/>
      <c r="M58" s="1"/>
    </row>
    <row r="59" spans="1:13" ht="18" customHeight="1">
      <c r="A59" s="6"/>
      <c r="B59" s="6"/>
      <c r="C59" s="188" t="s">
        <v>34</v>
      </c>
      <c r="D59" s="189"/>
      <c r="E59" s="189"/>
      <c r="F59" s="189"/>
      <c r="G59" s="189"/>
      <c r="H59" s="189"/>
      <c r="I59" s="189"/>
      <c r="J59" s="189"/>
      <c r="K59" s="59">
        <f>SUM(K37:K58)</f>
        <v>690883</v>
      </c>
      <c r="L59" s="22"/>
      <c r="M59" s="1"/>
    </row>
    <row r="60" spans="1:13" s="2" customFormat="1" ht="18" customHeight="1">
      <c r="A60" s="36"/>
      <c r="B60" s="36"/>
      <c r="C60" s="39"/>
      <c r="D60" s="39"/>
      <c r="E60" s="39"/>
      <c r="F60" s="39"/>
      <c r="G60" s="39"/>
      <c r="H60" s="39"/>
      <c r="I60" s="39"/>
      <c r="J60" s="39"/>
      <c r="K60" s="40"/>
      <c r="L60" s="22"/>
      <c r="M60" s="1"/>
    </row>
    <row r="61" spans="1:13" ht="18" customHeight="1">
      <c r="A61" s="6"/>
      <c r="B61" s="6"/>
      <c r="C61" s="222" t="s">
        <v>35</v>
      </c>
      <c r="D61" s="223"/>
      <c r="E61" s="223"/>
      <c r="F61" s="223"/>
      <c r="G61" s="223"/>
      <c r="H61" s="223"/>
      <c r="I61" s="223"/>
      <c r="J61" s="223"/>
      <c r="K61" s="35">
        <f>K28+K34+K59</f>
        <v>1533383</v>
      </c>
      <c r="L61" s="22"/>
      <c r="M61" s="1"/>
    </row>
    <row r="62" spans="1:13" s="2" customFormat="1" ht="18" customHeight="1">
      <c r="A62" s="36"/>
      <c r="B62" s="36"/>
      <c r="C62" s="29"/>
      <c r="D62" s="29"/>
      <c r="E62" s="29"/>
      <c r="F62" s="29"/>
      <c r="G62" s="30"/>
      <c r="H62" s="31"/>
      <c r="I62" s="32"/>
      <c r="J62" s="32"/>
      <c r="K62" s="29"/>
      <c r="L62" s="22"/>
      <c r="M62" s="1"/>
    </row>
    <row r="63" spans="1:13" ht="18" customHeight="1">
      <c r="A63" s="6"/>
      <c r="B63" s="6"/>
      <c r="C63" s="29" t="s">
        <v>36</v>
      </c>
      <c r="D63" s="29"/>
      <c r="E63" s="29"/>
      <c r="F63" s="55" t="s">
        <v>2</v>
      </c>
      <c r="G63" s="55"/>
      <c r="H63" s="56"/>
      <c r="I63" s="55"/>
      <c r="J63" s="54" t="s">
        <v>1</v>
      </c>
      <c r="K63" s="54" t="s">
        <v>6</v>
      </c>
      <c r="L63" s="22"/>
      <c r="M63" s="1"/>
    </row>
    <row r="64" spans="1:13" ht="18" customHeight="1">
      <c r="A64" s="6"/>
      <c r="B64" s="6"/>
      <c r="C64" s="184" t="s">
        <v>0</v>
      </c>
      <c r="D64" s="184"/>
      <c r="E64" s="184"/>
      <c r="F64" s="184" t="s">
        <v>3</v>
      </c>
      <c r="G64" s="184"/>
      <c r="H64" s="184"/>
      <c r="I64" s="184"/>
      <c r="J64" s="41">
        <v>0.05</v>
      </c>
      <c r="K64" s="42">
        <f>K61*J64</f>
        <v>76669.15000000001</v>
      </c>
      <c r="L64" s="22"/>
      <c r="M64" s="1"/>
    </row>
    <row r="65" spans="1:13" ht="18" customHeight="1">
      <c r="A65" s="6"/>
      <c r="B65" s="6"/>
      <c r="C65" s="184" t="s">
        <v>37</v>
      </c>
      <c r="D65" s="184"/>
      <c r="E65" s="184"/>
      <c r="F65" s="184" t="s">
        <v>7</v>
      </c>
      <c r="G65" s="184"/>
      <c r="H65" s="184"/>
      <c r="I65" s="184"/>
      <c r="J65" s="43">
        <f>F14</f>
        <v>0.0125</v>
      </c>
      <c r="K65" s="42">
        <f>F14*F15*F16*K61</f>
        <v>115003.72500000002</v>
      </c>
      <c r="L65" s="22"/>
      <c r="M65" s="1"/>
    </row>
    <row r="66" spans="1:13" ht="18" customHeight="1">
      <c r="A66" s="6"/>
      <c r="B66" s="6"/>
      <c r="C66" s="184" t="s">
        <v>38</v>
      </c>
      <c r="D66" s="184"/>
      <c r="E66" s="184"/>
      <c r="F66" s="221" t="s">
        <v>5</v>
      </c>
      <c r="G66" s="221"/>
      <c r="H66" s="221"/>
      <c r="I66" s="221"/>
      <c r="J66" s="221"/>
      <c r="K66" s="44"/>
      <c r="L66" s="22"/>
      <c r="M66" s="1"/>
    </row>
    <row r="67" spans="1:13" ht="18" customHeight="1">
      <c r="A67" s="6"/>
      <c r="B67" s="6"/>
      <c r="C67" s="184" t="s">
        <v>4</v>
      </c>
      <c r="D67" s="184"/>
      <c r="E67" s="184"/>
      <c r="F67" s="221"/>
      <c r="G67" s="221"/>
      <c r="H67" s="221"/>
      <c r="I67" s="221"/>
      <c r="J67" s="221"/>
      <c r="K67" s="44"/>
      <c r="L67" s="22"/>
      <c r="M67" s="1"/>
    </row>
    <row r="68" spans="1:13" ht="18" customHeight="1">
      <c r="A68" s="6"/>
      <c r="B68" s="6"/>
      <c r="C68" s="184" t="s">
        <v>39</v>
      </c>
      <c r="D68" s="184"/>
      <c r="E68" s="184"/>
      <c r="F68" s="221"/>
      <c r="G68" s="221"/>
      <c r="H68" s="221"/>
      <c r="I68" s="221"/>
      <c r="J68" s="221"/>
      <c r="K68" s="44"/>
      <c r="L68" s="22"/>
      <c r="M68" s="1"/>
    </row>
    <row r="69" spans="1:13" ht="18" customHeight="1">
      <c r="A69" s="6"/>
      <c r="B69" s="6"/>
      <c r="C69" s="178" t="s">
        <v>40</v>
      </c>
      <c r="D69" s="179"/>
      <c r="E69" s="179"/>
      <c r="F69" s="179"/>
      <c r="G69" s="179"/>
      <c r="H69" s="179"/>
      <c r="I69" s="179"/>
      <c r="J69" s="179"/>
      <c r="K69" s="35">
        <f>SUM(K64:K68)</f>
        <v>191672.87500000003</v>
      </c>
      <c r="L69" s="22"/>
      <c r="M69" s="1"/>
    </row>
    <row r="70" spans="1:13" s="2" customFormat="1" ht="18" customHeight="1">
      <c r="A70" s="36"/>
      <c r="B70" s="36"/>
      <c r="C70" s="31"/>
      <c r="D70" s="31"/>
      <c r="E70" s="31"/>
      <c r="F70" s="31"/>
      <c r="G70" s="31"/>
      <c r="H70" s="31"/>
      <c r="I70" s="31"/>
      <c r="J70" s="31"/>
      <c r="K70" s="37"/>
      <c r="L70" s="22"/>
      <c r="M70" s="1"/>
    </row>
    <row r="71" spans="1:13" ht="18" customHeight="1">
      <c r="A71" s="6"/>
      <c r="B71" s="6"/>
      <c r="C71" s="143" t="s">
        <v>41</v>
      </c>
      <c r="D71" s="144"/>
      <c r="E71" s="144"/>
      <c r="F71" s="144"/>
      <c r="G71" s="144"/>
      <c r="H71" s="144"/>
      <c r="I71" s="144"/>
      <c r="J71" s="144"/>
      <c r="K71" s="45">
        <f>K61+K69</f>
        <v>1725055.875</v>
      </c>
      <c r="L71" s="22"/>
      <c r="M71" s="1"/>
    </row>
    <row r="72" spans="1:13" s="2" customFormat="1" ht="18" customHeight="1" thickBot="1">
      <c r="A72" s="36"/>
      <c r="B72" s="36"/>
      <c r="C72" s="31"/>
      <c r="D72" s="31"/>
      <c r="E72" s="31"/>
      <c r="F72" s="31"/>
      <c r="G72" s="31"/>
      <c r="H72" s="31"/>
      <c r="I72" s="31"/>
      <c r="J72" s="31"/>
      <c r="K72" s="37"/>
      <c r="L72" s="22"/>
      <c r="M72" s="1"/>
    </row>
    <row r="73" spans="1:13" ht="18" customHeight="1" thickBot="1">
      <c r="A73" s="6"/>
      <c r="B73" s="6"/>
      <c r="C73" s="140" t="s">
        <v>42</v>
      </c>
      <c r="D73" s="141"/>
      <c r="E73" s="141"/>
      <c r="F73" s="141"/>
      <c r="G73" s="141"/>
      <c r="H73" s="141"/>
      <c r="I73" s="141"/>
      <c r="J73" s="141"/>
      <c r="K73" s="142"/>
      <c r="L73" s="22"/>
      <c r="M73" s="1"/>
    </row>
    <row r="74" spans="1:13" s="2" customFormat="1" ht="18" customHeight="1">
      <c r="A74" s="36"/>
      <c r="B74" s="36"/>
      <c r="C74" s="46"/>
      <c r="D74" s="46"/>
      <c r="E74" s="46"/>
      <c r="F74" s="46"/>
      <c r="G74" s="46"/>
      <c r="H74" s="46"/>
      <c r="I74" s="46"/>
      <c r="J74" s="46"/>
      <c r="K74" s="46"/>
      <c r="L74" s="22"/>
      <c r="M74" s="1"/>
    </row>
    <row r="75" spans="1:13" ht="18" customHeight="1">
      <c r="A75" s="6"/>
      <c r="B75" s="6"/>
      <c r="C75" s="36"/>
      <c r="D75" s="36"/>
      <c r="E75" s="162" t="s">
        <v>94</v>
      </c>
      <c r="F75" s="163"/>
      <c r="G75" s="163"/>
      <c r="H75" s="163"/>
      <c r="I75" s="164"/>
      <c r="J75" s="6"/>
      <c r="K75" s="6"/>
      <c r="L75" s="22"/>
      <c r="M75" s="1"/>
    </row>
    <row r="76" spans="1:13" ht="18" customHeight="1">
      <c r="A76" s="6"/>
      <c r="B76" s="6"/>
      <c r="C76" s="36"/>
      <c r="D76" s="36"/>
      <c r="E76" s="156" t="s">
        <v>44</v>
      </c>
      <c r="F76" s="157"/>
      <c r="G76" s="162" t="s">
        <v>52</v>
      </c>
      <c r="H76" s="163"/>
      <c r="I76" s="164"/>
      <c r="J76" s="6"/>
      <c r="K76" s="6"/>
      <c r="L76" s="22"/>
      <c r="M76" s="1"/>
    </row>
    <row r="77" spans="1:13" ht="18" customHeight="1">
      <c r="A77" s="6"/>
      <c r="B77" s="6"/>
      <c r="C77" s="36"/>
      <c r="D77" s="36"/>
      <c r="E77" s="160"/>
      <c r="F77" s="161"/>
      <c r="G77" s="73">
        <f>H77*0.9</f>
        <v>117</v>
      </c>
      <c r="H77" s="74">
        <f>F12</f>
        <v>130</v>
      </c>
      <c r="I77" s="73">
        <f>H77*1.1</f>
        <v>143</v>
      </c>
      <c r="J77" s="6"/>
      <c r="K77" s="6"/>
      <c r="L77" s="22"/>
      <c r="M77" s="1"/>
    </row>
    <row r="78" spans="1:13" ht="18.75">
      <c r="A78" s="6"/>
      <c r="B78" s="6"/>
      <c r="C78" s="36"/>
      <c r="D78" s="36"/>
      <c r="E78" s="170">
        <f>E79*0.9</f>
        <v>27000</v>
      </c>
      <c r="F78" s="171"/>
      <c r="G78" s="47">
        <f>G$77*$E$78-Hoja1!$C$35</f>
        <v>1480350.375</v>
      </c>
      <c r="H78" s="47">
        <f>H$77*$E$78-Hoja1!$C$35</f>
        <v>1831350.375</v>
      </c>
      <c r="I78" s="47">
        <f>I$77*$E$78-Hoja1!$C$35</f>
        <v>2182350.375</v>
      </c>
      <c r="J78" s="36"/>
      <c r="K78" s="36"/>
      <c r="L78" s="22"/>
      <c r="M78" s="1"/>
    </row>
    <row r="79" spans="1:13" s="2" customFormat="1" ht="18.75">
      <c r="A79" s="36"/>
      <c r="B79" s="36"/>
      <c r="C79" s="36"/>
      <c r="D79" s="36"/>
      <c r="E79" s="172">
        <f>F11</f>
        <v>30000</v>
      </c>
      <c r="F79" s="173"/>
      <c r="G79" s="47">
        <f>G$77*$E79-$K$71</f>
        <v>1784944.125</v>
      </c>
      <c r="H79" s="47">
        <f>H$77*$E79-$K$71</f>
        <v>2174944.125</v>
      </c>
      <c r="I79" s="47">
        <f>I$77*$E79-$K$71</f>
        <v>2564944.125</v>
      </c>
      <c r="J79" s="36"/>
      <c r="K79" s="36"/>
      <c r="L79" s="22"/>
      <c r="M79" s="1"/>
    </row>
    <row r="80" spans="1:13" ht="18.75">
      <c r="A80" s="6"/>
      <c r="B80" s="6"/>
      <c r="C80" s="36"/>
      <c r="D80" s="36"/>
      <c r="E80" s="168">
        <f>E79*1.1</f>
        <v>33000</v>
      </c>
      <c r="F80" s="169"/>
      <c r="G80" s="77">
        <f>G$77*$E$80-Hoja1!$D$35</f>
        <v>2089537.875</v>
      </c>
      <c r="H80" s="77">
        <f>H$77*$E$80-Hoja1!$D$35</f>
        <v>2518537.875</v>
      </c>
      <c r="I80" s="77">
        <f>I$77*$E$80-Hoja1!$D$35</f>
        <v>2947537.875</v>
      </c>
      <c r="J80" s="104"/>
      <c r="K80" s="104"/>
      <c r="L80" s="22"/>
      <c r="M80" s="1"/>
    </row>
    <row r="81" spans="1:13" ht="18.75">
      <c r="A81" s="6"/>
      <c r="B81" s="6"/>
      <c r="C81" s="48"/>
      <c r="D81" s="48"/>
      <c r="E81" s="49"/>
      <c r="F81" s="49"/>
      <c r="G81" s="49"/>
      <c r="H81" s="6"/>
      <c r="I81" s="6"/>
      <c r="J81" s="4"/>
      <c r="K81" s="4"/>
      <c r="L81" s="22"/>
      <c r="M81" s="1"/>
    </row>
    <row r="82" spans="1:13" ht="18" customHeight="1">
      <c r="A82" s="6"/>
      <c r="B82" s="6"/>
      <c r="C82" s="48"/>
      <c r="D82" s="48"/>
      <c r="E82" s="156" t="s">
        <v>95</v>
      </c>
      <c r="F82" s="157"/>
      <c r="G82" s="165" t="s">
        <v>14</v>
      </c>
      <c r="H82" s="166"/>
      <c r="I82" s="167"/>
      <c r="J82" s="4"/>
      <c r="K82" s="4"/>
      <c r="L82" s="22"/>
      <c r="M82" s="1"/>
    </row>
    <row r="83" spans="1:13" ht="18" customHeight="1">
      <c r="A83" s="6"/>
      <c r="B83" s="6"/>
      <c r="C83" s="36"/>
      <c r="D83" s="36"/>
      <c r="E83" s="158"/>
      <c r="F83" s="159"/>
      <c r="G83" s="61">
        <f>H83*0.9</f>
        <v>27000</v>
      </c>
      <c r="H83" s="61">
        <f>F11</f>
        <v>30000</v>
      </c>
      <c r="I83" s="61">
        <f>H83*1.1</f>
        <v>33000</v>
      </c>
      <c r="J83" s="4"/>
      <c r="K83" s="4"/>
      <c r="L83" s="22"/>
      <c r="M83" s="1"/>
    </row>
    <row r="84" spans="1:13" ht="18" customHeight="1">
      <c r="A84" s="6"/>
      <c r="B84" s="6"/>
      <c r="C84" s="6"/>
      <c r="D84" s="6"/>
      <c r="E84" s="160"/>
      <c r="F84" s="161"/>
      <c r="G84" s="50">
        <f>Hoja1!C35/Ficha!G83</f>
        <v>62.17220833333333</v>
      </c>
      <c r="H84" s="50">
        <f>$K$71/H$83</f>
        <v>57.5018625</v>
      </c>
      <c r="I84" s="50">
        <f>Hoja1!D35/Ficha!I83</f>
        <v>53.68067045454546</v>
      </c>
      <c r="J84" s="4"/>
      <c r="K84" s="4"/>
      <c r="L84" s="22"/>
      <c r="M84" s="1"/>
    </row>
    <row r="85" spans="1:12" ht="18" customHeight="1">
      <c r="A85" s="6"/>
      <c r="B85" s="6"/>
      <c r="C85" s="224" t="s">
        <v>43</v>
      </c>
      <c r="D85" s="224"/>
      <c r="E85" s="224"/>
      <c r="F85" s="224"/>
      <c r="G85" s="224"/>
      <c r="H85" s="224"/>
      <c r="I85" s="224"/>
      <c r="J85" s="224"/>
      <c r="K85" s="224"/>
      <c r="L85" s="51"/>
    </row>
    <row r="86" spans="1:12" ht="18" customHeight="1">
      <c r="A86" s="6"/>
      <c r="B86" s="6"/>
      <c r="C86" s="153" t="s">
        <v>112</v>
      </c>
      <c r="D86" s="154"/>
      <c r="E86" s="154"/>
      <c r="F86" s="154"/>
      <c r="G86" s="154"/>
      <c r="H86" s="154"/>
      <c r="I86" s="154"/>
      <c r="J86" s="154"/>
      <c r="K86" s="155"/>
      <c r="L86" s="51"/>
    </row>
    <row r="87" spans="1:12" ht="18" customHeight="1">
      <c r="A87" s="6"/>
      <c r="B87" s="6"/>
      <c r="C87" s="148"/>
      <c r="D87" s="149"/>
      <c r="E87" s="149"/>
      <c r="F87" s="149"/>
      <c r="G87" s="149"/>
      <c r="H87" s="149"/>
      <c r="I87" s="149"/>
      <c r="J87" s="149"/>
      <c r="K87" s="150"/>
      <c r="L87" s="51"/>
    </row>
    <row r="88" spans="1:12" ht="18" customHeight="1">
      <c r="A88" s="6"/>
      <c r="B88" s="6"/>
      <c r="C88" s="148" t="s">
        <v>111</v>
      </c>
      <c r="D88" s="149"/>
      <c r="E88" s="149"/>
      <c r="F88" s="149"/>
      <c r="G88" s="149"/>
      <c r="H88" s="149"/>
      <c r="I88" s="149"/>
      <c r="J88" s="149"/>
      <c r="K88" s="150"/>
      <c r="L88" s="51"/>
    </row>
    <row r="89" spans="1:12" ht="18" customHeight="1">
      <c r="A89" s="6"/>
      <c r="B89" s="6"/>
      <c r="C89" s="148" t="s">
        <v>89</v>
      </c>
      <c r="D89" s="149"/>
      <c r="E89" s="149"/>
      <c r="F89" s="149"/>
      <c r="G89" s="149"/>
      <c r="H89" s="149"/>
      <c r="I89" s="149"/>
      <c r="J89" s="149"/>
      <c r="K89" s="150"/>
      <c r="L89" s="6"/>
    </row>
    <row r="90" spans="1:12" ht="18" customHeight="1">
      <c r="A90" s="6"/>
      <c r="B90" s="6"/>
      <c r="C90" s="148"/>
      <c r="D90" s="149"/>
      <c r="E90" s="149"/>
      <c r="F90" s="149"/>
      <c r="G90" s="149"/>
      <c r="H90" s="149"/>
      <c r="I90" s="149"/>
      <c r="J90" s="149"/>
      <c r="K90" s="150"/>
      <c r="L90" s="6"/>
    </row>
    <row r="91" spans="1:12" ht="18" customHeight="1">
      <c r="A91" s="6"/>
      <c r="B91" s="6"/>
      <c r="C91" s="148"/>
      <c r="D91" s="149"/>
      <c r="E91" s="149"/>
      <c r="F91" s="149"/>
      <c r="G91" s="149"/>
      <c r="H91" s="149"/>
      <c r="I91" s="149"/>
      <c r="J91" s="149"/>
      <c r="K91" s="150"/>
      <c r="L91" s="6"/>
    </row>
    <row r="92" spans="1:12" ht="18" customHeight="1">
      <c r="A92" s="6"/>
      <c r="B92" s="6"/>
      <c r="C92" s="215" t="s">
        <v>91</v>
      </c>
      <c r="D92" s="216"/>
      <c r="E92" s="216"/>
      <c r="F92" s="216"/>
      <c r="G92" s="216"/>
      <c r="H92" s="216"/>
      <c r="I92" s="216"/>
      <c r="J92" s="216"/>
      <c r="K92" s="217"/>
      <c r="L92" s="6"/>
    </row>
    <row r="93" spans="1:12" ht="18" customHeight="1">
      <c r="A93" s="6"/>
      <c r="B93" s="6"/>
      <c r="C93" s="215" t="s">
        <v>92</v>
      </c>
      <c r="D93" s="216"/>
      <c r="E93" s="216"/>
      <c r="F93" s="216"/>
      <c r="G93" s="216"/>
      <c r="H93" s="216"/>
      <c r="I93" s="216"/>
      <c r="J93" s="216"/>
      <c r="K93" s="217"/>
      <c r="L93" s="6"/>
    </row>
    <row r="94" spans="3:11" ht="18" customHeight="1">
      <c r="C94" s="145" t="s">
        <v>93</v>
      </c>
      <c r="D94" s="146"/>
      <c r="E94" s="146"/>
      <c r="F94" s="146"/>
      <c r="G94" s="146"/>
      <c r="H94" s="146"/>
      <c r="I94" s="146"/>
      <c r="J94" s="146"/>
      <c r="K94" s="147"/>
    </row>
  </sheetData>
  <sheetProtection/>
  <mergeCells count="79">
    <mergeCell ref="C92:K92"/>
    <mergeCell ref="F64:I64"/>
    <mergeCell ref="C85:K85"/>
    <mergeCell ref="F66:J68"/>
    <mergeCell ref="C61:J61"/>
    <mergeCell ref="C66:E66"/>
    <mergeCell ref="C68:E68"/>
    <mergeCell ref="F65:I65"/>
    <mergeCell ref="C67:E67"/>
    <mergeCell ref="C65:E65"/>
    <mergeCell ref="F49:G49"/>
    <mergeCell ref="C39:E39"/>
    <mergeCell ref="F39:G39"/>
    <mergeCell ref="F45:G45"/>
    <mergeCell ref="C54:E54"/>
    <mergeCell ref="C28:J28"/>
    <mergeCell ref="F31:G31"/>
    <mergeCell ref="C1:K1"/>
    <mergeCell ref="F3:H3"/>
    <mergeCell ref="F2:H2"/>
    <mergeCell ref="C18:E19"/>
    <mergeCell ref="F18:G19"/>
    <mergeCell ref="H10:K10"/>
    <mergeCell ref="C10:F10"/>
    <mergeCell ref="H18:H19"/>
    <mergeCell ref="I18:I19"/>
    <mergeCell ref="J18:J19"/>
    <mergeCell ref="K18:K19"/>
    <mergeCell ref="F27:G27"/>
    <mergeCell ref="C22:E22"/>
    <mergeCell ref="C24:E24"/>
    <mergeCell ref="F22:G22"/>
    <mergeCell ref="F23:G23"/>
    <mergeCell ref="F25:G25"/>
    <mergeCell ref="F24:G24"/>
    <mergeCell ref="C64:E64"/>
    <mergeCell ref="F54:G54"/>
    <mergeCell ref="C31:E31"/>
    <mergeCell ref="F26:G26"/>
    <mergeCell ref="C59:J59"/>
    <mergeCell ref="F56:G56"/>
    <mergeCell ref="C58:E58"/>
    <mergeCell ref="F58:G58"/>
    <mergeCell ref="F50:G50"/>
    <mergeCell ref="C37:E37"/>
    <mergeCell ref="C38:E38"/>
    <mergeCell ref="F37:G37"/>
    <mergeCell ref="F38:G38"/>
    <mergeCell ref="C32:E32"/>
    <mergeCell ref="F32:G32"/>
    <mergeCell ref="F57:G57"/>
    <mergeCell ref="C69:J69"/>
    <mergeCell ref="C33:E33"/>
    <mergeCell ref="F33:G33"/>
    <mergeCell ref="C51:E51"/>
    <mergeCell ref="F51:G51"/>
    <mergeCell ref="C52:E52"/>
    <mergeCell ref="F52:G52"/>
    <mergeCell ref="F42:G42"/>
    <mergeCell ref="F43:G43"/>
    <mergeCell ref="F47:G47"/>
    <mergeCell ref="F46:G46"/>
    <mergeCell ref="C34:J34"/>
    <mergeCell ref="C73:K73"/>
    <mergeCell ref="C71:J71"/>
    <mergeCell ref="C94:K94"/>
    <mergeCell ref="C89:K91"/>
    <mergeCell ref="F55:G55"/>
    <mergeCell ref="C88:K88"/>
    <mergeCell ref="C86:K87"/>
    <mergeCell ref="E82:F84"/>
    <mergeCell ref="E76:F77"/>
    <mergeCell ref="E75:I75"/>
    <mergeCell ref="G82:I82"/>
    <mergeCell ref="G76:I76"/>
    <mergeCell ref="E80:F80"/>
    <mergeCell ref="E78:F78"/>
    <mergeCell ref="E79:F79"/>
    <mergeCell ref="C93:K9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5" r:id="rId2"/>
  <ignoredErrors>
    <ignoredError sqref="K5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3"/>
  <sheetViews>
    <sheetView zoomScale="70" zoomScaleNormal="70" zoomScalePageLayoutView="0" workbookViewId="0" topLeftCell="A22">
      <selection activeCell="D35" sqref="D35"/>
    </sheetView>
  </sheetViews>
  <sheetFormatPr defaultColWidth="11.421875" defaultRowHeight="15"/>
  <cols>
    <col min="2" max="2" width="48.57421875" style="0" customWidth="1"/>
    <col min="3" max="4" width="13.7109375" style="0" bestFit="1" customWidth="1"/>
  </cols>
  <sheetData>
    <row r="2" spans="2:4" ht="18">
      <c r="B2" s="119" t="s">
        <v>113</v>
      </c>
      <c r="C2" s="120">
        <f>((Ficha!F11-30000)/30000)+1</f>
        <v>1</v>
      </c>
      <c r="D2" s="121"/>
    </row>
    <row r="3" spans="2:4" ht="18">
      <c r="B3" s="122"/>
      <c r="C3" s="121"/>
      <c r="D3" s="121"/>
    </row>
    <row r="4" spans="2:4" ht="18">
      <c r="B4" s="225" t="s">
        <v>114</v>
      </c>
      <c r="C4" s="225"/>
      <c r="D4" s="121"/>
    </row>
    <row r="5" spans="2:4" ht="18">
      <c r="B5" s="139" t="s">
        <v>97</v>
      </c>
      <c r="C5" s="124"/>
      <c r="D5" s="125">
        <v>75</v>
      </c>
    </row>
    <row r="6" spans="2:4" ht="18">
      <c r="B6" s="123" t="s">
        <v>85</v>
      </c>
      <c r="C6" s="124"/>
      <c r="D6" s="125">
        <v>75</v>
      </c>
    </row>
    <row r="7" spans="2:4" ht="18">
      <c r="B7" s="121"/>
      <c r="C7" s="121"/>
      <c r="D7" s="121"/>
    </row>
    <row r="8" spans="2:4" ht="18.75" thickBot="1">
      <c r="B8" s="121"/>
      <c r="C8" s="121"/>
      <c r="D8" s="121"/>
    </row>
    <row r="9" spans="2:4" ht="18">
      <c r="B9" s="200" t="s">
        <v>42</v>
      </c>
      <c r="C9" s="201"/>
      <c r="D9" s="201"/>
    </row>
    <row r="10" spans="2:4" ht="18">
      <c r="B10" s="121"/>
      <c r="C10" s="121"/>
      <c r="D10" s="121"/>
    </row>
    <row r="11" spans="2:4" ht="18">
      <c r="B11" s="126" t="s">
        <v>115</v>
      </c>
      <c r="C11" s="127"/>
      <c r="D11" s="127"/>
    </row>
    <row r="12" spans="2:4" ht="18">
      <c r="B12" s="128"/>
      <c r="C12" s="121"/>
      <c r="D12" s="121"/>
    </row>
    <row r="13" spans="2:4" ht="18">
      <c r="B13" s="119" t="s">
        <v>113</v>
      </c>
      <c r="C13" s="129">
        <v>0.9</v>
      </c>
      <c r="D13" s="129">
        <v>1.1</v>
      </c>
    </row>
    <row r="14" spans="2:4" ht="18">
      <c r="B14" s="130"/>
      <c r="C14" s="127"/>
      <c r="D14" s="127"/>
    </row>
    <row r="15" spans="2:4" ht="18">
      <c r="B15" s="126" t="s">
        <v>29</v>
      </c>
      <c r="C15" s="127"/>
      <c r="D15" s="127"/>
    </row>
    <row r="16" spans="2:4" ht="18">
      <c r="B16" s="130" t="s">
        <v>116</v>
      </c>
      <c r="C16" s="131">
        <f>SUM(Ficha!K22:K26)</f>
        <v>240000</v>
      </c>
      <c r="D16" s="131">
        <f>SUM(Ficha!K22:K26)</f>
        <v>240000</v>
      </c>
    </row>
    <row r="17" spans="2:4" ht="18">
      <c r="B17" s="132" t="s">
        <v>117</v>
      </c>
      <c r="C17" s="133">
        <f>C13*Ficha!H27*Ficha!J27</f>
        <v>270000</v>
      </c>
      <c r="D17" s="133">
        <f>D13*Ficha!H27*Ficha!J27</f>
        <v>330000</v>
      </c>
    </row>
    <row r="18" spans="2:4" ht="18">
      <c r="B18" s="134" t="s">
        <v>118</v>
      </c>
      <c r="C18" s="135">
        <f>SUM(C16:C17)</f>
        <v>510000</v>
      </c>
      <c r="D18" s="135">
        <f>SUM(D16:D17)</f>
        <v>570000</v>
      </c>
    </row>
    <row r="19" spans="2:4" ht="18">
      <c r="B19" s="130"/>
      <c r="C19" s="121"/>
      <c r="D19" s="121"/>
    </row>
    <row r="20" spans="2:4" ht="18">
      <c r="B20" s="126" t="s">
        <v>31</v>
      </c>
      <c r="C20" s="121"/>
      <c r="D20" s="121"/>
    </row>
    <row r="21" spans="2:4" ht="18">
      <c r="B21" s="130" t="s">
        <v>116</v>
      </c>
      <c r="C21" s="131">
        <f>SUM(Ficha!K31:K32)</f>
        <v>190000</v>
      </c>
      <c r="D21" s="131">
        <f>SUM(Ficha!K31:K32)</f>
        <v>190000</v>
      </c>
    </row>
    <row r="22" spans="2:4" ht="18">
      <c r="B22" s="136" t="s">
        <v>117</v>
      </c>
      <c r="C22" s="137">
        <f>C13*Ficha!H33*Ficha!J33</f>
        <v>101250</v>
      </c>
      <c r="D22" s="137">
        <f>D13*Ficha!H33*Ficha!J33</f>
        <v>123750</v>
      </c>
    </row>
    <row r="23" spans="2:4" ht="18">
      <c r="B23" s="134" t="s">
        <v>118</v>
      </c>
      <c r="C23" s="135">
        <f>SUM(C21:C22)</f>
        <v>291250</v>
      </c>
      <c r="D23" s="35">
        <f>SUM(D21:D22)</f>
        <v>313750</v>
      </c>
    </row>
    <row r="24" spans="2:4" ht="18">
      <c r="B24" s="121"/>
      <c r="C24" s="121"/>
      <c r="D24" s="121"/>
    </row>
    <row r="25" spans="2:4" ht="18">
      <c r="B25" s="126" t="s">
        <v>119</v>
      </c>
      <c r="C25" s="121"/>
      <c r="D25" s="121"/>
    </row>
    <row r="26" spans="2:4" ht="18">
      <c r="B26" s="130" t="s">
        <v>116</v>
      </c>
      <c r="C26" s="131">
        <f>SUM(Ficha!K38:K58)</f>
        <v>690883</v>
      </c>
      <c r="D26" s="131">
        <f>SUM(Ficha!K38:K58)</f>
        <v>690883</v>
      </c>
    </row>
    <row r="27" spans="2:4" ht="18">
      <c r="B27" s="136" t="s">
        <v>117</v>
      </c>
      <c r="C27" s="137">
        <v>0</v>
      </c>
      <c r="D27" s="137">
        <v>0</v>
      </c>
    </row>
    <row r="28" spans="2:4" ht="18">
      <c r="B28" s="134" t="s">
        <v>118</v>
      </c>
      <c r="C28" s="135">
        <f>SUM(C26:C27)</f>
        <v>690883</v>
      </c>
      <c r="D28" s="35">
        <f>SUM(D26:D27)</f>
        <v>690883</v>
      </c>
    </row>
    <row r="29" spans="2:4" ht="18">
      <c r="B29" s="128"/>
      <c r="C29" s="138"/>
      <c r="D29" s="138"/>
    </row>
    <row r="30" spans="2:4" ht="18">
      <c r="B30" s="134" t="s">
        <v>120</v>
      </c>
      <c r="C30" s="135">
        <f>C18+C23+C28</f>
        <v>1492133</v>
      </c>
      <c r="D30" s="35">
        <f>D18+D23+D28</f>
        <v>1574633</v>
      </c>
    </row>
    <row r="31" spans="2:4" ht="18">
      <c r="B31" s="128"/>
      <c r="C31" s="121"/>
      <c r="D31" s="121"/>
    </row>
    <row r="32" spans="2:4" ht="18">
      <c r="B32" s="132" t="s">
        <v>0</v>
      </c>
      <c r="C32" s="131">
        <f>C30*Ficha!J64</f>
        <v>74606.65000000001</v>
      </c>
      <c r="D32" s="131">
        <f>D30*Ficha!J64</f>
        <v>78731.65000000001</v>
      </c>
    </row>
    <row r="33" spans="2:4" ht="18">
      <c r="B33" s="132" t="s">
        <v>37</v>
      </c>
      <c r="C33" s="131">
        <f>C30*Ficha!$F$14*Ficha!$F$15*Ficha!$F$16</f>
        <v>111909.975</v>
      </c>
      <c r="D33" s="131">
        <f>D30*Ficha!$F$14*Ficha!$F$15*Ficha!$F$16</f>
        <v>118097.475</v>
      </c>
    </row>
    <row r="34" spans="2:4" ht="18">
      <c r="B34" s="128"/>
      <c r="C34" s="121"/>
      <c r="D34" s="121"/>
    </row>
    <row r="35" spans="2:4" ht="18">
      <c r="B35" s="134" t="s">
        <v>41</v>
      </c>
      <c r="C35" s="135">
        <f>C30+C32+C33</f>
        <v>1678649.625</v>
      </c>
      <c r="D35" s="35">
        <f>D30+D32+D33</f>
        <v>1771462.125</v>
      </c>
    </row>
    <row r="36" spans="2:4" ht="15">
      <c r="B36" s="226" t="s">
        <v>121</v>
      </c>
      <c r="C36" s="226"/>
      <c r="D36" s="226"/>
    </row>
    <row r="37" spans="2:4" ht="15">
      <c r="B37" s="227"/>
      <c r="C37" s="227"/>
      <c r="D37" s="227"/>
    </row>
    <row r="38" spans="2:4" ht="15">
      <c r="B38" s="227"/>
      <c r="C38" s="227"/>
      <c r="D38" s="227"/>
    </row>
    <row r="39" spans="2:4" ht="15">
      <c r="B39" s="227"/>
      <c r="C39" s="227"/>
      <c r="D39" s="227"/>
    </row>
    <row r="40" spans="2:4" ht="15">
      <c r="B40" s="227"/>
      <c r="C40" s="227"/>
      <c r="D40" s="227"/>
    </row>
    <row r="41" spans="2:4" ht="15">
      <c r="B41" s="227"/>
      <c r="C41" s="227"/>
      <c r="D41" s="227"/>
    </row>
    <row r="42" spans="2:4" ht="15">
      <c r="B42" s="227"/>
      <c r="C42" s="227"/>
      <c r="D42" s="227"/>
    </row>
    <row r="43" spans="2:4" ht="15">
      <c r="B43" s="227"/>
      <c r="C43" s="227"/>
      <c r="D43" s="227"/>
    </row>
  </sheetData>
  <sheetProtection/>
  <mergeCells count="3">
    <mergeCell ref="B4:C4"/>
    <mergeCell ref="B9:D9"/>
    <mergeCell ref="B36:D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2013-02-12T18:39:00Z</cp:lastPrinted>
  <dcterms:created xsi:type="dcterms:W3CDTF">2012-07-09T18:51:50Z</dcterms:created>
  <dcterms:modified xsi:type="dcterms:W3CDTF">2013-02-15T14:13:34Z</dcterms:modified>
  <cp:category/>
  <cp:version/>
  <cp:contentType/>
  <cp:contentStatus/>
</cp:coreProperties>
</file>