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30" windowWidth="15480" windowHeight="9000" tabRatio="863" firstSheet="3" activeTab="3"/>
  </bookViews>
  <sheets>
    <sheet name="config" sheetId="1" state="veryHidden" r:id="rId1"/>
    <sheet name="CUADRO COMPARATIVO" sheetId="2" state="hidden" r:id="rId2"/>
    <sheet name="Identificación Factor Crítico" sheetId="3" state="hidden" r:id="rId3"/>
    <sheet name="SIM Palto Hass V-RM plano" sheetId="4" r:id="rId4"/>
    <sheet name="SIM Palto Hass V-RM ladera" sheetId="5" r:id="rId5"/>
  </sheets>
  <externalReferences>
    <externalReference r:id="rId8"/>
  </externalReferences>
  <definedNames>
    <definedName name="_xlnm.Print_Area" localSheetId="0">'config'!$A$1:$I$26</definedName>
    <definedName name="datos_cuadro" comment="Contiene Informaci?n a ser mostrada en formulario. Lista de cuadro.">OFFSET('config'!$B$2,0,0,COUNTA('config'!$A:$A)-1,2)</definedName>
    <definedName name="datos_cuadro1" comment="Contiene Informaci?n a ser mostrada en formulario. Lista de cuadro.">OFFSET('[1]config'!$B$2,0,0,COUNTA('[1]config'!$A:$A)-1,2)</definedName>
    <definedName name="datos_seleccion">OFFSET('config'!$A$1,0,0,COUNTA('config'!$A:$A),5)</definedName>
  </definedNames>
  <calcPr fullCalcOnLoad="1"/>
</workbook>
</file>

<file path=xl/comments1.xml><?xml version="1.0" encoding="utf-8"?>
<comments xmlns="http://schemas.openxmlformats.org/spreadsheetml/2006/main">
  <authors>
    <author>Juan Pedro Le?n</author>
  </authors>
  <commentList>
    <comment ref="E1" authorId="0">
      <text>
        <r>
          <rPr>
            <b/>
            <sz val="8"/>
            <rFont val="Tahoma"/>
            <family val="2"/>
          </rPr>
          <t>Juan Pedro León:</t>
        </r>
        <r>
          <rPr>
            <sz val="8"/>
            <rFont val="Tahoma"/>
            <family val="2"/>
          </rPr>
          <t xml:space="preserve">
Se refiere al número de la hoja correspondiente. Se ve afectado por el orden de las hojas.</t>
        </r>
      </text>
    </comment>
    <comment ref="D1" authorId="0">
      <text>
        <r>
          <rPr>
            <b/>
            <sz val="8"/>
            <rFont val="Tahoma"/>
            <family val="2"/>
          </rPr>
          <t>Juan Pedro León:</t>
        </r>
        <r>
          <rPr>
            <sz val="8"/>
            <rFont val="Tahoma"/>
            <family val="2"/>
          </rPr>
          <t xml:space="preserve">
Se refiere al número de la hoja correspondiente. Se ve afectado por el orden de las hojas.</t>
        </r>
      </text>
    </comment>
    <comment ref="A1" authorId="0">
      <text>
        <r>
          <rPr>
            <b/>
            <sz val="8"/>
            <rFont val="Tahoma"/>
            <family val="2"/>
          </rPr>
          <t>Juan Pedro León:</t>
        </r>
        <r>
          <rPr>
            <sz val="8"/>
            <rFont val="Tahoma"/>
            <family val="2"/>
          </rPr>
          <t xml:space="preserve">
Orden que aparece el elemento en el Cuadro de Lista, importante que sea siempre un valor continuo. Inicia en 0</t>
        </r>
      </text>
    </comment>
  </commentList>
</comments>
</file>

<file path=xl/sharedStrings.xml><?xml version="1.0" encoding="utf-8"?>
<sst xmlns="http://schemas.openxmlformats.org/spreadsheetml/2006/main" count="576" uniqueCount="260">
  <si>
    <t>CANTIDAD</t>
  </si>
  <si>
    <t>UNIDAD</t>
  </si>
  <si>
    <t>ha</t>
  </si>
  <si>
    <t>JH</t>
  </si>
  <si>
    <t xml:space="preserve">MAQUINARIA </t>
  </si>
  <si>
    <t>TOTAL MAQUINARIA</t>
  </si>
  <si>
    <t>TOTAL INSUMOS</t>
  </si>
  <si>
    <t>MANO DE OBRA</t>
  </si>
  <si>
    <t>FICHA TÉCNICO-ECONÓMICA</t>
  </si>
  <si>
    <t>Riego y fertirrigación</t>
  </si>
  <si>
    <t>Todo el año</t>
  </si>
  <si>
    <t>Cosecha</t>
  </si>
  <si>
    <t>TOTAL MANO DE OBRA</t>
  </si>
  <si>
    <t>Aplic. Agroquímicos</t>
  </si>
  <si>
    <t xml:space="preserve">Poda </t>
  </si>
  <si>
    <t>Ago - Dic</t>
  </si>
  <si>
    <t>Ago - Nov</t>
  </si>
  <si>
    <t>Nov - Ene</t>
  </si>
  <si>
    <t>OBSERVACIONES</t>
  </si>
  <si>
    <t>Maíz choclero</t>
  </si>
  <si>
    <t>Papa temprana</t>
  </si>
  <si>
    <t>Cebolla temprana</t>
  </si>
  <si>
    <t>Cebolla de guarda</t>
  </si>
  <si>
    <t>Frambuesa Heritage</t>
  </si>
  <si>
    <t>Lechuga escarola</t>
  </si>
  <si>
    <t>NOTAS:</t>
  </si>
  <si>
    <t>XV</t>
  </si>
  <si>
    <t>IV</t>
  </si>
  <si>
    <t>V</t>
  </si>
  <si>
    <t>VII</t>
  </si>
  <si>
    <t>VIII</t>
  </si>
  <si>
    <t>IX</t>
  </si>
  <si>
    <t>Palto Hass</t>
  </si>
  <si>
    <t>ÉPOCA</t>
  </si>
  <si>
    <t>Acarreo de insumos y poda</t>
  </si>
  <si>
    <t>LABOR/INSUMO</t>
  </si>
  <si>
    <t>PRECIO ($/un)</t>
  </si>
  <si>
    <t>VALOR ($)</t>
  </si>
  <si>
    <t>Uso de nebulizadora.</t>
  </si>
  <si>
    <t>Acarreo de cosecha</t>
  </si>
  <si>
    <t>Polinización</t>
  </si>
  <si>
    <t>Tomate invernadero</t>
  </si>
  <si>
    <t>Zona</t>
  </si>
  <si>
    <t>Frambuesa Meeker</t>
  </si>
  <si>
    <t>VARIEDAD: Hass</t>
  </si>
  <si>
    <t>RM VI VII</t>
  </si>
  <si>
    <t>Ago - Mar</t>
  </si>
  <si>
    <t>Incluye poda en primavera y desbrote en verano.</t>
  </si>
  <si>
    <t>kg</t>
  </si>
  <si>
    <t>V y RM</t>
  </si>
  <si>
    <t>Palto Hass Ladera</t>
  </si>
  <si>
    <t xml:space="preserve">IX </t>
  </si>
  <si>
    <t>VII VIII y IX</t>
  </si>
  <si>
    <t xml:space="preserve">V </t>
  </si>
  <si>
    <t>Tomate Invernadero Tutorado</t>
  </si>
  <si>
    <t>Tomate Aire Libre Tutorado</t>
  </si>
  <si>
    <t xml:space="preserve">VI VII </t>
  </si>
  <si>
    <t>Tomate Aire Libre Botado para Agroindustria</t>
  </si>
  <si>
    <t>Tomate Aire Libre Botado para Consumo Fresco</t>
  </si>
  <si>
    <t xml:space="preserve">VII </t>
  </si>
  <si>
    <t>Poroto Granado Agroindustria</t>
  </si>
  <si>
    <t xml:space="preserve">V RM </t>
  </si>
  <si>
    <t>Poroto Granado Consumo Fresco</t>
  </si>
  <si>
    <t xml:space="preserve">XIV X </t>
  </si>
  <si>
    <t>Papa Guarda</t>
  </si>
  <si>
    <t>Papa Temprana</t>
  </si>
  <si>
    <t xml:space="preserve">VIII IX </t>
  </si>
  <si>
    <t>BD Maquinaria</t>
  </si>
  <si>
    <t xml:space="preserve">RM VI VII </t>
  </si>
  <si>
    <t>Maíz Dulce para Agroindustria</t>
  </si>
  <si>
    <t>BD Mano de Obra</t>
  </si>
  <si>
    <t>Maíz Choclero</t>
  </si>
  <si>
    <t>BD Rendimientos</t>
  </si>
  <si>
    <t xml:space="preserve">RM </t>
  </si>
  <si>
    <t>Lechuga Consumo Fresco</t>
  </si>
  <si>
    <t>BD Precio Productos</t>
  </si>
  <si>
    <t xml:space="preserve">XV </t>
  </si>
  <si>
    <t>Cebolla Temprana</t>
  </si>
  <si>
    <t>BD Precio Insumos</t>
  </si>
  <si>
    <t>Cebolla Guarda</t>
  </si>
  <si>
    <t xml:space="preserve">VIII </t>
  </si>
  <si>
    <t>Arveja Verde Agroindustria</t>
  </si>
  <si>
    <t>config</t>
  </si>
  <si>
    <t>Arveja Verde Fresca</t>
  </si>
  <si>
    <t>Indice</t>
  </si>
  <si>
    <t>Hoja</t>
  </si>
  <si>
    <t>Nº de Hojas</t>
  </si>
  <si>
    <t>Indice RE</t>
  </si>
  <si>
    <t>Indice FC</t>
  </si>
  <si>
    <t>Cultivo - detalle</t>
  </si>
  <si>
    <t>Orden</t>
  </si>
  <si>
    <t>CUADRO COMPARATIVO DE INGRESOS, COSTOS Y MÁRGENES PARA RUBROS SELECCIONADOS</t>
  </si>
  <si>
    <t>Arveja fresca Secano</t>
  </si>
  <si>
    <t>Arveja industria Riego</t>
  </si>
  <si>
    <t>Cebolla Guarda Riego</t>
  </si>
  <si>
    <t>Cebolla Temp RM+</t>
  </si>
  <si>
    <t>Cebolla Temp XV</t>
  </si>
  <si>
    <t>Lechuga</t>
  </si>
  <si>
    <t>Maíz choclero Riego</t>
  </si>
  <si>
    <t>Maíz dulce Riego</t>
  </si>
  <si>
    <t>Papa Guarda Riego</t>
  </si>
  <si>
    <t>Papa Temp Secano</t>
  </si>
  <si>
    <t>Papa Guarda Secano</t>
  </si>
  <si>
    <t>Poroto Granado Fresco V RM</t>
  </si>
  <si>
    <t>Poroto Granado Fresco VII</t>
  </si>
  <si>
    <t>Poroto Granado Ind V RM</t>
  </si>
  <si>
    <t>Poroto Granado Ind VII</t>
  </si>
  <si>
    <t>Tomate AL Botado</t>
  </si>
  <si>
    <t>Tomate AL Botado Ind</t>
  </si>
  <si>
    <t>Tomate AL Tutorado</t>
  </si>
  <si>
    <t>Tomate Invernadero</t>
  </si>
  <si>
    <t>Palto Hass IV</t>
  </si>
  <si>
    <t>Palto Hass V RM</t>
  </si>
  <si>
    <t>Palto Hass IV ladera</t>
  </si>
  <si>
    <t>Palto Hass V RM ladera</t>
  </si>
  <si>
    <t>Rendimientos</t>
  </si>
  <si>
    <t>Ingresos</t>
  </si>
  <si>
    <t>Costos Directos</t>
  </si>
  <si>
    <t>Mano de obra</t>
  </si>
  <si>
    <t>Maquinaria</t>
  </si>
  <si>
    <t>Insumos</t>
  </si>
  <si>
    <t>Margen Bruto</t>
  </si>
  <si>
    <t>Costos Indirectos</t>
  </si>
  <si>
    <t>Margen Neto</t>
  </si>
  <si>
    <t>Rubro</t>
  </si>
  <si>
    <t>Identificación y Cuantificación de Factores Críticos de Producción por Rubro</t>
  </si>
  <si>
    <t>Agrupación por tipos de costos</t>
  </si>
  <si>
    <t>Agrupación por ítems de costos en cada ficha</t>
  </si>
  <si>
    <t>Costos culturales e insumos</t>
  </si>
  <si>
    <t>Costo cosecha</t>
  </si>
  <si>
    <t>Costo Mano de Obra</t>
  </si>
  <si>
    <t>Costo Maquinaria</t>
  </si>
  <si>
    <t>Costo Insumos</t>
  </si>
  <si>
    <t>Arveja verde</t>
  </si>
  <si>
    <t>Arveja verde industria</t>
  </si>
  <si>
    <t>VIII - IX</t>
  </si>
  <si>
    <t>RM - VI - VII</t>
  </si>
  <si>
    <t>V - RM</t>
  </si>
  <si>
    <t>Maíz dulce</t>
  </si>
  <si>
    <t>Papa de guarda</t>
  </si>
  <si>
    <t>XIV - X</t>
  </si>
  <si>
    <t>IX (Costa)</t>
  </si>
  <si>
    <t>Poroto granado</t>
  </si>
  <si>
    <t>Poroto granado agroind.</t>
  </si>
  <si>
    <t>Tomate aire libre tutorado</t>
  </si>
  <si>
    <t>Tomate aire libre botado ind.</t>
  </si>
  <si>
    <t>VI - VII</t>
  </si>
  <si>
    <t>Tomate aire libre botado</t>
  </si>
  <si>
    <t>VII - VIII - IX</t>
  </si>
  <si>
    <t>Palto Hass plano</t>
  </si>
  <si>
    <t>Palto Hass laderas</t>
  </si>
  <si>
    <t>Palto en ladera</t>
  </si>
  <si>
    <t>Regiones: V y RM</t>
  </si>
  <si>
    <t>Regimen hídrico: tecnificado</t>
  </si>
  <si>
    <t>Precio ($/kg)</t>
  </si>
  <si>
    <t xml:space="preserve">PRODUCCIÓN (kg/ha) </t>
  </si>
  <si>
    <t xml:space="preserve">Densidad (pl/ha) </t>
  </si>
  <si>
    <t>#(1)</t>
  </si>
  <si>
    <t>(1) Número de veces que se realiza una labor o se aplica un determinado producto.</t>
  </si>
  <si>
    <t>Palto en plano</t>
  </si>
  <si>
    <t>INSUMOS (2)</t>
  </si>
  <si>
    <t>PARAMETROS GENERALES:</t>
  </si>
  <si>
    <t>Rendimiento (Kg/ha):</t>
  </si>
  <si>
    <t>Precio de venta mercado interno($/Kg):</t>
  </si>
  <si>
    <t>Tasa interés mensual (%):</t>
  </si>
  <si>
    <t>Nivel de endeudamiento sobre costo directo (%):</t>
  </si>
  <si>
    <t>Meses de financiamiento:</t>
  </si>
  <si>
    <t>Imprevistos</t>
  </si>
  <si>
    <t>Costo Financiero</t>
  </si>
  <si>
    <t>meses</t>
  </si>
  <si>
    <t>tasa %</t>
  </si>
  <si>
    <t>Administración</t>
  </si>
  <si>
    <t>Impuestos y Contribuciones</t>
  </si>
  <si>
    <t>Costo Oportunidad (Arriendo)</t>
  </si>
  <si>
    <t>TOTAL OTROS COSTOS</t>
  </si>
  <si>
    <t>TOTAL COSTOS DIRECTOS (a+b+c)</t>
  </si>
  <si>
    <t>TOTAL COSTOS</t>
  </si>
  <si>
    <t>Costos Directos por hectárea (a+b+c)</t>
  </si>
  <si>
    <t>Costos Totales por hectárea (a+b+c+d)</t>
  </si>
  <si>
    <t>Ingreso por hectárea (e)</t>
  </si>
  <si>
    <t>Márgen Bruto por hectárea (e - (a+b+c))</t>
  </si>
  <si>
    <t>Márgen Neto por hectárea (e - (a+b+c+d))</t>
  </si>
  <si>
    <t>OTROS COSTOS (D)</t>
  </si>
  <si>
    <t>Costo Jornada Hombre ($/JH)</t>
  </si>
  <si>
    <t>Poda</t>
  </si>
  <si>
    <t>Riego y fertilización</t>
  </si>
  <si>
    <t>Nov-Ene</t>
  </si>
  <si>
    <t>Aplicación fitosanitarios</t>
  </si>
  <si>
    <t>Sep-Jun</t>
  </si>
  <si>
    <t>flete</t>
  </si>
  <si>
    <t>Ago- Dic</t>
  </si>
  <si>
    <t>fertilizante foliar</t>
  </si>
  <si>
    <t>Solubor</t>
  </si>
  <si>
    <t>Sulfato de zinc</t>
  </si>
  <si>
    <t>Kg</t>
  </si>
  <si>
    <t>Control malezas</t>
  </si>
  <si>
    <t>Lt</t>
  </si>
  <si>
    <t>Ll 700</t>
  </si>
  <si>
    <t>Gesatop</t>
  </si>
  <si>
    <t>Regulador crecimiento</t>
  </si>
  <si>
    <t>Sunny</t>
  </si>
  <si>
    <t>N° colmenas</t>
  </si>
  <si>
    <t>Fertilización</t>
  </si>
  <si>
    <t>Urea</t>
  </si>
  <si>
    <t>Ac. Fosfórico</t>
  </si>
  <si>
    <t>Ac. Bórico</t>
  </si>
  <si>
    <t>Sulfato Zinc</t>
  </si>
  <si>
    <t>Control de insectos</t>
  </si>
  <si>
    <t>Aceite</t>
  </si>
  <si>
    <t>Lannate</t>
  </si>
  <si>
    <t>sobre 100 grs</t>
  </si>
  <si>
    <t>Aplicación de enmiendas</t>
  </si>
  <si>
    <t>Compost</t>
  </si>
  <si>
    <t>m3</t>
  </si>
  <si>
    <t>Asesoría</t>
  </si>
  <si>
    <t>honorario</t>
  </si>
  <si>
    <t>Energía</t>
  </si>
  <si>
    <t>kw/hr</t>
  </si>
  <si>
    <t>Sep-Oct</t>
  </si>
  <si>
    <t>Nov-Abr</t>
  </si>
  <si>
    <t>Sep-Nov</t>
  </si>
  <si>
    <t>May-Jun</t>
  </si>
  <si>
    <t>Septiembre</t>
  </si>
  <si>
    <t>Octubre</t>
  </si>
  <si>
    <t>Oct-Abr</t>
  </si>
  <si>
    <t>Marzo</t>
  </si>
  <si>
    <t>Sep-Abr</t>
  </si>
  <si>
    <t>Flete</t>
  </si>
  <si>
    <t>Sep - Abr</t>
  </si>
  <si>
    <t>Aplicación Fitosanitarios</t>
  </si>
  <si>
    <t>Sep - Jun</t>
  </si>
  <si>
    <t>Salitre potásico</t>
  </si>
  <si>
    <t>Roundup</t>
  </si>
  <si>
    <t>ANALISIS DE SENSIBILIDAD</t>
  </si>
  <si>
    <t>Rendimiento (kg capi/ha)</t>
  </si>
  <si>
    <t>Precio ($/qqm)</t>
  </si>
  <si>
    <t>Punto de equilibrio (4)</t>
  </si>
  <si>
    <t>Rendimiento (Kg/ha)</t>
  </si>
  <si>
    <t>n% mensual simple sobre n% de costos por n meses.</t>
  </si>
  <si>
    <t>mes</t>
  </si>
  <si>
    <t>transporte de productor a comprador</t>
  </si>
  <si>
    <t>JT</t>
  </si>
  <si>
    <t>Acarreo de cosecha interno</t>
  </si>
  <si>
    <t>Destino de producción: 40% mercado interno 60% exportación</t>
  </si>
  <si>
    <t>1 ha marzo de 2012</t>
  </si>
  <si>
    <t>(3) Representa el precio de venta mínimo para cubrir los costos totales de producción.</t>
  </si>
  <si>
    <t>Márgen Neto ($/ha)</t>
  </si>
  <si>
    <t>Punto de equilibrio (3)</t>
  </si>
  <si>
    <t>Energía (3)</t>
  </si>
  <si>
    <t>(4) Representa el precio de venta mínimo para cubrir los costos totales de producción.</t>
  </si>
  <si>
    <t>Azote plus</t>
  </si>
  <si>
    <t xml:space="preserve">(2) El programa fitosanitario y nombre de productos es solo referencial y no constituye recomendación alguna por parte de Odepa. Para cada caso particular, </t>
  </si>
  <si>
    <t xml:space="preserve">      consultar con un profesional calificado de acuerdo a las condiciones específicas de cada predio.  El productor puede cambiar los parámetros a traves de la ficha </t>
  </si>
  <si>
    <t xml:space="preserve">      de simulación.</t>
  </si>
  <si>
    <t xml:space="preserve">(2) El programa fitosanitario y nombre de productos es solo referencial y no constituye recomendación alguna por parte de Odepa. Para cada caso particular, consultar con </t>
  </si>
  <si>
    <t xml:space="preserve">      un profesional calificado de acuerdo a las condiciones específicas de cada predio. El productor puede cambiar los parámetros a traves de la ficha de simulación.</t>
  </si>
  <si>
    <t xml:space="preserve">       los costos totales.</t>
  </si>
  <si>
    <t xml:space="preserve">(3) Consumo eléctrico determinado en base al informativo "Chileriego N°43, Septiembre 2010, CNR", donde se estima que el costo promedio en laderas alcanza el 23% de </t>
  </si>
  <si>
    <t>Análisis foliar</t>
  </si>
  <si>
    <t xml:space="preserve">     los parametros a traves de la ficha de simulación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</si>
</sst>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#,##0.0"/>
    <numFmt numFmtId="166" formatCode="#,##0_ ;\-#,##0\ "/>
    <numFmt numFmtId="167" formatCode="0.0"/>
    <numFmt numFmtId="168" formatCode="0.000"/>
    <numFmt numFmtId="169" formatCode="&quot;$&quot;\ #,##0"/>
    <numFmt numFmtId="170" formatCode="#,##0_ ;[Red]\-#,##0\ "/>
    <numFmt numFmtId="171" formatCode="[$$-340A]\ #,##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9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0" fillId="0" borderId="10" xfId="54" applyBorder="1">
      <alignment/>
      <protection/>
    </xf>
    <xf numFmtId="0" fontId="5" fillId="0" borderId="10" xfId="54" applyFont="1" applyBorder="1" applyAlignment="1">
      <alignment horizontal="center" wrapText="1"/>
      <protection/>
    </xf>
    <xf numFmtId="0" fontId="5" fillId="0" borderId="10" xfId="54" applyFont="1" applyBorder="1">
      <alignment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54" fillId="0" borderId="0" xfId="54" applyFont="1">
      <alignment/>
      <protection/>
    </xf>
    <xf numFmtId="0" fontId="54" fillId="0" borderId="10" xfId="54" applyFont="1" applyBorder="1">
      <alignment/>
      <protection/>
    </xf>
    <xf numFmtId="164" fontId="4" fillId="0" borderId="0" xfId="64" applyFont="1" applyFill="1" applyAlignment="1">
      <alignment/>
      <protection/>
    </xf>
    <xf numFmtId="0" fontId="3" fillId="0" borderId="0" xfId="54" applyFont="1">
      <alignment/>
      <protection/>
    </xf>
    <xf numFmtId="0" fontId="3" fillId="0" borderId="0" xfId="54" applyFont="1" applyFill="1">
      <alignment/>
      <protection/>
    </xf>
    <xf numFmtId="0" fontId="4" fillId="0" borderId="11" xfId="54" applyFont="1" applyBorder="1">
      <alignment/>
      <protection/>
    </xf>
    <xf numFmtId="0" fontId="4" fillId="0" borderId="11" xfId="54" applyFont="1" applyFill="1" applyBorder="1">
      <alignment/>
      <protection/>
    </xf>
    <xf numFmtId="0" fontId="4" fillId="0" borderId="0" xfId="54" applyFont="1">
      <alignment/>
      <protection/>
    </xf>
    <xf numFmtId="3" fontId="4" fillId="0" borderId="11" xfId="54" applyNumberFormat="1" applyFont="1" applyBorder="1">
      <alignment/>
      <protection/>
    </xf>
    <xf numFmtId="3" fontId="4" fillId="0" borderId="11" xfId="54" applyNumberFormat="1" applyFont="1" applyFill="1" applyBorder="1">
      <alignment/>
      <protection/>
    </xf>
    <xf numFmtId="0" fontId="3" fillId="0" borderId="12" xfId="54" applyFont="1" applyBorder="1" applyAlignment="1">
      <alignment horizontal="right"/>
      <protection/>
    </xf>
    <xf numFmtId="3" fontId="3" fillId="0" borderId="12" xfId="54" applyNumberFormat="1" applyFont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3" fillId="0" borderId="13" xfId="54" applyFont="1" applyBorder="1" applyAlignment="1">
      <alignment horizontal="right"/>
      <protection/>
    </xf>
    <xf numFmtId="3" fontId="3" fillId="0" borderId="13" xfId="54" applyNumberFormat="1" applyFont="1" applyBorder="1">
      <alignment/>
      <protection/>
    </xf>
    <xf numFmtId="3" fontId="3" fillId="0" borderId="13" xfId="54" applyNumberFormat="1" applyFont="1" applyFill="1" applyBorder="1">
      <alignment/>
      <protection/>
    </xf>
    <xf numFmtId="0" fontId="3" fillId="0" borderId="14" xfId="54" applyFont="1" applyBorder="1" applyAlignment="1">
      <alignment horizontal="right"/>
      <protection/>
    </xf>
    <xf numFmtId="3" fontId="3" fillId="0" borderId="14" xfId="54" applyNumberFormat="1" applyFont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4" fillId="0" borderId="11" xfId="54" applyFont="1" applyBorder="1" applyAlignment="1">
      <alignment horizontal="left"/>
      <protection/>
    </xf>
    <xf numFmtId="0" fontId="3" fillId="0" borderId="11" xfId="54" applyFont="1" applyBorder="1" applyAlignment="1">
      <alignment horizontal="left"/>
      <protection/>
    </xf>
    <xf numFmtId="3" fontId="55" fillId="0" borderId="11" xfId="54" applyNumberFormat="1" applyFont="1" applyBorder="1">
      <alignment/>
      <protection/>
    </xf>
    <xf numFmtId="3" fontId="55" fillId="0" borderId="11" xfId="54" applyNumberFormat="1" applyFont="1" applyFill="1" applyBorder="1">
      <alignment/>
      <protection/>
    </xf>
    <xf numFmtId="170" fontId="4" fillId="0" borderId="11" xfId="54" applyNumberFormat="1" applyFont="1" applyBorder="1">
      <alignment/>
      <protection/>
    </xf>
    <xf numFmtId="0" fontId="4" fillId="0" borderId="11" xfId="54" applyFont="1" applyBorder="1" applyAlignment="1">
      <alignment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right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13" xfId="54" applyFont="1" applyBorder="1">
      <alignment/>
      <protection/>
    </xf>
    <xf numFmtId="3" fontId="4" fillId="0" borderId="13" xfId="54" applyNumberFormat="1" applyFont="1" applyBorder="1">
      <alignment/>
      <protection/>
    </xf>
    <xf numFmtId="170" fontId="4" fillId="0" borderId="13" xfId="54" applyNumberFormat="1" applyFont="1" applyBorder="1">
      <alignment/>
      <protection/>
    </xf>
    <xf numFmtId="0" fontId="4" fillId="0" borderId="13" xfId="54" applyFont="1" applyFill="1" applyBorder="1">
      <alignment/>
      <protection/>
    </xf>
    <xf numFmtId="3" fontId="4" fillId="0" borderId="13" xfId="54" applyNumberFormat="1" applyFont="1" applyFill="1" applyBorder="1">
      <alignment/>
      <protection/>
    </xf>
    <xf numFmtId="170" fontId="4" fillId="0" borderId="13" xfId="54" applyNumberFormat="1" applyFont="1" applyFill="1" applyBorder="1">
      <alignment/>
      <protection/>
    </xf>
    <xf numFmtId="0" fontId="4" fillId="0" borderId="14" xfId="54" applyFont="1" applyFill="1" applyBorder="1">
      <alignment/>
      <protection/>
    </xf>
    <xf numFmtId="3" fontId="4" fillId="0" borderId="14" xfId="54" applyNumberFormat="1" applyFont="1" applyFill="1" applyBorder="1">
      <alignment/>
      <protection/>
    </xf>
    <xf numFmtId="3" fontId="4" fillId="0" borderId="14" xfId="54" applyNumberFormat="1" applyFont="1" applyBorder="1">
      <alignment/>
      <protection/>
    </xf>
    <xf numFmtId="170" fontId="4" fillId="0" borderId="14" xfId="54" applyNumberFormat="1" applyFont="1" applyFill="1" applyBorder="1">
      <alignment/>
      <protection/>
    </xf>
    <xf numFmtId="0" fontId="3" fillId="33" borderId="0" xfId="54" applyFont="1" applyFill="1">
      <alignment/>
      <protection/>
    </xf>
    <xf numFmtId="0" fontId="4" fillId="34" borderId="0" xfId="54" applyFont="1" applyFill="1">
      <alignment/>
      <protection/>
    </xf>
    <xf numFmtId="0" fontId="3" fillId="34" borderId="0" xfId="54" applyFont="1" applyFill="1">
      <alignment/>
      <protection/>
    </xf>
    <xf numFmtId="0" fontId="17" fillId="35" borderId="15" xfId="54" applyFont="1" applyFill="1" applyBorder="1" applyAlignment="1">
      <alignment horizontal="center"/>
      <protection/>
    </xf>
    <xf numFmtId="0" fontId="17" fillId="35" borderId="16" xfId="54" applyFont="1" applyFill="1" applyBorder="1" applyAlignment="1">
      <alignment horizontal="center"/>
      <protection/>
    </xf>
    <xf numFmtId="0" fontId="17" fillId="35" borderId="11" xfId="54" applyFont="1" applyFill="1" applyBorder="1" applyAlignment="1">
      <alignment horizontal="center"/>
      <protection/>
    </xf>
    <xf numFmtId="0" fontId="18" fillId="0" borderId="11" xfId="54" applyFont="1" applyBorder="1">
      <alignment/>
      <protection/>
    </xf>
    <xf numFmtId="10" fontId="3" fillId="0" borderId="15" xfId="54" applyNumberFormat="1" applyFont="1" applyBorder="1" applyAlignment="1">
      <alignment horizontal="center"/>
      <protection/>
    </xf>
    <xf numFmtId="10" fontId="3" fillId="0" borderId="16" xfId="54" applyNumberFormat="1" applyFont="1" applyBorder="1" applyAlignment="1">
      <alignment horizontal="center"/>
      <protection/>
    </xf>
    <xf numFmtId="10" fontId="3" fillId="0" borderId="17" xfId="54" applyNumberFormat="1" applyFont="1" applyBorder="1" applyAlignment="1">
      <alignment horizontal="center"/>
      <protection/>
    </xf>
    <xf numFmtId="0" fontId="18" fillId="34" borderId="11" xfId="54" applyFont="1" applyFill="1" applyBorder="1">
      <alignment/>
      <protection/>
    </xf>
    <xf numFmtId="10" fontId="3" fillId="33" borderId="0" xfId="54" applyNumberFormat="1" applyFont="1" applyFill="1">
      <alignment/>
      <protection/>
    </xf>
    <xf numFmtId="3" fontId="2" fillId="33" borderId="11" xfId="54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 horizontal="right"/>
      <protection/>
    </xf>
    <xf numFmtId="3" fontId="6" fillId="33" borderId="17" xfId="54" applyNumberFormat="1" applyFont="1" applyFill="1" applyBorder="1" applyAlignment="1" applyProtection="1">
      <alignment horizontal="right"/>
      <protection/>
    </xf>
    <xf numFmtId="0" fontId="56" fillId="33" borderId="0" xfId="0" applyFont="1" applyFill="1" applyBorder="1" applyAlignment="1">
      <alignment horizontal="left"/>
    </xf>
    <xf numFmtId="0" fontId="57" fillId="33" borderId="0" xfId="54" applyFont="1" applyFill="1" applyBorder="1" applyAlignment="1" applyProtection="1">
      <alignment horizontal="left"/>
      <protection/>
    </xf>
    <xf numFmtId="0" fontId="57" fillId="33" borderId="0" xfId="54" applyFont="1" applyFill="1" applyBorder="1" applyAlignment="1">
      <alignment horizontal="center"/>
      <protection/>
    </xf>
    <xf numFmtId="4" fontId="57" fillId="33" borderId="0" xfId="54" applyNumberFormat="1" applyFont="1" applyFill="1" applyBorder="1" applyAlignment="1">
      <alignment/>
      <protection/>
    </xf>
    <xf numFmtId="0" fontId="57" fillId="33" borderId="0" xfId="54" applyFont="1" applyFill="1" applyBorder="1" applyAlignment="1">
      <alignment horizontal="left"/>
      <protection/>
    </xf>
    <xf numFmtId="3" fontId="57" fillId="33" borderId="0" xfId="54" applyNumberFormat="1" applyFont="1" applyFill="1" applyBorder="1" applyAlignment="1" applyProtection="1">
      <alignment horizontal="right"/>
      <protection/>
    </xf>
    <xf numFmtId="0" fontId="56" fillId="33" borderId="0" xfId="54" applyFont="1" applyFill="1" applyBorder="1">
      <alignment/>
      <protection/>
    </xf>
    <xf numFmtId="0" fontId="57" fillId="33" borderId="17" xfId="54" applyFont="1" applyFill="1" applyBorder="1" applyAlignment="1">
      <alignment horizontal="center"/>
      <protection/>
    </xf>
    <xf numFmtId="4" fontId="57" fillId="33" borderId="17" xfId="54" applyNumberFormat="1" applyFont="1" applyFill="1" applyBorder="1" applyAlignment="1">
      <alignment/>
      <protection/>
    </xf>
    <xf numFmtId="0" fontId="56" fillId="33" borderId="17" xfId="54" applyFont="1" applyFill="1" applyBorder="1">
      <alignment/>
      <protection/>
    </xf>
    <xf numFmtId="0" fontId="56" fillId="33" borderId="16" xfId="54" applyFont="1" applyFill="1" applyBorder="1">
      <alignment/>
      <protection/>
    </xf>
    <xf numFmtId="0" fontId="6" fillId="33" borderId="0" xfId="54" applyFont="1" applyFill="1" applyBorder="1" applyAlignment="1">
      <alignment horizontal="center"/>
      <protection/>
    </xf>
    <xf numFmtId="0" fontId="6" fillId="33" borderId="0" xfId="54" applyFont="1" applyFill="1" applyBorder="1" applyAlignment="1">
      <alignment horizontal="left"/>
      <protection/>
    </xf>
    <xf numFmtId="2" fontId="6" fillId="33" borderId="0" xfId="66" applyNumberFormat="1" applyFont="1" applyFill="1" applyAlignment="1">
      <alignment/>
      <protection/>
    </xf>
    <xf numFmtId="0" fontId="6" fillId="33" borderId="17" xfId="54" applyFont="1" applyFill="1" applyBorder="1" applyAlignment="1">
      <alignment horizontal="left"/>
      <protection/>
    </xf>
    <xf numFmtId="0" fontId="6" fillId="33" borderId="17" xfId="54" applyFont="1" applyFill="1" applyBorder="1" applyAlignment="1">
      <alignment horizontal="center"/>
      <protection/>
    </xf>
    <xf numFmtId="0" fontId="2" fillId="33" borderId="11" xfId="54" applyFont="1" applyFill="1" applyBorder="1" applyAlignment="1" applyProtection="1">
      <alignment horizontal="left"/>
      <protection/>
    </xf>
    <xf numFmtId="3" fontId="2" fillId="33" borderId="11" xfId="66" applyNumberFormat="1" applyFont="1" applyFill="1" applyBorder="1" applyAlignment="1" applyProtection="1">
      <alignment horizontal="right"/>
      <protection/>
    </xf>
    <xf numFmtId="168" fontId="2" fillId="33" borderId="15" xfId="54" applyNumberFormat="1" applyFont="1" applyFill="1" applyBorder="1" applyAlignment="1">
      <alignment horizontal="left"/>
      <protection/>
    </xf>
    <xf numFmtId="166" fontId="2" fillId="33" borderId="16" xfId="54" applyNumberFormat="1" applyFont="1" applyFill="1" applyBorder="1" applyAlignment="1">
      <alignment/>
      <protection/>
    </xf>
    <xf numFmtId="3" fontId="2" fillId="33" borderId="11" xfId="54" applyNumberFormat="1" applyFont="1" applyFill="1" applyBorder="1" applyAlignment="1" applyProtection="1">
      <alignment/>
      <protection/>
    </xf>
    <xf numFmtId="168" fontId="10" fillId="33" borderId="15" xfId="54" applyNumberFormat="1" applyFont="1" applyFill="1" applyBorder="1" applyAlignment="1">
      <alignment/>
      <protection/>
    </xf>
    <xf numFmtId="0" fontId="6" fillId="33" borderId="0" xfId="54" applyFont="1" applyFill="1" applyBorder="1" applyAlignment="1" applyProtection="1">
      <alignment horizontal="left"/>
      <protection/>
    </xf>
    <xf numFmtId="0" fontId="2" fillId="33" borderId="0" xfId="54" applyFont="1" applyFill="1" applyBorder="1" applyAlignment="1" applyProtection="1">
      <alignment horizontal="center"/>
      <protection/>
    </xf>
    <xf numFmtId="2" fontId="2" fillId="33" borderId="0" xfId="54" applyNumberFormat="1" applyFont="1" applyFill="1" applyBorder="1" applyAlignment="1" applyProtection="1">
      <alignment/>
      <protection/>
    </xf>
    <xf numFmtId="0" fontId="2" fillId="33" borderId="0" xfId="54" applyFont="1" applyFill="1" applyBorder="1" applyAlignment="1" applyProtection="1">
      <alignment horizontal="left"/>
      <protection/>
    </xf>
    <xf numFmtId="3" fontId="2" fillId="33" borderId="0" xfId="54" applyNumberFormat="1" applyFont="1" applyFill="1" applyBorder="1" applyAlignment="1" applyProtection="1">
      <alignment/>
      <protection/>
    </xf>
    <xf numFmtId="3" fontId="6" fillId="33" borderId="0" xfId="54" applyNumberFormat="1" applyFont="1" applyFill="1" applyBorder="1" applyAlignment="1" applyProtection="1">
      <alignment/>
      <protection/>
    </xf>
    <xf numFmtId="168" fontId="10" fillId="33" borderId="0" xfId="54" applyNumberFormat="1" applyFont="1" applyFill="1" applyBorder="1" applyAlignment="1" applyProtection="1">
      <alignment/>
      <protection/>
    </xf>
    <xf numFmtId="166" fontId="2" fillId="33" borderId="0" xfId="54" applyNumberFormat="1" applyFont="1" applyFill="1">
      <alignment/>
      <protection/>
    </xf>
    <xf numFmtId="0" fontId="6" fillId="33" borderId="0" xfId="54" applyFont="1" applyFill="1" applyBorder="1" applyAlignment="1" applyProtection="1">
      <alignment horizontal="center"/>
      <protection/>
    </xf>
    <xf numFmtId="4" fontId="6" fillId="33" borderId="0" xfId="54" applyNumberFormat="1" applyFont="1" applyFill="1" applyBorder="1" applyAlignment="1" applyProtection="1">
      <alignment/>
      <protection/>
    </xf>
    <xf numFmtId="3" fontId="6" fillId="33" borderId="0" xfId="54" applyNumberFormat="1" applyFont="1" applyFill="1" applyBorder="1" applyAlignment="1" applyProtection="1">
      <alignment horizontal="center"/>
      <protection/>
    </xf>
    <xf numFmtId="3" fontId="6" fillId="33" borderId="0" xfId="66" applyNumberFormat="1" applyFont="1" applyFill="1" applyBorder="1" applyAlignment="1" applyProtection="1">
      <alignment horizontal="center"/>
      <protection/>
    </xf>
    <xf numFmtId="166" fontId="2" fillId="33" borderId="0" xfId="54" applyNumberFormat="1" applyFont="1" applyFill="1" applyBorder="1">
      <alignment/>
      <protection/>
    </xf>
    <xf numFmtId="164" fontId="2" fillId="33" borderId="11" xfId="66" applyFont="1" applyFill="1" applyBorder="1" applyAlignment="1" applyProtection="1">
      <alignment horizontal="left"/>
      <protection/>
    </xf>
    <xf numFmtId="164" fontId="2" fillId="33" borderId="11" xfId="66" applyFont="1" applyFill="1" applyBorder="1" applyAlignment="1">
      <alignment horizontal="left"/>
      <protection/>
    </xf>
    <xf numFmtId="164" fontId="2" fillId="33" borderId="12" xfId="66" applyFont="1" applyFill="1" applyBorder="1" applyAlignment="1" applyProtection="1">
      <alignment vertical="center" wrapText="1"/>
      <protection/>
    </xf>
    <xf numFmtId="164" fontId="2" fillId="33" borderId="11" xfId="66" applyFont="1" applyFill="1" applyBorder="1" applyAlignment="1">
      <alignment vertical="center"/>
      <protection/>
    </xf>
    <xf numFmtId="3" fontId="2" fillId="33" borderId="12" xfId="54" applyNumberFormat="1" applyFont="1" applyFill="1" applyBorder="1" applyAlignment="1" applyProtection="1">
      <alignment vertical="center"/>
      <protection/>
    </xf>
    <xf numFmtId="3" fontId="2" fillId="33" borderId="11" xfId="54" applyNumberFormat="1" applyFont="1" applyFill="1" applyBorder="1" applyAlignment="1" applyProtection="1">
      <alignment horizontal="right" vertical="center"/>
      <protection/>
    </xf>
    <xf numFmtId="164" fontId="6" fillId="33" borderId="0" xfId="66" applyFont="1" applyFill="1" applyAlignment="1" applyProtection="1">
      <alignment horizontal="right"/>
      <protection/>
    </xf>
    <xf numFmtId="2" fontId="2" fillId="33" borderId="11" xfId="54" applyNumberFormat="1" applyFont="1" applyFill="1" applyBorder="1" applyAlignment="1" applyProtection="1">
      <alignment horizontal="left"/>
      <protection/>
    </xf>
    <xf numFmtId="0" fontId="2" fillId="33" borderId="0" xfId="54" applyFont="1" applyFill="1" applyAlignment="1">
      <alignment/>
      <protection/>
    </xf>
    <xf numFmtId="1" fontId="58" fillId="33" borderId="11" xfId="54" applyNumberFormat="1" applyFont="1" applyFill="1" applyBorder="1" applyAlignment="1" applyProtection="1">
      <alignment horizontal="center"/>
      <protection/>
    </xf>
    <xf numFmtId="3" fontId="59" fillId="33" borderId="0" xfId="53" applyNumberFormat="1" applyFont="1" applyFill="1" applyAlignment="1">
      <alignment horizontal="right"/>
      <protection/>
    </xf>
    <xf numFmtId="10" fontId="59" fillId="33" borderId="0" xfId="68" applyNumberFormat="1" applyFont="1" applyFill="1" applyAlignment="1">
      <alignment horizontal="right"/>
    </xf>
    <xf numFmtId="9" fontId="59" fillId="33" borderId="0" xfId="68" applyFont="1" applyFill="1" applyAlignment="1">
      <alignment horizontal="right"/>
    </xf>
    <xf numFmtId="0" fontId="59" fillId="33" borderId="10" xfId="53" applyFont="1" applyFill="1" applyBorder="1">
      <alignment/>
      <protection/>
    </xf>
    <xf numFmtId="3" fontId="58" fillId="33" borderId="11" xfId="54" applyNumberFormat="1" applyFont="1" applyFill="1" applyBorder="1" applyAlignment="1" applyProtection="1">
      <alignment horizontal="right"/>
      <protection/>
    </xf>
    <xf numFmtId="0" fontId="2" fillId="33" borderId="15" xfId="54" applyFont="1" applyFill="1" applyBorder="1" applyAlignment="1" applyProtection="1">
      <alignment horizontal="left"/>
      <protection/>
    </xf>
    <xf numFmtId="168" fontId="2" fillId="33" borderId="17" xfId="66" applyNumberFormat="1" applyFont="1" applyFill="1" applyBorder="1" applyAlignment="1">
      <alignment horizontal="left"/>
      <protection/>
    </xf>
    <xf numFmtId="2" fontId="58" fillId="33" borderId="11" xfId="54" applyNumberFormat="1" applyFont="1" applyFill="1" applyBorder="1" applyAlignment="1" applyProtection="1">
      <alignment/>
      <protection/>
    </xf>
    <xf numFmtId="0" fontId="58" fillId="33" borderId="11" xfId="54" applyFont="1" applyFill="1" applyBorder="1" applyAlignment="1" applyProtection="1">
      <alignment horizontal="left"/>
      <protection/>
    </xf>
    <xf numFmtId="2" fontId="58" fillId="33" borderId="11" xfId="54" applyNumberFormat="1" applyFont="1" applyFill="1" applyBorder="1" applyAlignment="1" applyProtection="1">
      <alignment horizontal="right"/>
      <protection/>
    </xf>
    <xf numFmtId="3" fontId="58" fillId="33" borderId="11" xfId="54" applyNumberFormat="1" applyFont="1" applyFill="1" applyBorder="1" applyAlignment="1" applyProtection="1">
      <alignment horizontal="right" vertical="center"/>
      <protection/>
    </xf>
    <xf numFmtId="3" fontId="58" fillId="33" borderId="11" xfId="54" applyNumberFormat="1" applyFont="1" applyFill="1" applyBorder="1" applyAlignment="1" applyProtection="1">
      <alignment/>
      <protection/>
    </xf>
    <xf numFmtId="168" fontId="10" fillId="33" borderId="17" xfId="54" applyNumberFormat="1" applyFont="1" applyFill="1" applyBorder="1" applyAlignment="1">
      <alignment/>
      <protection/>
    </xf>
    <xf numFmtId="0" fontId="60" fillId="33" borderId="11" xfId="54" applyFont="1" applyFill="1" applyBorder="1" applyAlignment="1" applyProtection="1">
      <alignment horizontal="left"/>
      <protection/>
    </xf>
    <xf numFmtId="168" fontId="58" fillId="33" borderId="17" xfId="66" applyNumberFormat="1" applyFont="1" applyFill="1" applyBorder="1" applyAlignment="1">
      <alignment horizontal="left"/>
      <protection/>
    </xf>
    <xf numFmtId="168" fontId="58" fillId="33" borderId="16" xfId="66" applyNumberFormat="1" applyFont="1" applyFill="1" applyBorder="1" applyAlignment="1">
      <alignment horizontal="left"/>
      <protection/>
    </xf>
    <xf numFmtId="168" fontId="2" fillId="33" borderId="15" xfId="66" applyNumberFormat="1" applyFont="1" applyFill="1" applyBorder="1" applyAlignment="1">
      <alignment horizontal="left"/>
      <protection/>
    </xf>
    <xf numFmtId="168" fontId="2" fillId="33" borderId="16" xfId="66" applyNumberFormat="1" applyFont="1" applyFill="1" applyBorder="1" applyAlignment="1">
      <alignment horizontal="left"/>
      <protection/>
    </xf>
    <xf numFmtId="0" fontId="58" fillId="33" borderId="11" xfId="54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2" fillId="33" borderId="0" xfId="54" applyFont="1" applyFill="1">
      <alignment/>
      <protection/>
    </xf>
    <xf numFmtId="164" fontId="20" fillId="33" borderId="0" xfId="66" applyFont="1" applyFill="1" applyAlignment="1" applyProtection="1">
      <alignment horizontal="center"/>
      <protection/>
    </xf>
    <xf numFmtId="164" fontId="6" fillId="33" borderId="0" xfId="66" applyFont="1" applyFill="1" applyAlignment="1" applyProtection="1">
      <alignment horizontal="center"/>
      <protection/>
    </xf>
    <xf numFmtId="164" fontId="6" fillId="33" borderId="0" xfId="66" applyFont="1" applyFill="1" applyAlignment="1" applyProtection="1">
      <alignment horizontal="left"/>
      <protection/>
    </xf>
    <xf numFmtId="0" fontId="6" fillId="33" borderId="0" xfId="54" applyFont="1" applyFill="1" applyAlignment="1">
      <alignment horizontal="right"/>
      <protection/>
    </xf>
    <xf numFmtId="164" fontId="61" fillId="33" borderId="0" xfId="66" applyFont="1" applyFill="1" applyAlignment="1" applyProtection="1">
      <alignment horizontal="right"/>
      <protection/>
    </xf>
    <xf numFmtId="3" fontId="61" fillId="33" borderId="0" xfId="66" applyNumberFormat="1" applyFont="1" applyFill="1" applyAlignment="1" applyProtection="1">
      <alignment horizontal="right"/>
      <protection/>
    </xf>
    <xf numFmtId="167" fontId="2" fillId="33" borderId="0" xfId="66" applyNumberFormat="1" applyFont="1" applyFill="1">
      <alignment/>
      <protection/>
    </xf>
    <xf numFmtId="3" fontId="62" fillId="33" borderId="0" xfId="54" applyNumberFormat="1" applyFont="1" applyFill="1" applyAlignment="1">
      <alignment horizontal="right"/>
      <protection/>
    </xf>
    <xf numFmtId="2" fontId="2" fillId="33" borderId="0" xfId="66" applyNumberFormat="1" applyFont="1" applyFill="1" applyAlignment="1">
      <alignment/>
      <protection/>
    </xf>
    <xf numFmtId="164" fontId="2" fillId="33" borderId="0" xfId="66" applyFont="1" applyFill="1" applyAlignment="1">
      <alignment horizontal="center"/>
      <protection/>
    </xf>
    <xf numFmtId="3" fontId="2" fillId="33" borderId="0" xfId="66" applyNumberFormat="1" applyFont="1" applyFill="1" applyAlignment="1">
      <alignment/>
      <protection/>
    </xf>
    <xf numFmtId="164" fontId="2" fillId="33" borderId="0" xfId="66" applyFont="1" applyFill="1">
      <alignment/>
      <protection/>
    </xf>
    <xf numFmtId="0" fontId="6" fillId="33" borderId="17" xfId="53" applyFont="1" applyFill="1" applyBorder="1">
      <alignment/>
      <protection/>
    </xf>
    <xf numFmtId="167" fontId="2" fillId="33" borderId="17" xfId="66" applyNumberFormat="1" applyFont="1" applyFill="1" applyBorder="1" applyAlignment="1">
      <alignment horizontal="center"/>
      <protection/>
    </xf>
    <xf numFmtId="0" fontId="2" fillId="33" borderId="17" xfId="53" applyFont="1" applyFill="1" applyBorder="1">
      <alignment/>
      <protection/>
    </xf>
    <xf numFmtId="167" fontId="2" fillId="33" borderId="17" xfId="66" applyNumberFormat="1" applyFont="1" applyFill="1" applyBorder="1">
      <alignment/>
      <protection/>
    </xf>
    <xf numFmtId="166" fontId="6" fillId="33" borderId="0" xfId="66" applyNumberFormat="1" applyFont="1" applyFill="1" applyAlignment="1">
      <alignment horizontal="left" vertical="center"/>
      <protection/>
    </xf>
    <xf numFmtId="0" fontId="2" fillId="33" borderId="0" xfId="53" applyFont="1" applyFill="1">
      <alignment/>
      <protection/>
    </xf>
    <xf numFmtId="0" fontId="6" fillId="33" borderId="0" xfId="53" applyFont="1" applyFill="1" applyAlignment="1">
      <alignment horizontal="left"/>
      <protection/>
    </xf>
    <xf numFmtId="167" fontId="2" fillId="33" borderId="0" xfId="66" applyNumberFormat="1" applyFont="1" applyFill="1" applyAlignment="1">
      <alignment horizontal="center"/>
      <protection/>
    </xf>
    <xf numFmtId="0" fontId="6" fillId="33" borderId="10" xfId="53" applyFont="1" applyFill="1" applyBorder="1" applyAlignment="1">
      <alignment horizontal="left"/>
      <protection/>
    </xf>
    <xf numFmtId="167" fontId="2" fillId="33" borderId="10" xfId="66" applyNumberFormat="1" applyFont="1" applyFill="1" applyBorder="1" applyAlignment="1">
      <alignment horizontal="center"/>
      <protection/>
    </xf>
    <xf numFmtId="0" fontId="2" fillId="33" borderId="10" xfId="53" applyFont="1" applyFill="1" applyBorder="1">
      <alignment/>
      <protection/>
    </xf>
    <xf numFmtId="3" fontId="2" fillId="33" borderId="0" xfId="54" applyNumberFormat="1" applyFont="1" applyFill="1" applyAlignment="1">
      <alignment/>
      <protection/>
    </xf>
    <xf numFmtId="0" fontId="6" fillId="33" borderId="15" xfId="54" applyFont="1" applyFill="1" applyBorder="1" applyAlignment="1" applyProtection="1">
      <alignment horizontal="left"/>
      <protection/>
    </xf>
    <xf numFmtId="0" fontId="6" fillId="33" borderId="17" xfId="54" applyFont="1" applyFill="1" applyBorder="1" applyAlignment="1" applyProtection="1">
      <alignment horizontal="center"/>
      <protection/>
    </xf>
    <xf numFmtId="4" fontId="6" fillId="33" borderId="17" xfId="54" applyNumberFormat="1" applyFont="1" applyFill="1" applyBorder="1" applyAlignment="1" applyProtection="1">
      <alignment/>
      <protection/>
    </xf>
    <xf numFmtId="3" fontId="6" fillId="33" borderId="17" xfId="54" applyNumberFormat="1" applyFont="1" applyFill="1" applyBorder="1" applyAlignment="1" applyProtection="1">
      <alignment/>
      <protection/>
    </xf>
    <xf numFmtId="3" fontId="6" fillId="33" borderId="17" xfId="54" applyNumberFormat="1" applyFont="1" applyFill="1" applyBorder="1" applyAlignment="1" applyProtection="1">
      <alignment horizontal="center"/>
      <protection/>
    </xf>
    <xf numFmtId="3" fontId="6" fillId="33" borderId="17" xfId="66" applyNumberFormat="1" applyFont="1" applyFill="1" applyBorder="1" applyAlignment="1" applyProtection="1">
      <alignment horizontal="center"/>
      <protection/>
    </xf>
    <xf numFmtId="166" fontId="2" fillId="33" borderId="16" xfId="54" applyNumberFormat="1" applyFont="1" applyFill="1" applyBorder="1">
      <alignment/>
      <protection/>
    </xf>
    <xf numFmtId="0" fontId="2" fillId="33" borderId="0" xfId="54" applyFont="1" applyFill="1" applyBorder="1" applyAlignment="1" applyProtection="1">
      <alignment/>
      <protection/>
    </xf>
    <xf numFmtId="168" fontId="10" fillId="33" borderId="17" xfId="54" applyNumberFormat="1" applyFont="1" applyFill="1" applyBorder="1" applyAlignment="1">
      <alignment horizontal="center"/>
      <protection/>
    </xf>
    <xf numFmtId="168" fontId="10" fillId="33" borderId="16" xfId="54" applyNumberFormat="1" applyFont="1" applyFill="1" applyBorder="1" applyAlignment="1">
      <alignment horizontal="center"/>
      <protection/>
    </xf>
    <xf numFmtId="2" fontId="58" fillId="33" borderId="17" xfId="54" applyNumberFormat="1" applyFont="1" applyFill="1" applyBorder="1" applyAlignment="1" applyProtection="1">
      <alignment horizontal="right"/>
      <protection/>
    </xf>
    <xf numFmtId="2" fontId="58" fillId="33" borderId="11" xfId="66" applyNumberFormat="1" applyFont="1" applyFill="1" applyBorder="1" applyAlignment="1" applyProtection="1">
      <alignment horizontal="right"/>
      <protection/>
    </xf>
    <xf numFmtId="164" fontId="58" fillId="33" borderId="11" xfId="66" applyFont="1" applyFill="1" applyBorder="1" applyAlignment="1">
      <alignment horizontal="left"/>
      <protection/>
    </xf>
    <xf numFmtId="2" fontId="58" fillId="33" borderId="11" xfId="66" applyNumberFormat="1" applyFont="1" applyFill="1" applyBorder="1" applyAlignment="1" applyProtection="1">
      <alignment vertical="center"/>
      <protection/>
    </xf>
    <xf numFmtId="164" fontId="58" fillId="33" borderId="11" xfId="66" applyFont="1" applyFill="1" applyBorder="1" applyAlignment="1">
      <alignment vertical="center"/>
      <protection/>
    </xf>
    <xf numFmtId="3" fontId="58" fillId="33" borderId="11" xfId="54" applyNumberFormat="1" applyFont="1" applyFill="1" applyBorder="1" applyAlignment="1" applyProtection="1">
      <alignment vertical="center"/>
      <protection/>
    </xf>
    <xf numFmtId="0" fontId="2" fillId="33" borderId="0" xfId="54" applyFont="1" applyFill="1" applyBorder="1" applyAlignment="1">
      <alignment/>
      <protection/>
    </xf>
    <xf numFmtId="4" fontId="58" fillId="33" borderId="11" xfId="54" applyNumberFormat="1" applyFont="1" applyFill="1" applyBorder="1" applyAlignment="1" applyProtection="1">
      <alignment horizontal="right"/>
      <protection/>
    </xf>
    <xf numFmtId="0" fontId="2" fillId="33" borderId="0" xfId="0" applyFont="1" applyFill="1" applyAlignment="1">
      <alignment/>
    </xf>
    <xf numFmtId="4" fontId="6" fillId="33" borderId="0" xfId="54" applyNumberFormat="1" applyFont="1" applyFill="1" applyBorder="1" applyAlignment="1">
      <alignment/>
      <protection/>
    </xf>
    <xf numFmtId="3" fontId="6" fillId="33" borderId="0" xfId="54" applyNumberFormat="1" applyFont="1" applyFill="1" applyBorder="1" applyAlignment="1" applyProtection="1">
      <alignment horizontal="right"/>
      <protection/>
    </xf>
    <xf numFmtId="0" fontId="2" fillId="33" borderId="0" xfId="54" applyFont="1" applyFill="1" applyBorder="1" applyAlignment="1">
      <alignment horizontal="left"/>
      <protection/>
    </xf>
    <xf numFmtId="0" fontId="2" fillId="33" borderId="0" xfId="54" applyFont="1" applyFill="1" applyBorder="1">
      <alignment/>
      <protection/>
    </xf>
    <xf numFmtId="0" fontId="6" fillId="33" borderId="11" xfId="54" applyFont="1" applyFill="1" applyBorder="1" applyAlignment="1" applyProtection="1">
      <alignment horizontal="left"/>
      <protection/>
    </xf>
    <xf numFmtId="0" fontId="59" fillId="33" borderId="11" xfId="54" applyFont="1" applyFill="1" applyBorder="1" applyAlignment="1">
      <alignment horizontal="center"/>
      <protection/>
    </xf>
    <xf numFmtId="0" fontId="6" fillId="33" borderId="11" xfId="54" applyFont="1" applyFill="1" applyBorder="1" applyAlignment="1">
      <alignment horizontal="center"/>
      <protection/>
    </xf>
    <xf numFmtId="9" fontId="59" fillId="33" borderId="11" xfId="54" applyNumberFormat="1" applyFont="1" applyFill="1" applyBorder="1" applyAlignment="1">
      <alignment horizontal="center"/>
      <protection/>
    </xf>
    <xf numFmtId="4" fontId="6" fillId="33" borderId="11" xfId="54" applyNumberFormat="1" applyFont="1" applyFill="1" applyBorder="1" applyAlignment="1">
      <alignment/>
      <protection/>
    </xf>
    <xf numFmtId="0" fontId="6" fillId="33" borderId="11" xfId="54" applyFont="1" applyFill="1" applyBorder="1" applyAlignment="1">
      <alignment horizontal="left"/>
      <protection/>
    </xf>
    <xf numFmtId="3" fontId="6" fillId="33" borderId="11" xfId="54" applyNumberFormat="1" applyFont="1" applyFill="1" applyBorder="1" applyAlignment="1" applyProtection="1">
      <alignment horizontal="right"/>
      <protection/>
    </xf>
    <xf numFmtId="10" fontId="6" fillId="33" borderId="11" xfId="54" applyNumberFormat="1" applyFont="1" applyFill="1" applyBorder="1" applyAlignment="1">
      <alignment horizontal="center"/>
      <protection/>
    </xf>
    <xf numFmtId="4" fontId="6" fillId="33" borderId="17" xfId="54" applyNumberFormat="1" applyFont="1" applyFill="1" applyBorder="1" applyAlignment="1">
      <alignment/>
      <protection/>
    </xf>
    <xf numFmtId="0" fontId="2" fillId="33" borderId="17" xfId="54" applyFont="1" applyFill="1" applyBorder="1" applyAlignment="1">
      <alignment horizontal="left"/>
      <protection/>
    </xf>
    <xf numFmtId="0" fontId="2" fillId="33" borderId="16" xfId="54" applyFont="1" applyFill="1" applyBorder="1" applyAlignment="1">
      <alignment horizontal="left"/>
      <protection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71" fontId="6" fillId="33" borderId="11" xfId="0" applyNumberFormat="1" applyFont="1" applyFill="1" applyBorder="1" applyAlignment="1">
      <alignment horizontal="center" vertical="center"/>
    </xf>
    <xf numFmtId="3" fontId="6" fillId="33" borderId="0" xfId="54" applyNumberFormat="1" applyFont="1" applyFill="1" applyBorder="1" applyAlignment="1">
      <alignment/>
      <protection/>
    </xf>
    <xf numFmtId="164" fontId="2" fillId="33" borderId="0" xfId="65" applyFont="1" applyFill="1" applyBorder="1" applyAlignment="1">
      <alignment horizontal="center"/>
      <protection/>
    </xf>
    <xf numFmtId="164" fontId="2" fillId="33" borderId="0" xfId="65" applyFont="1" applyFill="1" applyBorder="1">
      <alignment/>
      <protection/>
    </xf>
    <xf numFmtId="165" fontId="2" fillId="33" borderId="0" xfId="54" applyNumberFormat="1" applyFont="1" applyFill="1" applyBorder="1" applyAlignment="1">
      <alignment/>
      <protection/>
    </xf>
    <xf numFmtId="3" fontId="2" fillId="33" borderId="0" xfId="54" applyNumberFormat="1" applyFont="1" applyFill="1" applyBorder="1" applyAlignment="1">
      <alignment/>
      <protection/>
    </xf>
    <xf numFmtId="3" fontId="2" fillId="33" borderId="0" xfId="65" applyNumberFormat="1" applyFont="1" applyFill="1" applyBorder="1" applyAlignment="1" applyProtection="1">
      <alignment horizontal="right"/>
      <protection/>
    </xf>
    <xf numFmtId="3" fontId="6" fillId="33" borderId="0" xfId="53" applyNumberFormat="1" applyFont="1" applyFill="1" applyBorder="1" applyAlignment="1">
      <alignment/>
      <protection/>
    </xf>
    <xf numFmtId="0" fontId="2" fillId="33" borderId="0" xfId="54" applyFont="1" applyFill="1" applyAlignment="1">
      <alignment horizontal="center"/>
      <protection/>
    </xf>
    <xf numFmtId="2" fontId="2" fillId="33" borderId="0" xfId="54" applyNumberFormat="1" applyFont="1" applyFill="1" applyAlignment="1">
      <alignment horizontal="center"/>
      <protection/>
    </xf>
    <xf numFmtId="0" fontId="2" fillId="33" borderId="0" xfId="54" applyFont="1" applyFill="1" applyAlignment="1">
      <alignment horizontal="left"/>
      <protection/>
    </xf>
    <xf numFmtId="3" fontId="2" fillId="33" borderId="0" xfId="54" applyNumberFormat="1" applyFont="1" applyFill="1" applyAlignment="1">
      <alignment horizontal="center"/>
      <protection/>
    </xf>
    <xf numFmtId="2" fontId="2" fillId="33" borderId="0" xfId="54" applyNumberFormat="1" applyFont="1" applyFill="1" applyAlignment="1">
      <alignment/>
      <protection/>
    </xf>
    <xf numFmtId="0" fontId="6" fillId="33" borderId="0" xfId="54" applyFont="1" applyFill="1">
      <alignment/>
      <protection/>
    </xf>
    <xf numFmtId="169" fontId="61" fillId="33" borderId="0" xfId="54" applyNumberFormat="1" applyFont="1" applyFill="1" applyAlignment="1">
      <alignment horizontal="right"/>
      <protection/>
    </xf>
    <xf numFmtId="4" fontId="2" fillId="33" borderId="0" xfId="54" applyNumberFormat="1" applyFont="1" applyFill="1" applyAlignment="1">
      <alignment/>
      <protection/>
    </xf>
    <xf numFmtId="3" fontId="2" fillId="33" borderId="0" xfId="54" applyNumberFormat="1" applyFont="1" applyFill="1" applyAlignment="1">
      <alignment horizontal="right"/>
      <protection/>
    </xf>
    <xf numFmtId="171" fontId="2" fillId="33" borderId="11" xfId="0" applyNumberFormat="1" applyFont="1" applyFill="1" applyBorder="1" applyAlignment="1">
      <alignment horizontal="center" vertical="center"/>
    </xf>
    <xf numFmtId="0" fontId="6" fillId="36" borderId="15" xfId="54" applyFont="1" applyFill="1" applyBorder="1" applyAlignment="1" applyProtection="1">
      <alignment horizontal="left"/>
      <protection/>
    </xf>
    <xf numFmtId="0" fontId="2" fillId="36" borderId="17" xfId="54" applyFont="1" applyFill="1" applyBorder="1" applyAlignment="1" applyProtection="1">
      <alignment horizontal="center"/>
      <protection/>
    </xf>
    <xf numFmtId="2" fontId="6" fillId="36" borderId="17" xfId="54" applyNumberFormat="1" applyFont="1" applyFill="1" applyBorder="1" applyAlignment="1" applyProtection="1">
      <alignment/>
      <protection/>
    </xf>
    <xf numFmtId="0" fontId="6" fillId="36" borderId="17" xfId="54" applyFont="1" applyFill="1" applyBorder="1" applyAlignment="1" applyProtection="1">
      <alignment horizontal="left"/>
      <protection/>
    </xf>
    <xf numFmtId="3" fontId="2" fillId="36" borderId="17" xfId="54" applyNumberFormat="1" applyFont="1" applyFill="1" applyBorder="1" applyAlignment="1" applyProtection="1">
      <alignment/>
      <protection/>
    </xf>
    <xf numFmtId="3" fontId="6" fillId="36" borderId="17" xfId="54" applyNumberFormat="1" applyFont="1" applyFill="1" applyBorder="1" applyAlignment="1" applyProtection="1">
      <alignment/>
      <protection/>
    </xf>
    <xf numFmtId="168" fontId="10" fillId="36" borderId="17" xfId="54" applyNumberFormat="1" applyFont="1" applyFill="1" applyBorder="1" applyAlignment="1" applyProtection="1">
      <alignment/>
      <protection/>
    </xf>
    <xf numFmtId="168" fontId="10" fillId="36" borderId="16" xfId="54" applyNumberFormat="1" applyFont="1" applyFill="1" applyBorder="1" applyAlignment="1" applyProtection="1">
      <alignment/>
      <protection/>
    </xf>
    <xf numFmtId="2" fontId="2" fillId="36" borderId="17" xfId="54" applyNumberFormat="1" applyFont="1" applyFill="1" applyBorder="1" applyAlignment="1" applyProtection="1">
      <alignment/>
      <protection/>
    </xf>
    <xf numFmtId="0" fontId="2" fillId="36" borderId="17" xfId="54" applyFont="1" applyFill="1" applyBorder="1" applyAlignment="1" applyProtection="1">
      <alignment horizontal="left"/>
      <protection/>
    </xf>
    <xf numFmtId="0" fontId="6" fillId="36" borderId="15" xfId="0" applyFont="1" applyFill="1" applyBorder="1" applyAlignment="1" applyProtection="1">
      <alignment horizontal="left"/>
      <protection/>
    </xf>
    <xf numFmtId="0" fontId="6" fillId="36" borderId="17" xfId="0" applyFont="1" applyFill="1" applyBorder="1" applyAlignment="1" applyProtection="1">
      <alignment horizontal="left"/>
      <protection/>
    </xf>
    <xf numFmtId="3" fontId="6" fillId="36" borderId="17" xfId="0" applyNumberFormat="1" applyFont="1" applyFill="1" applyBorder="1" applyAlignment="1" applyProtection="1">
      <alignment horizontal="right"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6" fillId="36" borderId="17" xfId="54" applyFont="1" applyFill="1" applyBorder="1" applyAlignment="1">
      <alignment horizontal="center"/>
      <protection/>
    </xf>
    <xf numFmtId="4" fontId="6" fillId="36" borderId="17" xfId="54" applyNumberFormat="1" applyFont="1" applyFill="1" applyBorder="1" applyAlignment="1">
      <alignment/>
      <protection/>
    </xf>
    <xf numFmtId="0" fontId="6" fillId="36" borderId="17" xfId="54" applyFont="1" applyFill="1" applyBorder="1" applyAlignment="1">
      <alignment horizontal="left"/>
      <protection/>
    </xf>
    <xf numFmtId="3" fontId="6" fillId="36" borderId="17" xfId="54" applyNumberFormat="1" applyFont="1" applyFill="1" applyBorder="1" applyAlignment="1" applyProtection="1">
      <alignment horizontal="right"/>
      <protection/>
    </xf>
    <xf numFmtId="0" fontId="2" fillId="36" borderId="17" xfId="54" applyFont="1" applyFill="1" applyBorder="1" applyAlignment="1">
      <alignment horizontal="left"/>
      <protection/>
    </xf>
    <xf numFmtId="0" fontId="2" fillId="36" borderId="16" xfId="54" applyFont="1" applyFill="1" applyBorder="1" applyAlignment="1">
      <alignment horizontal="left"/>
      <protection/>
    </xf>
    <xf numFmtId="0" fontId="57" fillId="37" borderId="15" xfId="54" applyFont="1" applyFill="1" applyBorder="1" applyAlignment="1" applyProtection="1">
      <alignment horizontal="left"/>
      <protection/>
    </xf>
    <xf numFmtId="0" fontId="6" fillId="37" borderId="17" xfId="54" applyFont="1" applyFill="1" applyBorder="1" applyAlignment="1">
      <alignment horizontal="center"/>
      <protection/>
    </xf>
    <xf numFmtId="0" fontId="57" fillId="37" borderId="17" xfId="54" applyFont="1" applyFill="1" applyBorder="1" applyAlignment="1">
      <alignment horizontal="center"/>
      <protection/>
    </xf>
    <xf numFmtId="4" fontId="57" fillId="37" borderId="17" xfId="54" applyNumberFormat="1" applyFont="1" applyFill="1" applyBorder="1" applyAlignment="1">
      <alignment/>
      <protection/>
    </xf>
    <xf numFmtId="0" fontId="6" fillId="37" borderId="17" xfId="54" applyFont="1" applyFill="1" applyBorder="1" applyAlignment="1">
      <alignment horizontal="left"/>
      <protection/>
    </xf>
    <xf numFmtId="3" fontId="57" fillId="37" borderId="17" xfId="54" applyNumberFormat="1" applyFont="1" applyFill="1" applyBorder="1" applyAlignment="1" applyProtection="1">
      <alignment horizontal="right"/>
      <protection/>
    </xf>
    <xf numFmtId="0" fontId="56" fillId="37" borderId="17" xfId="54" applyFont="1" applyFill="1" applyBorder="1">
      <alignment/>
      <protection/>
    </xf>
    <xf numFmtId="0" fontId="56" fillId="37" borderId="16" xfId="54" applyFont="1" applyFill="1" applyBorder="1">
      <alignment/>
      <protection/>
    </xf>
    <xf numFmtId="0" fontId="57" fillId="37" borderId="18" xfId="0" applyFont="1" applyFill="1" applyBorder="1" applyAlignment="1" applyProtection="1">
      <alignment horizontal="left"/>
      <protection/>
    </xf>
    <xf numFmtId="0" fontId="6" fillId="37" borderId="19" xfId="0" applyFont="1" applyFill="1" applyBorder="1" applyAlignment="1" applyProtection="1">
      <alignment horizontal="left"/>
      <protection/>
    </xf>
    <xf numFmtId="0" fontId="57" fillId="37" borderId="19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4" fontId="57" fillId="37" borderId="19" xfId="0" applyNumberFormat="1" applyFont="1" applyFill="1" applyBorder="1" applyAlignment="1">
      <alignment/>
    </xf>
    <xf numFmtId="3" fontId="57" fillId="37" borderId="19" xfId="0" applyNumberFormat="1" applyFont="1" applyFill="1" applyBorder="1" applyAlignment="1">
      <alignment/>
    </xf>
    <xf numFmtId="3" fontId="57" fillId="37" borderId="19" xfId="0" applyNumberFormat="1" applyFont="1" applyFill="1" applyBorder="1" applyAlignment="1" applyProtection="1">
      <alignment horizontal="right"/>
      <protection/>
    </xf>
    <xf numFmtId="0" fontId="56" fillId="37" borderId="20" xfId="0" applyFont="1" applyFill="1" applyBorder="1" applyAlignment="1">
      <alignment horizontal="left"/>
    </xf>
    <xf numFmtId="0" fontId="6" fillId="36" borderId="17" xfId="54" applyFont="1" applyFill="1" applyBorder="1" applyAlignment="1" applyProtection="1">
      <alignment horizontal="center"/>
      <protection/>
    </xf>
    <xf numFmtId="4" fontId="6" fillId="36" borderId="17" xfId="54" applyNumberFormat="1" applyFont="1" applyFill="1" applyBorder="1" applyAlignment="1" applyProtection="1">
      <alignment/>
      <protection/>
    </xf>
    <xf numFmtId="3" fontId="6" fillId="36" borderId="17" xfId="54" applyNumberFormat="1" applyFont="1" applyFill="1" applyBorder="1" applyAlignment="1" applyProtection="1">
      <alignment horizontal="center"/>
      <protection/>
    </xf>
    <xf numFmtId="3" fontId="6" fillId="36" borderId="17" xfId="66" applyNumberFormat="1" applyFont="1" applyFill="1" applyBorder="1" applyAlignment="1" applyProtection="1">
      <alignment horizontal="center"/>
      <protection/>
    </xf>
    <xf numFmtId="166" fontId="2" fillId="36" borderId="16" xfId="54" applyNumberFormat="1" applyFont="1" applyFill="1" applyBorder="1">
      <alignment/>
      <protection/>
    </xf>
    <xf numFmtId="0" fontId="17" fillId="35" borderId="12" xfId="54" applyFont="1" applyFill="1" applyBorder="1" applyAlignment="1">
      <alignment horizontal="center" vertical="center"/>
      <protection/>
    </xf>
    <xf numFmtId="0" fontId="17" fillId="35" borderId="14" xfId="54" applyFont="1" applyFill="1" applyBorder="1" applyAlignment="1">
      <alignment horizontal="center" vertical="center"/>
      <protection/>
    </xf>
    <xf numFmtId="0" fontId="4" fillId="35" borderId="15" xfId="54" applyFont="1" applyFill="1" applyBorder="1" applyAlignment="1">
      <alignment horizontal="center"/>
      <protection/>
    </xf>
    <xf numFmtId="0" fontId="4" fillId="35" borderId="16" xfId="54" applyFont="1" applyFill="1" applyBorder="1" applyAlignment="1">
      <alignment horizontal="center"/>
      <protection/>
    </xf>
    <xf numFmtId="0" fontId="4" fillId="35" borderId="17" xfId="54" applyFont="1" applyFill="1" applyBorder="1" applyAlignment="1">
      <alignment horizontal="center"/>
      <protection/>
    </xf>
    <xf numFmtId="0" fontId="6" fillId="36" borderId="11" xfId="0" applyFont="1" applyFill="1" applyBorder="1" applyAlignment="1">
      <alignment horizontal="center" wrapText="1"/>
    </xf>
    <xf numFmtId="0" fontId="6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58" fillId="33" borderId="11" xfId="54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center"/>
      <protection/>
    </xf>
    <xf numFmtId="168" fontId="58" fillId="33" borderId="11" xfId="54" applyNumberFormat="1" applyFont="1" applyFill="1" applyBorder="1" applyAlignment="1">
      <alignment horizontal="left" wrapText="1"/>
      <protection/>
    </xf>
    <xf numFmtId="168" fontId="58" fillId="33" borderId="11" xfId="66" applyNumberFormat="1" applyFont="1" applyFill="1" applyBorder="1" applyAlignment="1">
      <alignment horizontal="left"/>
      <protection/>
    </xf>
    <xf numFmtId="168" fontId="58" fillId="33" borderId="11" xfId="54" applyNumberFormat="1" applyFont="1" applyFill="1" applyBorder="1" applyAlignment="1">
      <alignment horizontal="left"/>
      <protection/>
    </xf>
    <xf numFmtId="168" fontId="58" fillId="33" borderId="11" xfId="54" applyNumberFormat="1" applyFont="1" applyFill="1" applyBorder="1" applyAlignment="1" applyProtection="1">
      <alignment horizontal="left"/>
      <protection/>
    </xf>
    <xf numFmtId="168" fontId="58" fillId="33" borderId="15" xfId="54" applyNumberFormat="1" applyFont="1" applyFill="1" applyBorder="1" applyAlignment="1" applyProtection="1">
      <alignment horizontal="left"/>
      <protection/>
    </xf>
    <xf numFmtId="168" fontId="58" fillId="33" borderId="16" xfId="54" applyNumberFormat="1" applyFont="1" applyFill="1" applyBorder="1" applyAlignment="1" applyProtection="1">
      <alignment horizontal="left"/>
      <protection/>
    </xf>
    <xf numFmtId="168" fontId="58" fillId="33" borderId="15" xfId="54" applyNumberFormat="1" applyFont="1" applyFill="1" applyBorder="1" applyAlignment="1" applyProtection="1">
      <alignment horizontal="left" vertical="center"/>
      <protection/>
    </xf>
    <xf numFmtId="168" fontId="58" fillId="33" borderId="16" xfId="54" applyNumberFormat="1" applyFont="1" applyFill="1" applyBorder="1" applyAlignment="1" applyProtection="1">
      <alignment horizontal="left" vertical="center"/>
      <protection/>
    </xf>
    <xf numFmtId="168" fontId="10" fillId="33" borderId="11" xfId="54" applyNumberFormat="1" applyFont="1" applyFill="1" applyBorder="1" applyAlignment="1">
      <alignment horizontal="center"/>
      <protection/>
    </xf>
    <xf numFmtId="168" fontId="2" fillId="33" borderId="11" xfId="66" applyNumberFormat="1" applyFont="1" applyFill="1" applyBorder="1" applyAlignment="1">
      <alignment horizontal="left"/>
      <protection/>
    </xf>
    <xf numFmtId="168" fontId="2" fillId="33" borderId="15" xfId="66" applyNumberFormat="1" applyFont="1" applyFill="1" applyBorder="1" applyAlignment="1">
      <alignment horizontal="left"/>
      <protection/>
    </xf>
    <xf numFmtId="168" fontId="2" fillId="33" borderId="16" xfId="66" applyNumberFormat="1" applyFont="1" applyFill="1" applyBorder="1" applyAlignment="1">
      <alignment horizontal="left"/>
      <protection/>
    </xf>
    <xf numFmtId="168" fontId="58" fillId="33" borderId="21" xfId="54" applyNumberFormat="1" applyFont="1" applyFill="1" applyBorder="1" applyAlignment="1" applyProtection="1">
      <alignment horizontal="left" vertical="center"/>
      <protection/>
    </xf>
    <xf numFmtId="168" fontId="58" fillId="33" borderId="22" xfId="54" applyNumberFormat="1" applyFont="1" applyFill="1" applyBorder="1" applyAlignment="1" applyProtection="1">
      <alignment horizontal="left" vertical="center"/>
      <protection/>
    </xf>
    <xf numFmtId="164" fontId="20" fillId="33" borderId="0" xfId="66" applyFont="1" applyFill="1" applyAlignment="1" applyProtection="1">
      <alignment horizontal="center"/>
      <protection/>
    </xf>
    <xf numFmtId="164" fontId="6" fillId="33" borderId="0" xfId="66" applyFont="1" applyFill="1" applyAlignment="1" applyProtection="1">
      <alignment horizontal="center"/>
      <protection/>
    </xf>
    <xf numFmtId="164" fontId="2" fillId="33" borderId="0" xfId="66" applyFont="1" applyFill="1" applyAlignment="1" applyProtection="1">
      <alignment horizontal="center"/>
      <protection/>
    </xf>
    <xf numFmtId="2" fontId="2" fillId="33" borderId="0" xfId="66" applyNumberFormat="1" applyFont="1" applyFill="1" applyAlignment="1">
      <alignment horizontal="center"/>
      <protection/>
    </xf>
    <xf numFmtId="168" fontId="2" fillId="33" borderId="15" xfId="54" applyNumberFormat="1" applyFont="1" applyFill="1" applyBorder="1" applyAlignment="1">
      <alignment horizontal="left"/>
      <protection/>
    </xf>
    <xf numFmtId="168" fontId="2" fillId="33" borderId="16" xfId="54" applyNumberFormat="1" applyFont="1" applyFill="1" applyBorder="1" applyAlignment="1">
      <alignment horizontal="left"/>
      <protection/>
    </xf>
    <xf numFmtId="2" fontId="20" fillId="33" borderId="0" xfId="66" applyNumberFormat="1" applyFont="1" applyFill="1" applyAlignment="1">
      <alignment horizontal="center"/>
      <protection/>
    </xf>
    <xf numFmtId="3" fontId="2" fillId="33" borderId="0" xfId="66" applyNumberFormat="1" applyFont="1" applyFill="1" applyAlignment="1">
      <alignment horizont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2 3" xfId="54"/>
    <cellStyle name="Normal 3" xfId="55"/>
    <cellStyle name="Normal 3 2" xfId="56"/>
    <cellStyle name="Normal 3 2 2" xfId="57"/>
    <cellStyle name="Normal 3 2 2 2" xfId="58"/>
    <cellStyle name="Normal 3 2 2 3" xfId="59"/>
    <cellStyle name="Normal 3 2 2 4" xfId="60"/>
    <cellStyle name="Normal 3 2 2 5" xfId="61"/>
    <cellStyle name="Normal 4" xfId="62"/>
    <cellStyle name="Normal 5" xfId="63"/>
    <cellStyle name="Normal_ficha de ingresso" xfId="64"/>
    <cellStyle name="Normal_ficha de ingresso_Ficha de Costo Huerto Casero 2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tero\AppData\Local\Microsoft\Windows\Temporary%20Internet%20Files\Content.Outlook\0P13KM49\ODEPA%20nube\Proyecto%20Fichas%20T&#233;cnicas\Entrega%20Enero%202011\Sistema%20de%20Fichas%20T&#233;cnico%20Econ&#243;micas%20ODEPA%20UC%20versi&#243;n%20nuestr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config"/>
      <sheetName val="BASE PRECIOS INSUMOS"/>
      <sheetName val="BASE PRECIOS PRODUCTOS"/>
      <sheetName val="BASE RENDIMIENTOS"/>
      <sheetName val="BASE MANO DE OBRA"/>
      <sheetName val="BASE MAQUINARIA"/>
      <sheetName val="Arveja fresca VIII IX Secano"/>
      <sheetName val="RE Arveja fresca VIII IX Secano"/>
      <sheetName val="Arveja industria VIII Riego"/>
      <sheetName val="RE Arveja industria VIII Riego"/>
      <sheetName val="Cebolla Guarda RM VI VII Ri"/>
      <sheetName val="RE Cebolla Guarda RM VI VII Ri"/>
      <sheetName val="Cebolla Temprana RM VI VII"/>
      <sheetName val="RE Cebolla Temprana RM VI VII"/>
      <sheetName val="Cebolla Temprana XV Riego"/>
      <sheetName val="RE Cebolla Temprana XV Riego"/>
      <sheetName val="Lechuga V RM Riego"/>
      <sheetName val="RE Lechuga V RM Riego"/>
      <sheetName val="Maíz choclero RM VI VII Riego"/>
      <sheetName val="RE Maíz choclero RM VI VII Rieg"/>
      <sheetName val="Maíz dulce RM VI VII Riego Ind."/>
      <sheetName val="RE Maíz dulce RM VI VII Rieg In"/>
      <sheetName val="Papa Guarda VIII IX Riego"/>
      <sheetName val="RE Papa Guarda VIII IX Riego"/>
      <sheetName val="Papa Temprana IX Secano"/>
      <sheetName val="RE Papa Temprana IX Secano"/>
      <sheetName val="Papa Guarda XIV X Secano"/>
      <sheetName val="RE Papa Guarda XIV X Secano"/>
      <sheetName val="Poroto granado fres. V RM Riego"/>
      <sheetName val="RE Poroto granado f. V RM Riego"/>
      <sheetName val="Poroto granado fres. VII Riego"/>
      <sheetName val="RE Poroto granado f. VII Riego"/>
      <sheetName val="Poroto gran. ind. V RM Riego"/>
      <sheetName val="RE Poroto gran. ind. V RM Riego"/>
      <sheetName val="Poroto gran. ind. VII Riego"/>
      <sheetName val="RE Poroto gran. ind. VII Riego"/>
      <sheetName val="Tomate AL Botado VI VII Rie"/>
      <sheetName val="RE Tomate AL Botado VI VII Rie"/>
      <sheetName val="Tomate AL Botado VI VII Ind"/>
      <sheetName val="RE Tomate AL Botado VI VII Ind"/>
      <sheetName val="Tomate AL Tutorado V Riego"/>
      <sheetName val="RE Tomate AL Tutorado V Riego"/>
      <sheetName val="Tomate Inv Tutorado V Riego"/>
      <sheetName val="RE Tomate Inv Tutorado V Riego"/>
      <sheetName val="Fram. Herit. VII VIII IX Año 0"/>
      <sheetName val="Fram. Herit. VII VIII IX Año 1"/>
      <sheetName val="Fram. Herit. VII VIII IX Año 2"/>
      <sheetName val="Fram. Herit. VII VIII IX P.P."/>
      <sheetName val="RE Fram. Herit. VII VIII IX"/>
      <sheetName val="Fram. Meeker IX Año 0"/>
      <sheetName val="Fram. Meeker IX Año 1"/>
      <sheetName val="Fram. Meeker IX Año 2"/>
      <sheetName val="Fram. Meeker IX P.P"/>
      <sheetName val="RE Fram. Meeker IX"/>
      <sheetName val="Palto Hass IV Año 0"/>
      <sheetName val="Palto Hass IV Año 1"/>
      <sheetName val="Palto Hass IV Año 2"/>
      <sheetName val="Palto Hass IV Plena Prod. "/>
      <sheetName val="RE Palto Hass IV"/>
      <sheetName val="Palto Hass V y RM Año 0"/>
      <sheetName val="Palto Hass V y RM Año 1"/>
      <sheetName val="Palto Hass V y RM Año 2"/>
      <sheetName val="Palto Hass V y RM Plena Prod."/>
      <sheetName val="RE Palto Hass V y RM"/>
      <sheetName val="Palto Hass IV ladera Año 0"/>
      <sheetName val="Palto Hass IV ladera Año 1"/>
      <sheetName val="Palto Hass IV ladera Año 2"/>
      <sheetName val="Palto Hass IV ladera PP"/>
      <sheetName val="RE Palto Hass IV ladera"/>
      <sheetName val="Palto Hass V y RM ladera Año 0"/>
      <sheetName val="Palto Hass V y RM ladera Año 1"/>
      <sheetName val="Palto Hass V y RM ladera Año 2"/>
      <sheetName val="Palto Hass V y RM ladera PP"/>
      <sheetName val="RE Palto Hass V y RM ladera"/>
      <sheetName val="CUADRO COMPARATIVO"/>
      <sheetName val="Identificación Factor Crítico"/>
      <sheetName val="Identif. Factor Crítico"/>
    </sheetNames>
    <sheetDataSet>
      <sheetData sheetId="1">
        <row r="1">
          <cell r="A1" t="str">
            <v>Orden</v>
          </cell>
        </row>
        <row r="2">
          <cell r="A2">
            <v>0</v>
          </cell>
          <cell r="B2" t="str">
            <v>Arveja Verde Fresca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config">
    <pageSetUpPr fitToPage="1"/>
  </sheetPr>
  <dimension ref="A1:I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7109375" style="2" bestFit="1" customWidth="1"/>
    <col min="2" max="2" width="41.57421875" style="2" bestFit="1" customWidth="1"/>
    <col min="3" max="3" width="9.8515625" style="2" bestFit="1" customWidth="1"/>
    <col min="4" max="4" width="13.7109375" style="2" bestFit="1" customWidth="1"/>
    <col min="5" max="6" width="11.421875" style="2" customWidth="1"/>
    <col min="7" max="7" width="12.28125" style="2" bestFit="1" customWidth="1"/>
    <col min="8" max="8" width="21.00390625" style="2" bestFit="1" customWidth="1"/>
    <col min="9" max="9" width="6.57421875" style="2" bestFit="1" customWidth="1"/>
    <col min="10" max="16384" width="11.421875" style="2" customWidth="1"/>
  </cols>
  <sheetData>
    <row r="1" spans="1:9" ht="25.5">
      <c r="A1" s="8" t="s">
        <v>90</v>
      </c>
      <c r="B1" s="7" t="s">
        <v>89</v>
      </c>
      <c r="C1" s="7" t="s">
        <v>42</v>
      </c>
      <c r="D1" s="6" t="s">
        <v>88</v>
      </c>
      <c r="E1" s="6" t="s">
        <v>87</v>
      </c>
      <c r="F1" s="5" t="s">
        <v>86</v>
      </c>
      <c r="H1" s="5" t="s">
        <v>85</v>
      </c>
      <c r="I1" s="4" t="s">
        <v>84</v>
      </c>
    </row>
    <row r="2" spans="1:9" ht="12.75">
      <c r="A2" s="1">
        <v>0</v>
      </c>
      <c r="B2" s="1" t="s">
        <v>83</v>
      </c>
      <c r="C2" s="1" t="s">
        <v>66</v>
      </c>
      <c r="D2" s="9">
        <v>8</v>
      </c>
      <c r="E2" s="1">
        <f aca="true" t="shared" si="0" ref="E2:E24">D2-1+F2</f>
        <v>9</v>
      </c>
      <c r="F2" s="9">
        <v>2</v>
      </c>
      <c r="G2" s="1"/>
      <c r="H2" s="2" t="s">
        <v>82</v>
      </c>
      <c r="I2" s="9">
        <v>2</v>
      </c>
    </row>
    <row r="3" spans="1:9" ht="12.75">
      <c r="A3" s="1">
        <v>1</v>
      </c>
      <c r="B3" s="1" t="s">
        <v>81</v>
      </c>
      <c r="C3" s="1" t="s">
        <v>80</v>
      </c>
      <c r="D3" s="1">
        <f aca="true" t="shared" si="1" ref="D3:D24">E2+1</f>
        <v>10</v>
      </c>
      <c r="E3" s="1">
        <f t="shared" si="0"/>
        <v>11</v>
      </c>
      <c r="F3" s="9">
        <v>2</v>
      </c>
      <c r="G3" s="1"/>
      <c r="H3" s="2" t="s">
        <v>78</v>
      </c>
      <c r="I3" s="9">
        <v>3</v>
      </c>
    </row>
    <row r="4" spans="1:9" ht="12.75">
      <c r="A4" s="1">
        <v>2</v>
      </c>
      <c r="B4" s="1" t="s">
        <v>79</v>
      </c>
      <c r="C4" s="1" t="s">
        <v>68</v>
      </c>
      <c r="D4" s="1">
        <f t="shared" si="1"/>
        <v>12</v>
      </c>
      <c r="E4" s="1">
        <f t="shared" si="0"/>
        <v>13</v>
      </c>
      <c r="F4" s="9">
        <v>2</v>
      </c>
      <c r="G4" s="1"/>
      <c r="H4" s="2" t="s">
        <v>75</v>
      </c>
      <c r="I4" s="9">
        <v>4</v>
      </c>
    </row>
    <row r="5" spans="1:9" ht="12.75">
      <c r="A5" s="1">
        <v>3</v>
      </c>
      <c r="B5" s="1" t="s">
        <v>77</v>
      </c>
      <c r="C5" s="1" t="s">
        <v>45</v>
      </c>
      <c r="D5" s="1">
        <f t="shared" si="1"/>
        <v>14</v>
      </c>
      <c r="E5" s="1">
        <f t="shared" si="0"/>
        <v>15</v>
      </c>
      <c r="F5" s="9">
        <v>2</v>
      </c>
      <c r="G5" s="1"/>
      <c r="H5" s="2" t="s">
        <v>72</v>
      </c>
      <c r="I5" s="9">
        <v>5</v>
      </c>
    </row>
    <row r="6" spans="1:9" ht="12.75">
      <c r="A6" s="1">
        <v>4</v>
      </c>
      <c r="B6" s="1" t="s">
        <v>77</v>
      </c>
      <c r="C6" s="1" t="s">
        <v>76</v>
      </c>
      <c r="D6" s="1">
        <f t="shared" si="1"/>
        <v>16</v>
      </c>
      <c r="E6" s="1">
        <f t="shared" si="0"/>
        <v>17</v>
      </c>
      <c r="F6" s="9">
        <v>2</v>
      </c>
      <c r="G6" s="1"/>
      <c r="H6" s="2" t="s">
        <v>70</v>
      </c>
      <c r="I6" s="9">
        <v>6</v>
      </c>
    </row>
    <row r="7" spans="1:9" ht="12.75">
      <c r="A7" s="1">
        <v>5</v>
      </c>
      <c r="B7" s="1" t="s">
        <v>74</v>
      </c>
      <c r="C7" s="1" t="s">
        <v>73</v>
      </c>
      <c r="D7" s="1">
        <f t="shared" si="1"/>
        <v>18</v>
      </c>
      <c r="E7" s="1">
        <f t="shared" si="0"/>
        <v>19</v>
      </c>
      <c r="F7" s="9">
        <v>2</v>
      </c>
      <c r="G7" s="1"/>
      <c r="H7" s="2" t="s">
        <v>67</v>
      </c>
      <c r="I7" s="9">
        <v>7</v>
      </c>
    </row>
    <row r="8" spans="1:7" ht="12.75">
      <c r="A8" s="1">
        <v>6</v>
      </c>
      <c r="B8" s="1" t="s">
        <v>71</v>
      </c>
      <c r="C8" s="1" t="s">
        <v>68</v>
      </c>
      <c r="D8" s="1">
        <f t="shared" si="1"/>
        <v>20</v>
      </c>
      <c r="E8" s="1">
        <f t="shared" si="0"/>
        <v>21</v>
      </c>
      <c r="F8" s="9">
        <v>2</v>
      </c>
      <c r="G8" s="1"/>
    </row>
    <row r="9" spans="1:7" ht="12.75">
      <c r="A9" s="1">
        <v>7</v>
      </c>
      <c r="B9" s="1" t="s">
        <v>69</v>
      </c>
      <c r="C9" s="1" t="s">
        <v>68</v>
      </c>
      <c r="D9" s="1">
        <f t="shared" si="1"/>
        <v>22</v>
      </c>
      <c r="E9" s="1">
        <f t="shared" si="0"/>
        <v>23</v>
      </c>
      <c r="F9" s="9">
        <v>2</v>
      </c>
      <c r="G9" s="1"/>
    </row>
    <row r="10" spans="1:7" ht="12.75">
      <c r="A10" s="1">
        <v>8</v>
      </c>
      <c r="B10" s="1" t="s">
        <v>64</v>
      </c>
      <c r="C10" s="1" t="s">
        <v>66</v>
      </c>
      <c r="D10" s="1">
        <f t="shared" si="1"/>
        <v>24</v>
      </c>
      <c r="E10" s="1">
        <f t="shared" si="0"/>
        <v>25</v>
      </c>
      <c r="F10" s="9">
        <v>2</v>
      </c>
      <c r="G10" s="1"/>
    </row>
    <row r="11" spans="1:7" ht="12.75">
      <c r="A11" s="1">
        <v>9</v>
      </c>
      <c r="B11" s="1" t="s">
        <v>65</v>
      </c>
      <c r="C11" s="1" t="s">
        <v>51</v>
      </c>
      <c r="D11" s="1">
        <f t="shared" si="1"/>
        <v>26</v>
      </c>
      <c r="E11" s="1">
        <f t="shared" si="0"/>
        <v>27</v>
      </c>
      <c r="F11" s="9">
        <v>2</v>
      </c>
      <c r="G11" s="1"/>
    </row>
    <row r="12" spans="1:7" ht="12.75">
      <c r="A12" s="1">
        <v>10</v>
      </c>
      <c r="B12" s="1" t="s">
        <v>64</v>
      </c>
      <c r="C12" s="1" t="s">
        <v>63</v>
      </c>
      <c r="D12" s="1">
        <f t="shared" si="1"/>
        <v>28</v>
      </c>
      <c r="E12" s="1">
        <f t="shared" si="0"/>
        <v>29</v>
      </c>
      <c r="F12" s="9">
        <v>2</v>
      </c>
      <c r="G12" s="1"/>
    </row>
    <row r="13" spans="1:7" ht="12.75">
      <c r="A13" s="1">
        <v>11</v>
      </c>
      <c r="B13" s="1" t="s">
        <v>62</v>
      </c>
      <c r="C13" s="1" t="s">
        <v>61</v>
      </c>
      <c r="D13" s="1">
        <f t="shared" si="1"/>
        <v>30</v>
      </c>
      <c r="E13" s="1">
        <f t="shared" si="0"/>
        <v>31</v>
      </c>
      <c r="F13" s="9">
        <v>2</v>
      </c>
      <c r="G13" s="1"/>
    </row>
    <row r="14" spans="1:7" ht="12.75">
      <c r="A14" s="1">
        <v>12</v>
      </c>
      <c r="B14" s="1" t="s">
        <v>62</v>
      </c>
      <c r="C14" s="1" t="s">
        <v>59</v>
      </c>
      <c r="D14" s="1">
        <f t="shared" si="1"/>
        <v>32</v>
      </c>
      <c r="E14" s="1">
        <f t="shared" si="0"/>
        <v>33</v>
      </c>
      <c r="F14" s="9">
        <v>2</v>
      </c>
      <c r="G14" s="1"/>
    </row>
    <row r="15" spans="1:7" ht="12.75">
      <c r="A15" s="1">
        <v>13</v>
      </c>
      <c r="B15" s="1" t="s">
        <v>60</v>
      </c>
      <c r="C15" s="1" t="s">
        <v>61</v>
      </c>
      <c r="D15" s="1">
        <f t="shared" si="1"/>
        <v>34</v>
      </c>
      <c r="E15" s="1">
        <f t="shared" si="0"/>
        <v>35</v>
      </c>
      <c r="F15" s="9">
        <v>2</v>
      </c>
      <c r="G15" s="1"/>
    </row>
    <row r="16" spans="1:7" ht="12.75">
      <c r="A16" s="1">
        <v>14</v>
      </c>
      <c r="B16" s="1" t="s">
        <v>60</v>
      </c>
      <c r="C16" s="1" t="s">
        <v>59</v>
      </c>
      <c r="D16" s="1">
        <f t="shared" si="1"/>
        <v>36</v>
      </c>
      <c r="E16" s="1">
        <f t="shared" si="0"/>
        <v>37</v>
      </c>
      <c r="F16" s="9">
        <v>2</v>
      </c>
      <c r="G16" s="1"/>
    </row>
    <row r="17" spans="1:7" ht="12.75">
      <c r="A17" s="1">
        <v>15</v>
      </c>
      <c r="B17" s="1" t="s">
        <v>58</v>
      </c>
      <c r="C17" s="1" t="s">
        <v>56</v>
      </c>
      <c r="D17" s="1">
        <f t="shared" si="1"/>
        <v>38</v>
      </c>
      <c r="E17" s="1">
        <f t="shared" si="0"/>
        <v>39</v>
      </c>
      <c r="F17" s="9">
        <v>2</v>
      </c>
      <c r="G17" s="1"/>
    </row>
    <row r="18" spans="1:7" ht="12.75">
      <c r="A18" s="1">
        <v>16</v>
      </c>
      <c r="B18" s="1" t="s">
        <v>57</v>
      </c>
      <c r="C18" s="1" t="s">
        <v>56</v>
      </c>
      <c r="D18" s="1">
        <f t="shared" si="1"/>
        <v>40</v>
      </c>
      <c r="E18" s="1">
        <f t="shared" si="0"/>
        <v>41</v>
      </c>
      <c r="F18" s="9">
        <v>2</v>
      </c>
      <c r="G18" s="1"/>
    </row>
    <row r="19" spans="1:7" ht="12.75">
      <c r="A19" s="1">
        <v>17</v>
      </c>
      <c r="B19" s="1" t="s">
        <v>55</v>
      </c>
      <c r="C19" s="1" t="s">
        <v>53</v>
      </c>
      <c r="D19" s="1">
        <f t="shared" si="1"/>
        <v>42</v>
      </c>
      <c r="E19" s="1">
        <f t="shared" si="0"/>
        <v>43</v>
      </c>
      <c r="F19" s="9">
        <v>2</v>
      </c>
      <c r="G19" s="1"/>
    </row>
    <row r="20" spans="1:7" ht="12.75">
      <c r="A20" s="1">
        <v>18</v>
      </c>
      <c r="B20" s="1" t="s">
        <v>54</v>
      </c>
      <c r="C20" s="1" t="s">
        <v>53</v>
      </c>
      <c r="D20" s="1">
        <f t="shared" si="1"/>
        <v>44</v>
      </c>
      <c r="E20" s="1">
        <f t="shared" si="0"/>
        <v>45</v>
      </c>
      <c r="F20" s="9">
        <v>2</v>
      </c>
      <c r="G20" s="1"/>
    </row>
    <row r="21" spans="1:7" ht="12.75">
      <c r="A21" s="1">
        <v>19</v>
      </c>
      <c r="B21" s="1" t="s">
        <v>23</v>
      </c>
      <c r="C21" s="1" t="s">
        <v>52</v>
      </c>
      <c r="D21" s="1">
        <f t="shared" si="1"/>
        <v>46</v>
      </c>
      <c r="E21" s="1">
        <f t="shared" si="0"/>
        <v>50</v>
      </c>
      <c r="F21" s="9">
        <v>5</v>
      </c>
      <c r="G21" s="1"/>
    </row>
    <row r="22" spans="1:7" ht="12.75">
      <c r="A22" s="1">
        <v>20</v>
      </c>
      <c r="B22" s="1" t="s">
        <v>43</v>
      </c>
      <c r="C22" s="1" t="s">
        <v>51</v>
      </c>
      <c r="D22" s="1">
        <f t="shared" si="1"/>
        <v>51</v>
      </c>
      <c r="E22" s="1">
        <f t="shared" si="0"/>
        <v>55</v>
      </c>
      <c r="F22" s="9">
        <v>5</v>
      </c>
      <c r="G22" s="1"/>
    </row>
    <row r="23" spans="1:7" ht="12.75">
      <c r="A23" s="1">
        <v>21</v>
      </c>
      <c r="B23" s="1" t="s">
        <v>32</v>
      </c>
      <c r="C23" s="1" t="s">
        <v>27</v>
      </c>
      <c r="D23" s="1">
        <f t="shared" si="1"/>
        <v>56</v>
      </c>
      <c r="E23" s="1">
        <f t="shared" si="0"/>
        <v>60</v>
      </c>
      <c r="F23" s="9">
        <v>5</v>
      </c>
      <c r="G23" s="1"/>
    </row>
    <row r="24" spans="1:7" ht="12.75">
      <c r="A24" s="1">
        <v>22</v>
      </c>
      <c r="B24" s="1" t="s">
        <v>32</v>
      </c>
      <c r="C24" s="1" t="s">
        <v>49</v>
      </c>
      <c r="D24" s="1">
        <f t="shared" si="1"/>
        <v>61</v>
      </c>
      <c r="E24" s="1">
        <f t="shared" si="0"/>
        <v>65</v>
      </c>
      <c r="F24" s="9">
        <v>5</v>
      </c>
      <c r="G24" s="1"/>
    </row>
    <row r="25" spans="1:7" ht="12.75">
      <c r="A25" s="1">
        <v>23</v>
      </c>
      <c r="B25" s="1" t="s">
        <v>50</v>
      </c>
      <c r="C25" s="1" t="s">
        <v>27</v>
      </c>
      <c r="D25" s="1">
        <f>E24+1</f>
        <v>66</v>
      </c>
      <c r="E25" s="1">
        <f>D25-1+F25</f>
        <v>70</v>
      </c>
      <c r="F25" s="9">
        <v>5</v>
      </c>
      <c r="G25" s="1"/>
    </row>
    <row r="26" spans="1:7" ht="12.75">
      <c r="A26" s="3">
        <v>24</v>
      </c>
      <c r="B26" s="3" t="s">
        <v>50</v>
      </c>
      <c r="C26" s="3" t="s">
        <v>49</v>
      </c>
      <c r="D26" s="3">
        <f>E25+1</f>
        <v>71</v>
      </c>
      <c r="E26" s="3">
        <f>D26-1+F26</f>
        <v>75</v>
      </c>
      <c r="F26" s="10">
        <v>5</v>
      </c>
      <c r="G26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9">
      <selection activeCell="E5" sqref="E5"/>
    </sheetView>
  </sheetViews>
  <sheetFormatPr defaultColWidth="11.421875" defaultRowHeight="12.75" customHeight="1"/>
  <cols>
    <col min="1" max="1" width="24.140625" style="12" customWidth="1"/>
    <col min="2" max="2" width="18.57421875" style="12" bestFit="1" customWidth="1"/>
    <col min="3" max="3" width="18.8515625" style="12" bestFit="1" customWidth="1"/>
    <col min="4" max="4" width="18.421875" style="12" bestFit="1" customWidth="1"/>
    <col min="5" max="5" width="16.140625" style="12" bestFit="1" customWidth="1"/>
    <col min="6" max="6" width="14.7109375" style="12" bestFit="1" customWidth="1"/>
    <col min="7" max="7" width="10.421875" style="12" customWidth="1"/>
    <col min="8" max="8" width="17.421875" style="12" bestFit="1" customWidth="1"/>
    <col min="9" max="9" width="14.8515625" style="12" bestFit="1" customWidth="1"/>
    <col min="10" max="10" width="16.57421875" style="12" bestFit="1" customWidth="1"/>
    <col min="11" max="11" width="16.8515625" style="12" bestFit="1" customWidth="1"/>
    <col min="12" max="12" width="18.140625" style="12" bestFit="1" customWidth="1"/>
    <col min="13" max="13" width="24.57421875" style="12" bestFit="1" customWidth="1"/>
    <col min="14" max="14" width="22.421875" style="13" bestFit="1" customWidth="1"/>
    <col min="15" max="15" width="21.421875" style="12" bestFit="1" customWidth="1"/>
    <col min="16" max="16" width="19.140625" style="12" bestFit="1" customWidth="1"/>
    <col min="17" max="17" width="15.8515625" style="12" bestFit="1" customWidth="1"/>
    <col min="18" max="18" width="18.8515625" style="12" bestFit="1" customWidth="1"/>
    <col min="19" max="19" width="17.57421875" style="12" bestFit="1" customWidth="1"/>
    <col min="20" max="20" width="17.421875" style="12" bestFit="1" customWidth="1"/>
    <col min="21" max="21" width="17.57421875" style="12" bestFit="1" customWidth="1"/>
    <col min="22" max="22" width="16.8515625" style="12" bestFit="1" customWidth="1"/>
    <col min="23" max="23" width="11.7109375" style="12" bestFit="1" customWidth="1"/>
    <col min="24" max="24" width="14.28125" style="12" bestFit="1" customWidth="1"/>
    <col min="25" max="25" width="17.421875" style="12" bestFit="1" customWidth="1"/>
    <col min="26" max="26" width="20.00390625" style="12" bestFit="1" customWidth="1"/>
    <col min="27" max="16384" width="11.421875" style="12" customWidth="1"/>
  </cols>
  <sheetData>
    <row r="1" spans="1:10" ht="12.75" customHeight="1">
      <c r="A1" s="11" t="s">
        <v>91</v>
      </c>
      <c r="B1" s="11"/>
      <c r="C1" s="11"/>
      <c r="D1" s="11"/>
      <c r="E1" s="11"/>
      <c r="F1" s="11"/>
      <c r="G1" s="11"/>
      <c r="H1" s="11"/>
      <c r="I1" s="11"/>
      <c r="J1" s="11"/>
    </row>
    <row r="3" spans="1:26" s="16" customFormat="1" ht="12.75" customHeight="1">
      <c r="A3" s="14"/>
      <c r="B3" s="14" t="s">
        <v>92</v>
      </c>
      <c r="C3" s="15" t="s">
        <v>93</v>
      </c>
      <c r="D3" s="15" t="s">
        <v>94</v>
      </c>
      <c r="E3" s="15" t="s">
        <v>95</v>
      </c>
      <c r="F3" s="15" t="s">
        <v>96</v>
      </c>
      <c r="G3" s="15" t="s">
        <v>97</v>
      </c>
      <c r="H3" s="15" t="s">
        <v>98</v>
      </c>
      <c r="I3" s="15" t="s">
        <v>99</v>
      </c>
      <c r="J3" s="15" t="s">
        <v>100</v>
      </c>
      <c r="K3" s="14" t="s">
        <v>101</v>
      </c>
      <c r="L3" s="14" t="s">
        <v>102</v>
      </c>
      <c r="M3" s="14" t="s">
        <v>103</v>
      </c>
      <c r="N3" s="15" t="s">
        <v>104</v>
      </c>
      <c r="O3" s="14" t="s">
        <v>105</v>
      </c>
      <c r="P3" s="15" t="s">
        <v>106</v>
      </c>
      <c r="Q3" s="15" t="s">
        <v>107</v>
      </c>
      <c r="R3" s="15" t="s">
        <v>108</v>
      </c>
      <c r="S3" s="15" t="s">
        <v>109</v>
      </c>
      <c r="T3" s="15" t="s">
        <v>110</v>
      </c>
      <c r="U3" s="15" t="s">
        <v>23</v>
      </c>
      <c r="V3" s="15" t="s">
        <v>43</v>
      </c>
      <c r="W3" s="15" t="s">
        <v>111</v>
      </c>
      <c r="X3" s="15" t="s">
        <v>112</v>
      </c>
      <c r="Y3" s="15" t="s">
        <v>113</v>
      </c>
      <c r="Z3" s="15" t="s">
        <v>114</v>
      </c>
    </row>
    <row r="4" spans="1:26" s="16" customFormat="1" ht="12.75" customHeight="1">
      <c r="A4" s="14" t="s">
        <v>115</v>
      </c>
      <c r="B4" s="17">
        <v>9000</v>
      </c>
      <c r="C4" s="18">
        <v>7500</v>
      </c>
      <c r="D4" s="18">
        <v>70000</v>
      </c>
      <c r="E4" s="18">
        <v>125000</v>
      </c>
      <c r="F4" s="18">
        <v>36900</v>
      </c>
      <c r="G4" s="18">
        <v>40000</v>
      </c>
      <c r="H4" s="18">
        <v>40000</v>
      </c>
      <c r="I4" s="18">
        <v>22000</v>
      </c>
      <c r="J4" s="18">
        <v>38</v>
      </c>
      <c r="K4" s="17">
        <v>22</v>
      </c>
      <c r="L4" s="17">
        <v>25</v>
      </c>
      <c r="M4" s="17">
        <v>15000</v>
      </c>
      <c r="N4" s="18">
        <v>12500</v>
      </c>
      <c r="O4" s="17">
        <v>4000</v>
      </c>
      <c r="P4" s="18">
        <v>3500</v>
      </c>
      <c r="Q4" s="18">
        <v>50000</v>
      </c>
      <c r="R4" s="18">
        <v>78000</v>
      </c>
      <c r="S4" s="18">
        <v>90000</v>
      </c>
      <c r="T4" s="18">
        <v>100000</v>
      </c>
      <c r="U4" s="18">
        <v>12000</v>
      </c>
      <c r="V4" s="18">
        <v>10000</v>
      </c>
      <c r="W4" s="18">
        <v>13000</v>
      </c>
      <c r="X4" s="18">
        <f>+W4</f>
        <v>13000</v>
      </c>
      <c r="Y4" s="18">
        <v>13000</v>
      </c>
      <c r="Z4" s="18">
        <f>+Y4</f>
        <v>13000</v>
      </c>
    </row>
    <row r="5" spans="1:26" s="16" customFormat="1" ht="12.75" customHeight="1">
      <c r="A5" s="14" t="s">
        <v>116</v>
      </c>
      <c r="B5" s="17">
        <v>1872450</v>
      </c>
      <c r="C5" s="18">
        <v>1674375</v>
      </c>
      <c r="D5" s="18">
        <v>6160000</v>
      </c>
      <c r="E5" s="18">
        <v>3681250</v>
      </c>
      <c r="F5" s="18">
        <v>3575610</v>
      </c>
      <c r="G5" s="18">
        <v>3672000</v>
      </c>
      <c r="H5" s="18">
        <v>2242000</v>
      </c>
      <c r="I5" s="18">
        <v>1881000</v>
      </c>
      <c r="J5" s="18">
        <v>3722290</v>
      </c>
      <c r="K5" s="17">
        <v>2466992</v>
      </c>
      <c r="L5" s="17">
        <v>2582725</v>
      </c>
      <c r="M5" s="17">
        <v>3391500</v>
      </c>
      <c r="N5" s="18">
        <v>2351250</v>
      </c>
      <c r="O5" s="17">
        <v>1900000</v>
      </c>
      <c r="P5" s="18">
        <v>1496250</v>
      </c>
      <c r="Q5" s="18">
        <v>4940000</v>
      </c>
      <c r="R5" s="18">
        <v>3198000</v>
      </c>
      <c r="S5" s="18">
        <v>11029500</v>
      </c>
      <c r="T5" s="18">
        <v>20520000</v>
      </c>
      <c r="U5" s="18">
        <v>7128000</v>
      </c>
      <c r="V5" s="18">
        <v>6300000</v>
      </c>
      <c r="W5" s="18">
        <v>6962800</v>
      </c>
      <c r="X5" s="18">
        <v>6038500</v>
      </c>
      <c r="Y5" s="18">
        <v>6962800</v>
      </c>
      <c r="Z5" s="18">
        <v>6038500</v>
      </c>
    </row>
    <row r="6" spans="1:26" s="16" customFormat="1" ht="12.75" customHeight="1">
      <c r="A6" s="14" t="s">
        <v>117</v>
      </c>
      <c r="B6" s="17">
        <v>974203.746915</v>
      </c>
      <c r="C6" s="18">
        <v>884218.231575</v>
      </c>
      <c r="D6" s="18">
        <v>2070528.5803125</v>
      </c>
      <c r="E6" s="18">
        <v>1585658.3040375002</v>
      </c>
      <c r="F6" s="18">
        <v>1529357.8993875</v>
      </c>
      <c r="G6" s="18">
        <v>1540286.2180125</v>
      </c>
      <c r="H6" s="18">
        <v>1142137.4265</v>
      </c>
      <c r="I6" s="18">
        <v>942155.5941</v>
      </c>
      <c r="J6" s="18">
        <v>2336875.4853674998</v>
      </c>
      <c r="K6" s="17">
        <v>1709100.1827900002</v>
      </c>
      <c r="L6" s="17">
        <v>1787483.8774799998</v>
      </c>
      <c r="M6" s="17">
        <v>1382970.8403</v>
      </c>
      <c r="N6" s="18">
        <v>1193982.44805</v>
      </c>
      <c r="O6" s="17">
        <v>806503.00185</v>
      </c>
      <c r="P6" s="18">
        <v>784263.3655500001</v>
      </c>
      <c r="Q6" s="18">
        <v>3013095.4249199997</v>
      </c>
      <c r="R6" s="18">
        <v>1972029.047625</v>
      </c>
      <c r="S6" s="18">
        <v>9254405.590395</v>
      </c>
      <c r="T6" s="18">
        <v>13121863.415897727</v>
      </c>
      <c r="U6" s="18">
        <v>6088683.528899999</v>
      </c>
      <c r="V6" s="18">
        <v>5114808.528899999</v>
      </c>
      <c r="W6" s="18">
        <v>2423946.7161</v>
      </c>
      <c r="X6" s="18">
        <v>2440641.7161</v>
      </c>
      <c r="Y6" s="18">
        <v>2848778.8161</v>
      </c>
      <c r="Z6" s="18">
        <v>2865473.8161</v>
      </c>
    </row>
    <row r="7" spans="1:26" ht="12.75" customHeight="1">
      <c r="A7" s="19" t="s">
        <v>118</v>
      </c>
      <c r="B7" s="20">
        <v>381210</v>
      </c>
      <c r="C7" s="21">
        <v>127900</v>
      </c>
      <c r="D7" s="21">
        <v>942850</v>
      </c>
      <c r="E7" s="21">
        <v>916300</v>
      </c>
      <c r="F7" s="21">
        <v>652100</v>
      </c>
      <c r="G7" s="21">
        <v>690690</v>
      </c>
      <c r="H7" s="21">
        <v>352380</v>
      </c>
      <c r="I7" s="21">
        <v>139100</v>
      </c>
      <c r="J7" s="21">
        <v>828385</v>
      </c>
      <c r="K7" s="20">
        <v>446305</v>
      </c>
      <c r="L7" s="20">
        <v>507275</v>
      </c>
      <c r="M7" s="20">
        <v>621140</v>
      </c>
      <c r="N7" s="21">
        <v>550720</v>
      </c>
      <c r="O7" s="20">
        <v>114490</v>
      </c>
      <c r="P7" s="21">
        <v>140150</v>
      </c>
      <c r="Q7" s="21">
        <v>1137550</v>
      </c>
      <c r="R7" s="21">
        <v>293020</v>
      </c>
      <c r="S7" s="21">
        <v>3960900</v>
      </c>
      <c r="T7" s="21">
        <v>4527200</v>
      </c>
      <c r="U7" s="21">
        <v>4120270</v>
      </c>
      <c r="V7" s="21">
        <v>3545270</v>
      </c>
      <c r="W7" s="21">
        <v>999000</v>
      </c>
      <c r="X7" s="21">
        <v>1014000</v>
      </c>
      <c r="Y7" s="21">
        <v>1114200</v>
      </c>
      <c r="Z7" s="21">
        <v>1129200</v>
      </c>
    </row>
    <row r="8" spans="1:26" ht="12.75" customHeight="1">
      <c r="A8" s="22" t="s">
        <v>119</v>
      </c>
      <c r="B8" s="23">
        <v>133943.75</v>
      </c>
      <c r="C8" s="24">
        <v>161873.75</v>
      </c>
      <c r="D8" s="24">
        <v>172817.5</v>
      </c>
      <c r="E8" s="24">
        <v>201405</v>
      </c>
      <c r="F8" s="24">
        <v>201405</v>
      </c>
      <c r="G8" s="24">
        <v>165160</v>
      </c>
      <c r="H8" s="24">
        <v>337760</v>
      </c>
      <c r="I8" s="24">
        <v>308760</v>
      </c>
      <c r="J8" s="24">
        <v>300885</v>
      </c>
      <c r="K8" s="23">
        <v>288898.75</v>
      </c>
      <c r="L8" s="23">
        <v>278187.5</v>
      </c>
      <c r="M8" s="23">
        <v>188085</v>
      </c>
      <c r="N8" s="24">
        <v>161835</v>
      </c>
      <c r="O8" s="23">
        <v>269510</v>
      </c>
      <c r="P8" s="24">
        <v>243260</v>
      </c>
      <c r="Q8" s="24">
        <v>251430</v>
      </c>
      <c r="R8" s="24">
        <v>977386.25</v>
      </c>
      <c r="S8" s="24">
        <v>260717.5</v>
      </c>
      <c r="T8" s="24">
        <v>251481.25</v>
      </c>
      <c r="U8" s="24">
        <v>110218.75</v>
      </c>
      <c r="V8" s="24">
        <v>110218.75</v>
      </c>
      <c r="W8" s="24">
        <v>383162.5</v>
      </c>
      <c r="X8" s="24">
        <v>383162.5</v>
      </c>
      <c r="Y8" s="24">
        <v>457662.5</v>
      </c>
      <c r="Z8" s="24">
        <v>457662.5</v>
      </c>
    </row>
    <row r="9" spans="1:26" ht="12.75" customHeight="1">
      <c r="A9" s="25" t="s">
        <v>120</v>
      </c>
      <c r="B9" s="26">
        <v>2864.1600000000003</v>
      </c>
      <c r="C9" s="27">
        <v>527811.3</v>
      </c>
      <c r="D9" s="27">
        <v>771348.75</v>
      </c>
      <c r="E9" s="27">
        <v>327415.35</v>
      </c>
      <c r="F9" s="27">
        <v>553771.65</v>
      </c>
      <c r="G9" s="27">
        <v>589410.35</v>
      </c>
      <c r="H9" s="27">
        <v>376281.5</v>
      </c>
      <c r="I9" s="27">
        <v>431837.1</v>
      </c>
      <c r="J9" s="27">
        <v>1021064.01</v>
      </c>
      <c r="K9" s="26">
        <v>860594.74</v>
      </c>
      <c r="L9" s="26">
        <v>883523.38</v>
      </c>
      <c r="M9" s="26">
        <v>482064.3</v>
      </c>
      <c r="N9" s="27">
        <v>402274.55</v>
      </c>
      <c r="O9" s="26">
        <v>369037.35</v>
      </c>
      <c r="P9" s="27">
        <v>348862.05</v>
      </c>
      <c r="Q9" s="27">
        <v>1397053.68</v>
      </c>
      <c r="R9" s="27">
        <v>544205.25</v>
      </c>
      <c r="S9" s="27">
        <v>4335391.83</v>
      </c>
      <c r="T9" s="27">
        <v>606651.1056818182</v>
      </c>
      <c r="U9" s="27">
        <v>1240026.55</v>
      </c>
      <c r="V9" s="27">
        <v>940026.55</v>
      </c>
      <c r="W9" s="27">
        <v>795687.2</v>
      </c>
      <c r="X9" s="27">
        <v>795687.2</v>
      </c>
      <c r="Y9" s="27">
        <v>987687.2</v>
      </c>
      <c r="Z9" s="27">
        <v>987687.2</v>
      </c>
    </row>
    <row r="10" spans="1:26" s="16" customFormat="1" ht="12.75" customHeight="1">
      <c r="A10" s="28" t="s">
        <v>121</v>
      </c>
      <c r="B10" s="17">
        <f>+B5-B6</f>
        <v>898246.253085</v>
      </c>
      <c r="C10" s="18">
        <f aca="true" t="shared" si="0" ref="C10:Z10">+C5-C6</f>
        <v>790156.768425</v>
      </c>
      <c r="D10" s="18">
        <f t="shared" si="0"/>
        <v>4089471.4196875</v>
      </c>
      <c r="E10" s="18">
        <f t="shared" si="0"/>
        <v>2095591.6959624998</v>
      </c>
      <c r="F10" s="18">
        <f t="shared" si="0"/>
        <v>2046252.1006125</v>
      </c>
      <c r="G10" s="18">
        <f t="shared" si="0"/>
        <v>2131713.7819875</v>
      </c>
      <c r="H10" s="18">
        <f t="shared" si="0"/>
        <v>1099862.5735</v>
      </c>
      <c r="I10" s="18">
        <f t="shared" si="0"/>
        <v>938844.4059</v>
      </c>
      <c r="J10" s="18">
        <f t="shared" si="0"/>
        <v>1385414.5146325002</v>
      </c>
      <c r="K10" s="17">
        <f t="shared" si="0"/>
        <v>757891.8172099998</v>
      </c>
      <c r="L10" s="17">
        <f t="shared" si="0"/>
        <v>795241.1225200002</v>
      </c>
      <c r="M10" s="17">
        <f t="shared" si="0"/>
        <v>2008529.1597</v>
      </c>
      <c r="N10" s="18">
        <f t="shared" si="0"/>
        <v>1157267.55195</v>
      </c>
      <c r="O10" s="17">
        <f t="shared" si="0"/>
        <v>1093496.9981499999</v>
      </c>
      <c r="P10" s="18">
        <f t="shared" si="0"/>
        <v>711986.6344499999</v>
      </c>
      <c r="Q10" s="18">
        <f t="shared" si="0"/>
        <v>1926904.5750800003</v>
      </c>
      <c r="R10" s="18">
        <f t="shared" si="0"/>
        <v>1225970.952375</v>
      </c>
      <c r="S10" s="18">
        <f t="shared" si="0"/>
        <v>1775094.4096050002</v>
      </c>
      <c r="T10" s="18">
        <f t="shared" si="0"/>
        <v>7398136.584102273</v>
      </c>
      <c r="U10" s="18">
        <f t="shared" si="0"/>
        <v>1039316.4711000007</v>
      </c>
      <c r="V10" s="18">
        <f t="shared" si="0"/>
        <v>1185191.4711000007</v>
      </c>
      <c r="W10" s="18">
        <f t="shared" si="0"/>
        <v>4538853.2839</v>
      </c>
      <c r="X10" s="18">
        <f t="shared" si="0"/>
        <v>3597858.2839</v>
      </c>
      <c r="Y10" s="18">
        <f t="shared" si="0"/>
        <v>4114021.1839</v>
      </c>
      <c r="Z10" s="18">
        <f t="shared" si="0"/>
        <v>3173026.1839</v>
      </c>
    </row>
    <row r="11" spans="1:26" ht="12.75" customHeight="1">
      <c r="A11" s="29" t="s">
        <v>122</v>
      </c>
      <c r="B11" s="30">
        <v>500000</v>
      </c>
      <c r="C11" s="31">
        <v>500000</v>
      </c>
      <c r="D11" s="31">
        <v>500000</v>
      </c>
      <c r="E11" s="31">
        <v>500000</v>
      </c>
      <c r="F11" s="31">
        <v>500000</v>
      </c>
      <c r="G11" s="31">
        <v>500000</v>
      </c>
      <c r="H11" s="31">
        <v>500000</v>
      </c>
      <c r="I11" s="31">
        <v>500000</v>
      </c>
      <c r="J11" s="31">
        <v>500000</v>
      </c>
      <c r="K11" s="30">
        <v>500000</v>
      </c>
      <c r="L11" s="30">
        <v>500000</v>
      </c>
      <c r="M11" s="30">
        <v>500000</v>
      </c>
      <c r="N11" s="31">
        <v>500000</v>
      </c>
      <c r="O11" s="30">
        <v>500000</v>
      </c>
      <c r="P11" s="31">
        <v>500000</v>
      </c>
      <c r="Q11" s="31">
        <v>500000</v>
      </c>
      <c r="R11" s="31">
        <v>500000</v>
      </c>
      <c r="S11" s="31">
        <v>500000</v>
      </c>
      <c r="T11" s="31">
        <v>500000</v>
      </c>
      <c r="U11" s="31">
        <v>500000</v>
      </c>
      <c r="V11" s="31">
        <v>500000</v>
      </c>
      <c r="W11" s="31">
        <v>500000</v>
      </c>
      <c r="X11" s="31">
        <v>500000</v>
      </c>
      <c r="Y11" s="31">
        <v>500000</v>
      </c>
      <c r="Z11" s="31">
        <v>500000</v>
      </c>
    </row>
    <row r="12" spans="1:26" s="16" customFormat="1" ht="12.75" customHeight="1">
      <c r="A12" s="28" t="s">
        <v>123</v>
      </c>
      <c r="B12" s="17">
        <f>+B10-B11</f>
        <v>398246.253085</v>
      </c>
      <c r="C12" s="18">
        <f aca="true" t="shared" si="1" ref="C12:Z12">+C10-C11</f>
        <v>290156.768425</v>
      </c>
      <c r="D12" s="18">
        <f t="shared" si="1"/>
        <v>3589471.4196875</v>
      </c>
      <c r="E12" s="18">
        <f t="shared" si="1"/>
        <v>1595591.6959624998</v>
      </c>
      <c r="F12" s="18">
        <f t="shared" si="1"/>
        <v>1546252.1006125</v>
      </c>
      <c r="G12" s="18">
        <f t="shared" si="1"/>
        <v>1631713.7819875</v>
      </c>
      <c r="H12" s="18">
        <f t="shared" si="1"/>
        <v>599862.5734999999</v>
      </c>
      <c r="I12" s="18">
        <f t="shared" si="1"/>
        <v>438844.4059</v>
      </c>
      <c r="J12" s="18">
        <f t="shared" si="1"/>
        <v>885414.5146325002</v>
      </c>
      <c r="K12" s="17">
        <f t="shared" si="1"/>
        <v>257891.81720999978</v>
      </c>
      <c r="L12" s="17">
        <f t="shared" si="1"/>
        <v>295241.1225200002</v>
      </c>
      <c r="M12" s="17">
        <f t="shared" si="1"/>
        <v>1508529.1597</v>
      </c>
      <c r="N12" s="32">
        <f t="shared" si="1"/>
        <v>657267.55195</v>
      </c>
      <c r="O12" s="17">
        <f t="shared" si="1"/>
        <v>593496.9981499999</v>
      </c>
      <c r="P12" s="18">
        <f t="shared" si="1"/>
        <v>211986.6344499999</v>
      </c>
      <c r="Q12" s="18">
        <f t="shared" si="1"/>
        <v>1426904.5750800003</v>
      </c>
      <c r="R12" s="18">
        <f t="shared" si="1"/>
        <v>725970.9523750001</v>
      </c>
      <c r="S12" s="18">
        <f t="shared" si="1"/>
        <v>1275094.4096050002</v>
      </c>
      <c r="T12" s="18">
        <f t="shared" si="1"/>
        <v>6898136.584102273</v>
      </c>
      <c r="U12" s="18">
        <f t="shared" si="1"/>
        <v>539316.4711000007</v>
      </c>
      <c r="V12" s="18">
        <f t="shared" si="1"/>
        <v>685191.4711000007</v>
      </c>
      <c r="W12" s="18">
        <f t="shared" si="1"/>
        <v>4038853.2839</v>
      </c>
      <c r="X12" s="18">
        <f t="shared" si="1"/>
        <v>3097858.2839</v>
      </c>
      <c r="Y12" s="18">
        <f t="shared" si="1"/>
        <v>3614021.1839</v>
      </c>
      <c r="Z12" s="18">
        <f t="shared" si="1"/>
        <v>2673026.1839</v>
      </c>
    </row>
    <row r="13" spans="16:26" ht="12.75" customHeight="1"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6:26" ht="12.75" customHeight="1"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6" spans="1:14" s="36" customFormat="1" ht="12.75" customHeight="1">
      <c r="A16" s="33" t="s">
        <v>124</v>
      </c>
      <c r="B16" s="34" t="s">
        <v>115</v>
      </c>
      <c r="C16" s="34" t="s">
        <v>116</v>
      </c>
      <c r="D16" s="34" t="s">
        <v>117</v>
      </c>
      <c r="E16" s="35" t="s">
        <v>118</v>
      </c>
      <c r="F16" s="35" t="s">
        <v>119</v>
      </c>
      <c r="G16" s="35" t="s">
        <v>120</v>
      </c>
      <c r="H16" s="34" t="s">
        <v>121</v>
      </c>
      <c r="I16" s="35" t="s">
        <v>122</v>
      </c>
      <c r="J16" s="34" t="s">
        <v>123</v>
      </c>
      <c r="N16" s="37"/>
    </row>
    <row r="17" spans="1:10" ht="12.75" customHeight="1">
      <c r="A17" s="38" t="s">
        <v>92</v>
      </c>
      <c r="B17" s="23">
        <v>9000</v>
      </c>
      <c r="C17" s="39">
        <f>+B5</f>
        <v>1872450</v>
      </c>
      <c r="D17" s="39">
        <v>974203.746915</v>
      </c>
      <c r="E17" s="23">
        <f>+$B$7</f>
        <v>381210</v>
      </c>
      <c r="F17" s="23">
        <f>+$B$8</f>
        <v>133943.75</v>
      </c>
      <c r="G17" s="23">
        <f>+$B$9</f>
        <v>2864.1600000000003</v>
      </c>
      <c r="H17" s="39">
        <f>+C17-D17</f>
        <v>898246.253085</v>
      </c>
      <c r="I17" s="23">
        <f>+$B$11</f>
        <v>500000</v>
      </c>
      <c r="J17" s="40">
        <f>+H17-I17</f>
        <v>398246.253085</v>
      </c>
    </row>
    <row r="18" spans="1:10" ht="12.75" customHeight="1">
      <c r="A18" s="41" t="s">
        <v>93</v>
      </c>
      <c r="B18" s="24">
        <v>7500</v>
      </c>
      <c r="C18" s="42">
        <f>+C5</f>
        <v>1674375</v>
      </c>
      <c r="D18" s="42">
        <v>884218.231575</v>
      </c>
      <c r="E18" s="24">
        <f>+$C$7</f>
        <v>127900</v>
      </c>
      <c r="F18" s="24">
        <f>+$C$8</f>
        <v>161873.75</v>
      </c>
      <c r="G18" s="24">
        <f>+$C$9</f>
        <v>527811.3</v>
      </c>
      <c r="H18" s="39">
        <f aca="true" t="shared" si="2" ref="H18:H41">+C18-D18</f>
        <v>790156.768425</v>
      </c>
      <c r="I18" s="24">
        <f>+$C$11</f>
        <v>500000</v>
      </c>
      <c r="J18" s="40">
        <f aca="true" t="shared" si="3" ref="J18:J41">+H18-I18</f>
        <v>290156.768425</v>
      </c>
    </row>
    <row r="19" spans="1:10" s="13" customFormat="1" ht="12.75" customHeight="1">
      <c r="A19" s="41" t="s">
        <v>94</v>
      </c>
      <c r="B19" s="24">
        <v>70000</v>
      </c>
      <c r="C19" s="42">
        <f>+D5</f>
        <v>6160000</v>
      </c>
      <c r="D19" s="42">
        <v>2070528.5803125</v>
      </c>
      <c r="E19" s="24">
        <f>+$D$7</f>
        <v>942850</v>
      </c>
      <c r="F19" s="24">
        <f>+$D$8</f>
        <v>172817.5</v>
      </c>
      <c r="G19" s="24">
        <f>+$D$9</f>
        <v>771348.75</v>
      </c>
      <c r="H19" s="42">
        <f t="shared" si="2"/>
        <v>4089471.4196875</v>
      </c>
      <c r="I19" s="24">
        <f>+$D$11</f>
        <v>500000</v>
      </c>
      <c r="J19" s="43">
        <f t="shared" si="3"/>
        <v>3589471.4196875</v>
      </c>
    </row>
    <row r="20" spans="1:10" s="13" customFormat="1" ht="12.75" customHeight="1">
      <c r="A20" s="41" t="s">
        <v>95</v>
      </c>
      <c r="B20" s="24">
        <v>125000</v>
      </c>
      <c r="C20" s="42">
        <f>+E5</f>
        <v>3681250</v>
      </c>
      <c r="D20" s="42">
        <v>1585658.3040375002</v>
      </c>
      <c r="E20" s="24">
        <f>+$E$7</f>
        <v>916300</v>
      </c>
      <c r="F20" s="24">
        <f>+$E$8</f>
        <v>201405</v>
      </c>
      <c r="G20" s="24">
        <f>+$E$9</f>
        <v>327415.35</v>
      </c>
      <c r="H20" s="42">
        <f t="shared" si="2"/>
        <v>2095591.6959624998</v>
      </c>
      <c r="I20" s="24">
        <f>+$E$11</f>
        <v>500000</v>
      </c>
      <c r="J20" s="43">
        <f t="shared" si="3"/>
        <v>1595591.6959624998</v>
      </c>
    </row>
    <row r="21" spans="1:10" s="13" customFormat="1" ht="12.75" customHeight="1">
      <c r="A21" s="41" t="s">
        <v>96</v>
      </c>
      <c r="B21" s="24">
        <v>36900</v>
      </c>
      <c r="C21" s="42">
        <f>+F5</f>
        <v>3575610</v>
      </c>
      <c r="D21" s="42">
        <v>1529357.8993875</v>
      </c>
      <c r="E21" s="24">
        <f>+$F$7</f>
        <v>652100</v>
      </c>
      <c r="F21" s="24">
        <f>+$F$8</f>
        <v>201405</v>
      </c>
      <c r="G21" s="24">
        <f>+$F$9</f>
        <v>553771.65</v>
      </c>
      <c r="H21" s="42">
        <f t="shared" si="2"/>
        <v>2046252.1006125</v>
      </c>
      <c r="I21" s="24">
        <f>+$F$11</f>
        <v>500000</v>
      </c>
      <c r="J21" s="43">
        <f t="shared" si="3"/>
        <v>1546252.1006125</v>
      </c>
    </row>
    <row r="22" spans="1:10" ht="12.75" customHeight="1">
      <c r="A22" s="41" t="s">
        <v>97</v>
      </c>
      <c r="B22" s="24">
        <v>40000</v>
      </c>
      <c r="C22" s="42">
        <f>+G5</f>
        <v>3672000</v>
      </c>
      <c r="D22" s="42">
        <v>1540286.2180125</v>
      </c>
      <c r="E22" s="24">
        <f>+$G$7</f>
        <v>690690</v>
      </c>
      <c r="F22" s="24">
        <f>+$G$8</f>
        <v>165160</v>
      </c>
      <c r="G22" s="24">
        <f>+$G$9</f>
        <v>589410.35</v>
      </c>
      <c r="H22" s="39">
        <f t="shared" si="2"/>
        <v>2131713.7819875</v>
      </c>
      <c r="I22" s="24">
        <f>+$G$11</f>
        <v>500000</v>
      </c>
      <c r="J22" s="43">
        <f t="shared" si="3"/>
        <v>1631713.7819875</v>
      </c>
    </row>
    <row r="23" spans="1:10" ht="12.75" customHeight="1">
      <c r="A23" s="41" t="s">
        <v>98</v>
      </c>
      <c r="B23" s="24">
        <v>40000</v>
      </c>
      <c r="C23" s="42">
        <f>+H5</f>
        <v>2242000</v>
      </c>
      <c r="D23" s="42">
        <v>1142137.4265</v>
      </c>
      <c r="E23" s="24">
        <f>+$H$7</f>
        <v>352380</v>
      </c>
      <c r="F23" s="24">
        <f>+$H$8</f>
        <v>337760</v>
      </c>
      <c r="G23" s="24">
        <f>+$H$9</f>
        <v>376281.5</v>
      </c>
      <c r="H23" s="39">
        <f t="shared" si="2"/>
        <v>1099862.5735</v>
      </c>
      <c r="I23" s="24">
        <f>+$H$11</f>
        <v>500000</v>
      </c>
      <c r="J23" s="40">
        <f t="shared" si="3"/>
        <v>599862.5734999999</v>
      </c>
    </row>
    <row r="24" spans="1:10" ht="12.75" customHeight="1">
      <c r="A24" s="41" t="s">
        <v>99</v>
      </c>
      <c r="B24" s="24">
        <v>22000</v>
      </c>
      <c r="C24" s="42">
        <f>+I5</f>
        <v>1881000</v>
      </c>
      <c r="D24" s="42">
        <v>942155.5941</v>
      </c>
      <c r="E24" s="24">
        <f>+$I$7</f>
        <v>139100</v>
      </c>
      <c r="F24" s="24">
        <f>+$I$8</f>
        <v>308760</v>
      </c>
      <c r="G24" s="24">
        <f>+$I$9</f>
        <v>431837.1</v>
      </c>
      <c r="H24" s="39">
        <f t="shared" si="2"/>
        <v>938844.4059</v>
      </c>
      <c r="I24" s="24">
        <f>+$I$11</f>
        <v>500000</v>
      </c>
      <c r="J24" s="40">
        <f t="shared" si="3"/>
        <v>438844.4059</v>
      </c>
    </row>
    <row r="25" spans="1:10" ht="12.75" customHeight="1">
      <c r="A25" s="41" t="s">
        <v>100</v>
      </c>
      <c r="B25" s="24">
        <v>38</v>
      </c>
      <c r="C25" s="42">
        <f>+J5</f>
        <v>3722290</v>
      </c>
      <c r="D25" s="42">
        <v>2336875.4853674998</v>
      </c>
      <c r="E25" s="24">
        <f>+$J$7</f>
        <v>828385</v>
      </c>
      <c r="F25" s="24">
        <f>+$J$8</f>
        <v>300885</v>
      </c>
      <c r="G25" s="24">
        <f>+$J$9</f>
        <v>1021064.01</v>
      </c>
      <c r="H25" s="39">
        <f t="shared" si="2"/>
        <v>1385414.5146325002</v>
      </c>
      <c r="I25" s="24">
        <f>+$J$11</f>
        <v>500000</v>
      </c>
      <c r="J25" s="43">
        <f t="shared" si="3"/>
        <v>885414.5146325002</v>
      </c>
    </row>
    <row r="26" spans="1:10" ht="12.75" customHeight="1">
      <c r="A26" s="38" t="s">
        <v>101</v>
      </c>
      <c r="B26" s="23">
        <v>22</v>
      </c>
      <c r="C26" s="39">
        <f>+K5</f>
        <v>2466992</v>
      </c>
      <c r="D26" s="39">
        <v>1709100.18279</v>
      </c>
      <c r="E26" s="23">
        <f>+$K$7</f>
        <v>446305</v>
      </c>
      <c r="F26" s="23">
        <f>+$K$8</f>
        <v>288898.75</v>
      </c>
      <c r="G26" s="23">
        <f>+$K$9</f>
        <v>860594.74</v>
      </c>
      <c r="H26" s="39">
        <f t="shared" si="2"/>
        <v>757891.81721</v>
      </c>
      <c r="I26" s="23">
        <f>+$K$11</f>
        <v>500000</v>
      </c>
      <c r="J26" s="43">
        <f t="shared" si="3"/>
        <v>257891.81721</v>
      </c>
    </row>
    <row r="27" spans="1:10" ht="12.75" customHeight="1">
      <c r="A27" s="38" t="s">
        <v>102</v>
      </c>
      <c r="B27" s="23">
        <v>25</v>
      </c>
      <c r="C27" s="39">
        <f>+L5</f>
        <v>2582725</v>
      </c>
      <c r="D27" s="39">
        <v>1787483.8774799998</v>
      </c>
      <c r="E27" s="23">
        <f>+$L$7</f>
        <v>507275</v>
      </c>
      <c r="F27" s="23">
        <f>+$L$8</f>
        <v>278187.5</v>
      </c>
      <c r="G27" s="23">
        <f>+$L$9</f>
        <v>883523.38</v>
      </c>
      <c r="H27" s="39">
        <f t="shared" si="2"/>
        <v>795241.1225200002</v>
      </c>
      <c r="I27" s="23">
        <f>+$L$11</f>
        <v>500000</v>
      </c>
      <c r="J27" s="43">
        <f t="shared" si="3"/>
        <v>295241.1225200002</v>
      </c>
    </row>
    <row r="28" spans="1:10" ht="12.75" customHeight="1">
      <c r="A28" s="38" t="s">
        <v>103</v>
      </c>
      <c r="B28" s="23">
        <v>15000</v>
      </c>
      <c r="C28" s="39">
        <f>+M5</f>
        <v>3391500</v>
      </c>
      <c r="D28" s="39">
        <v>1382970.8403</v>
      </c>
      <c r="E28" s="23">
        <f>+$M$7</f>
        <v>621140</v>
      </c>
      <c r="F28" s="23">
        <f>+$M$8</f>
        <v>188085</v>
      </c>
      <c r="G28" s="23">
        <f>+$M$9</f>
        <v>482064.3</v>
      </c>
      <c r="H28" s="39">
        <f t="shared" si="2"/>
        <v>2008529.1597</v>
      </c>
      <c r="I28" s="23">
        <f>+$M$11</f>
        <v>500000</v>
      </c>
      <c r="J28" s="40">
        <f t="shared" si="3"/>
        <v>1508529.1597</v>
      </c>
    </row>
    <row r="29" spans="1:10" ht="12.75" customHeight="1">
      <c r="A29" s="38" t="s">
        <v>104</v>
      </c>
      <c r="B29" s="23">
        <v>12500</v>
      </c>
      <c r="C29" s="39">
        <f>+N5</f>
        <v>2351250</v>
      </c>
      <c r="D29" s="39">
        <v>1193982.44805</v>
      </c>
      <c r="E29" s="23">
        <f>+$N$7</f>
        <v>550720</v>
      </c>
      <c r="F29" s="23">
        <f>+$N$8</f>
        <v>161835</v>
      </c>
      <c r="G29" s="23">
        <f>+$N$9</f>
        <v>402274.55</v>
      </c>
      <c r="H29" s="39">
        <f t="shared" si="2"/>
        <v>1157267.55195</v>
      </c>
      <c r="I29" s="23">
        <f>+$N$11</f>
        <v>500000</v>
      </c>
      <c r="J29" s="40">
        <f t="shared" si="3"/>
        <v>657267.55195</v>
      </c>
    </row>
    <row r="30" spans="1:10" ht="12.75" customHeight="1">
      <c r="A30" s="38" t="s">
        <v>105</v>
      </c>
      <c r="B30" s="23">
        <v>4000</v>
      </c>
      <c r="C30" s="39">
        <f>+O5</f>
        <v>1900000</v>
      </c>
      <c r="D30" s="39">
        <v>806503.00185</v>
      </c>
      <c r="E30" s="23">
        <f>+$O$7</f>
        <v>114490</v>
      </c>
      <c r="F30" s="23">
        <f>+$O$8</f>
        <v>269510</v>
      </c>
      <c r="G30" s="23">
        <f>+$O$9</f>
        <v>369037.35</v>
      </c>
      <c r="H30" s="39">
        <f t="shared" si="2"/>
        <v>1093496.9981499999</v>
      </c>
      <c r="I30" s="23">
        <f>+$O$11</f>
        <v>500000</v>
      </c>
      <c r="J30" s="40">
        <f t="shared" si="3"/>
        <v>593496.9981499999</v>
      </c>
    </row>
    <row r="31" spans="1:10" ht="12.75" customHeight="1">
      <c r="A31" s="41" t="s">
        <v>106</v>
      </c>
      <c r="B31" s="24">
        <v>3500</v>
      </c>
      <c r="C31" s="42">
        <f>+P5</f>
        <v>1496250</v>
      </c>
      <c r="D31" s="42">
        <v>784263.3655500001</v>
      </c>
      <c r="E31" s="24">
        <f>+$P$7</f>
        <v>140150</v>
      </c>
      <c r="F31" s="24">
        <f>+$P$8</f>
        <v>243260</v>
      </c>
      <c r="G31" s="24">
        <f>+$P$9</f>
        <v>348862.05</v>
      </c>
      <c r="H31" s="39">
        <f t="shared" si="2"/>
        <v>711986.6344499999</v>
      </c>
      <c r="I31" s="24">
        <f>+$P$11</f>
        <v>500000</v>
      </c>
      <c r="J31" s="40">
        <f t="shared" si="3"/>
        <v>211986.6344499999</v>
      </c>
    </row>
    <row r="32" spans="1:10" s="13" customFormat="1" ht="12.75" customHeight="1">
      <c r="A32" s="41" t="s">
        <v>107</v>
      </c>
      <c r="B32" s="24">
        <v>50000</v>
      </c>
      <c r="C32" s="42">
        <f>+Q5</f>
        <v>4940000</v>
      </c>
      <c r="D32" s="42">
        <v>3013095.4249199997</v>
      </c>
      <c r="E32" s="24">
        <f>+$Q$7</f>
        <v>1137550</v>
      </c>
      <c r="F32" s="24">
        <f>+$Q$8</f>
        <v>251430</v>
      </c>
      <c r="G32" s="24">
        <f>+$Q$9</f>
        <v>1397053.68</v>
      </c>
      <c r="H32" s="42">
        <f t="shared" si="2"/>
        <v>1926904.5750800003</v>
      </c>
      <c r="I32" s="24">
        <f>+$Q$11</f>
        <v>500000</v>
      </c>
      <c r="J32" s="43">
        <f t="shared" si="3"/>
        <v>1426904.5750800003</v>
      </c>
    </row>
    <row r="33" spans="1:10" s="13" customFormat="1" ht="12.75" customHeight="1">
      <c r="A33" s="41" t="s">
        <v>108</v>
      </c>
      <c r="B33" s="24">
        <v>78000</v>
      </c>
      <c r="C33" s="42">
        <f>+R5</f>
        <v>3198000</v>
      </c>
      <c r="D33" s="42">
        <v>1972029.047625</v>
      </c>
      <c r="E33" s="24">
        <f>+$R$7</f>
        <v>293020</v>
      </c>
      <c r="F33" s="24">
        <f>+$R$8</f>
        <v>977386.25</v>
      </c>
      <c r="G33" s="24">
        <f>+$R$9</f>
        <v>544205.25</v>
      </c>
      <c r="H33" s="42">
        <f t="shared" si="2"/>
        <v>1225970.952375</v>
      </c>
      <c r="I33" s="24">
        <f>+$R$11</f>
        <v>500000</v>
      </c>
      <c r="J33" s="43">
        <f t="shared" si="3"/>
        <v>725970.9523750001</v>
      </c>
    </row>
    <row r="34" spans="1:10" s="13" customFormat="1" ht="12.75" customHeight="1">
      <c r="A34" s="41" t="s">
        <v>109</v>
      </c>
      <c r="B34" s="24">
        <v>90000</v>
      </c>
      <c r="C34" s="42">
        <f>+S5</f>
        <v>11029500</v>
      </c>
      <c r="D34" s="42">
        <v>9254405.590395</v>
      </c>
      <c r="E34" s="24">
        <f>+$S$7</f>
        <v>3960900</v>
      </c>
      <c r="F34" s="24">
        <f>+$S$8</f>
        <v>260717.5</v>
      </c>
      <c r="G34" s="24">
        <f>+$S$9</f>
        <v>4335391.83</v>
      </c>
      <c r="H34" s="42">
        <f t="shared" si="2"/>
        <v>1775094.4096050002</v>
      </c>
      <c r="I34" s="24">
        <f>+$S$11</f>
        <v>500000</v>
      </c>
      <c r="J34" s="43">
        <f t="shared" si="3"/>
        <v>1275094.4096050002</v>
      </c>
    </row>
    <row r="35" spans="1:10" s="13" customFormat="1" ht="12.75" customHeight="1">
      <c r="A35" s="41" t="s">
        <v>110</v>
      </c>
      <c r="B35" s="24">
        <v>100000</v>
      </c>
      <c r="C35" s="42">
        <f>+T5</f>
        <v>20520000</v>
      </c>
      <c r="D35" s="42">
        <v>13121863.415897727</v>
      </c>
      <c r="E35" s="24">
        <f>+$T$7</f>
        <v>4527200</v>
      </c>
      <c r="F35" s="24">
        <f>+$T$8</f>
        <v>251481.25</v>
      </c>
      <c r="G35" s="24">
        <f>+$T$9</f>
        <v>606651.1056818182</v>
      </c>
      <c r="H35" s="42">
        <f t="shared" si="2"/>
        <v>7398136.584102273</v>
      </c>
      <c r="I35" s="24">
        <f>+$T$11</f>
        <v>500000</v>
      </c>
      <c r="J35" s="43">
        <f t="shared" si="3"/>
        <v>6898136.584102273</v>
      </c>
    </row>
    <row r="36" spans="1:10" ht="12.75" customHeight="1">
      <c r="A36" s="41" t="s">
        <v>23</v>
      </c>
      <c r="B36" s="24">
        <v>12000</v>
      </c>
      <c r="C36" s="42">
        <f>+U5</f>
        <v>7128000</v>
      </c>
      <c r="D36" s="42">
        <v>6088683.528899999</v>
      </c>
      <c r="E36" s="24">
        <f>+$U$7</f>
        <v>4120270</v>
      </c>
      <c r="F36" s="24">
        <f>+$U$8</f>
        <v>110218.75</v>
      </c>
      <c r="G36" s="24">
        <f>+$U$9</f>
        <v>1240026.55</v>
      </c>
      <c r="H36" s="39">
        <f t="shared" si="2"/>
        <v>1039316.4711000007</v>
      </c>
      <c r="I36" s="24">
        <f>+$U$11</f>
        <v>500000</v>
      </c>
      <c r="J36" s="43">
        <f t="shared" si="3"/>
        <v>539316.4711000007</v>
      </c>
    </row>
    <row r="37" spans="1:10" ht="12.75" customHeight="1">
      <c r="A37" s="41" t="s">
        <v>43</v>
      </c>
      <c r="B37" s="24">
        <v>10000</v>
      </c>
      <c r="C37" s="42">
        <f>+V5</f>
        <v>6300000</v>
      </c>
      <c r="D37" s="42">
        <v>5114808.528899999</v>
      </c>
      <c r="E37" s="24">
        <f>+$V$7</f>
        <v>3545270</v>
      </c>
      <c r="F37" s="24">
        <f>+$V$8</f>
        <v>110218.75</v>
      </c>
      <c r="G37" s="24">
        <f>+$V$9</f>
        <v>940026.55</v>
      </c>
      <c r="H37" s="39">
        <f t="shared" si="2"/>
        <v>1185191.4711000007</v>
      </c>
      <c r="I37" s="24">
        <f>+$V$11</f>
        <v>500000</v>
      </c>
      <c r="J37" s="43">
        <f t="shared" si="3"/>
        <v>685191.4711000007</v>
      </c>
    </row>
    <row r="38" spans="1:10" ht="12.75" customHeight="1">
      <c r="A38" s="41" t="s">
        <v>111</v>
      </c>
      <c r="B38" s="24">
        <v>13000</v>
      </c>
      <c r="C38" s="42">
        <f>+W5</f>
        <v>6962800</v>
      </c>
      <c r="D38" s="42">
        <v>2423946.7161</v>
      </c>
      <c r="E38" s="24">
        <f>+$W$7</f>
        <v>999000</v>
      </c>
      <c r="F38" s="24">
        <f>+$W$8</f>
        <v>383162.5</v>
      </c>
      <c r="G38" s="24">
        <f>+$W$9</f>
        <v>795687.2</v>
      </c>
      <c r="H38" s="39">
        <f t="shared" si="2"/>
        <v>4538853.2839</v>
      </c>
      <c r="I38" s="24">
        <f>+$W$11</f>
        <v>500000</v>
      </c>
      <c r="J38" s="43">
        <f t="shared" si="3"/>
        <v>4038853.2839</v>
      </c>
    </row>
    <row r="39" spans="1:10" ht="12.75" customHeight="1">
      <c r="A39" s="41" t="s">
        <v>112</v>
      </c>
      <c r="B39" s="24">
        <v>13000</v>
      </c>
      <c r="C39" s="42">
        <f>+X5</f>
        <v>6038500</v>
      </c>
      <c r="D39" s="42">
        <v>2440641.7161</v>
      </c>
      <c r="E39" s="24">
        <f>+$X$7</f>
        <v>1014000</v>
      </c>
      <c r="F39" s="24">
        <f>+$X$8</f>
        <v>383162.5</v>
      </c>
      <c r="G39" s="24">
        <f>+$X$9</f>
        <v>795687.2</v>
      </c>
      <c r="H39" s="39">
        <f t="shared" si="2"/>
        <v>3597858.2839</v>
      </c>
      <c r="I39" s="24">
        <f>+$X$11</f>
        <v>500000</v>
      </c>
      <c r="J39" s="43">
        <f t="shared" si="3"/>
        <v>3097858.2839</v>
      </c>
    </row>
    <row r="40" spans="1:10" ht="12.75" customHeight="1">
      <c r="A40" s="41" t="s">
        <v>113</v>
      </c>
      <c r="B40" s="24">
        <v>13000</v>
      </c>
      <c r="C40" s="42">
        <f>+Y5</f>
        <v>6962800</v>
      </c>
      <c r="D40" s="42">
        <v>2848778.8161</v>
      </c>
      <c r="E40" s="24">
        <f>+$Y$7</f>
        <v>1114200</v>
      </c>
      <c r="F40" s="24">
        <f>+$Y$8</f>
        <v>457662.5</v>
      </c>
      <c r="G40" s="24">
        <f>+$Y$9</f>
        <v>987687.2</v>
      </c>
      <c r="H40" s="39">
        <f t="shared" si="2"/>
        <v>4114021.1839</v>
      </c>
      <c r="I40" s="24">
        <f>+$Y$11</f>
        <v>500000</v>
      </c>
      <c r="J40" s="43">
        <f t="shared" si="3"/>
        <v>3614021.1839</v>
      </c>
    </row>
    <row r="41" spans="1:10" ht="12.75" customHeight="1">
      <c r="A41" s="44" t="s">
        <v>114</v>
      </c>
      <c r="B41" s="27">
        <v>13000</v>
      </c>
      <c r="C41" s="45">
        <f>+Z5</f>
        <v>6038500</v>
      </c>
      <c r="D41" s="45">
        <v>2865473.8161</v>
      </c>
      <c r="E41" s="27">
        <f>+$Z$7</f>
        <v>1129200</v>
      </c>
      <c r="F41" s="27">
        <f>+$Z$8</f>
        <v>457662.5</v>
      </c>
      <c r="G41" s="27">
        <f>+$Z$9</f>
        <v>987687.2</v>
      </c>
      <c r="H41" s="46">
        <f t="shared" si="2"/>
        <v>3173026.1839</v>
      </c>
      <c r="I41" s="27">
        <f>+$Z$11</f>
        <v>500000</v>
      </c>
      <c r="J41" s="47">
        <f t="shared" si="3"/>
        <v>2673026.1839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48" customWidth="1"/>
    <col min="2" max="2" width="28.140625" style="12" customWidth="1"/>
    <col min="3" max="3" width="10.8515625" style="12" bestFit="1" customWidth="1"/>
    <col min="4" max="4" width="25.7109375" style="12" bestFit="1" customWidth="1"/>
    <col min="5" max="5" width="13.421875" style="12" bestFit="1" customWidth="1"/>
    <col min="6" max="6" width="19.140625" style="12" bestFit="1" customWidth="1"/>
    <col min="7" max="7" width="16.7109375" style="12" bestFit="1" customWidth="1"/>
    <col min="8" max="8" width="13.8515625" style="12" bestFit="1" customWidth="1"/>
    <col min="9" max="21" width="11.421875" style="48" customWidth="1"/>
    <col min="22" max="16384" width="11.421875" style="12" customWidth="1"/>
  </cols>
  <sheetData>
    <row r="1" spans="2:8" ht="12">
      <c r="B1" s="49" t="s">
        <v>125</v>
      </c>
      <c r="C1" s="50"/>
      <c r="D1" s="50"/>
      <c r="E1" s="50"/>
      <c r="F1" s="50"/>
      <c r="G1" s="50"/>
      <c r="H1" s="50"/>
    </row>
    <row r="2" spans="2:8" ht="12">
      <c r="B2" s="50"/>
      <c r="C2" s="50"/>
      <c r="D2" s="50"/>
      <c r="E2" s="50"/>
      <c r="F2" s="50"/>
      <c r="G2" s="50"/>
      <c r="H2" s="50"/>
    </row>
    <row r="3" spans="2:8" ht="15" customHeight="1">
      <c r="B3" s="253" t="s">
        <v>124</v>
      </c>
      <c r="C3" s="253" t="s">
        <v>42</v>
      </c>
      <c r="D3" s="255" t="s">
        <v>126</v>
      </c>
      <c r="E3" s="256"/>
      <c r="F3" s="255" t="s">
        <v>127</v>
      </c>
      <c r="G3" s="257"/>
      <c r="H3" s="256"/>
    </row>
    <row r="4" spans="2:8" ht="12">
      <c r="B4" s="254"/>
      <c r="C4" s="254"/>
      <c r="D4" s="51" t="s">
        <v>128</v>
      </c>
      <c r="E4" s="52" t="s">
        <v>129</v>
      </c>
      <c r="F4" s="53" t="s">
        <v>130</v>
      </c>
      <c r="G4" s="53" t="s">
        <v>131</v>
      </c>
      <c r="H4" s="53" t="s">
        <v>132</v>
      </c>
    </row>
    <row r="5" spans="2:8" ht="12">
      <c r="B5" s="54" t="s">
        <v>133</v>
      </c>
      <c r="C5" s="54" t="s">
        <v>30</v>
      </c>
      <c r="D5" s="55">
        <v>0.5499108905056822</v>
      </c>
      <c r="E5" s="56">
        <v>0.3747308108350481</v>
      </c>
      <c r="F5" s="55">
        <v>0.39130418170446724</v>
      </c>
      <c r="G5" s="57">
        <v>0.1374904894629672</v>
      </c>
      <c r="H5" s="56">
        <v>0.3958470301732959</v>
      </c>
    </row>
    <row r="6" spans="2:8" ht="12">
      <c r="B6" s="54" t="s">
        <v>134</v>
      </c>
      <c r="C6" s="54" t="s">
        <v>135</v>
      </c>
      <c r="D6" s="55">
        <v>0.8324698855042381</v>
      </c>
      <c r="E6" s="56">
        <v>0.09217181583649253</v>
      </c>
      <c r="F6" s="55">
        <v>0.1446475490243852</v>
      </c>
      <c r="G6" s="57">
        <v>0.18306990765352676</v>
      </c>
      <c r="H6" s="56">
        <v>0.5969242446628186</v>
      </c>
    </row>
    <row r="7" spans="1:21" s="50" customFormat="1" ht="12">
      <c r="A7" s="48"/>
      <c r="B7" s="58" t="s">
        <v>21</v>
      </c>
      <c r="C7" s="58" t="s">
        <v>136</v>
      </c>
      <c r="D7" s="55">
        <v>0.4906287020904964</v>
      </c>
      <c r="E7" s="56">
        <v>0.4207406303314676</v>
      </c>
      <c r="F7" s="55">
        <v>0.4553668125931871</v>
      </c>
      <c r="G7" s="57">
        <v>0.0834654018511143</v>
      </c>
      <c r="H7" s="56">
        <v>0.3725371179776626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s="50" customFormat="1" ht="12">
      <c r="A8" s="48"/>
      <c r="B8" s="58" t="s">
        <v>22</v>
      </c>
      <c r="C8" s="58" t="s">
        <v>136</v>
      </c>
      <c r="D8" s="55">
        <v>0.7105874242458184</v>
      </c>
      <c r="E8" s="56">
        <v>0.20078190817614552</v>
      </c>
      <c r="F8" s="55">
        <v>0.5778672477335507</v>
      </c>
      <c r="G8" s="57">
        <v>0.12701664632737725</v>
      </c>
      <c r="H8" s="56">
        <v>0.20648543836103592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s="50" customFormat="1" ht="12">
      <c r="A9" s="48"/>
      <c r="B9" s="58" t="s">
        <v>21</v>
      </c>
      <c r="C9" s="58" t="s">
        <v>26</v>
      </c>
      <c r="D9" s="55">
        <v>0.6003037944013536</v>
      </c>
      <c r="E9" s="56">
        <v>0.3198710388169578</v>
      </c>
      <c r="F9" s="55">
        <v>0.42638809415452245</v>
      </c>
      <c r="G9" s="57">
        <v>0.13169252277747523</v>
      </c>
      <c r="H9" s="56">
        <v>0.36209421628631383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s="50" customFormat="1" ht="12">
      <c r="A10" s="48"/>
      <c r="B10" s="58" t="s">
        <v>24</v>
      </c>
      <c r="C10" s="58" t="s">
        <v>137</v>
      </c>
      <c r="D10" s="55">
        <v>0.4665190414591949</v>
      </c>
      <c r="E10" s="56">
        <v>0.47178731556637393</v>
      </c>
      <c r="F10" s="55">
        <v>0.4484166591396423</v>
      </c>
      <c r="G10" s="57">
        <v>0.10722682451389672</v>
      </c>
      <c r="H10" s="56">
        <v>0.38266287337202975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50" customFormat="1" ht="12">
      <c r="A11" s="48"/>
      <c r="B11" s="58" t="s">
        <v>19</v>
      </c>
      <c r="C11" s="58" t="s">
        <v>136</v>
      </c>
      <c r="D11" s="55">
        <v>0.601522622461755</v>
      </c>
      <c r="E11" s="56">
        <v>0.33218419359800216</v>
      </c>
      <c r="F11" s="55">
        <v>0.3085267953085504</v>
      </c>
      <c r="G11" s="57">
        <v>0.2957262341319484</v>
      </c>
      <c r="H11" s="56">
        <v>0.32945378661925845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50" customFormat="1" ht="12">
      <c r="A12" s="48"/>
      <c r="B12" s="58" t="s">
        <v>138</v>
      </c>
      <c r="C12" s="58" t="s">
        <v>136</v>
      </c>
      <c r="D12" s="55">
        <v>0.85866613228869</v>
      </c>
      <c r="E12" s="56">
        <v>0.07504068377106715</v>
      </c>
      <c r="F12" s="55">
        <v>0.147640157179002</v>
      </c>
      <c r="G12" s="57">
        <v>0.327716570313362</v>
      </c>
      <c r="H12" s="56">
        <v>0.45835008856739323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50" customFormat="1" ht="12">
      <c r="A13" s="48"/>
      <c r="B13" s="58" t="s">
        <v>139</v>
      </c>
      <c r="C13" s="58" t="s">
        <v>135</v>
      </c>
      <c r="D13" s="55">
        <v>0.5167583628487983</v>
      </c>
      <c r="E13" s="56">
        <v>0.40341647036951334</v>
      </c>
      <c r="F13" s="55">
        <v>0.3544840130280742</v>
      </c>
      <c r="G13" s="57">
        <v>0.1287552554186183</v>
      </c>
      <c r="H13" s="56">
        <v>0.4369355647716191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50" customFormat="1" ht="12">
      <c r="A14" s="48"/>
      <c r="B14" s="58" t="s">
        <v>139</v>
      </c>
      <c r="C14" s="58" t="s">
        <v>140</v>
      </c>
      <c r="D14" s="55">
        <v>0.5686151986069438</v>
      </c>
      <c r="E14" s="56">
        <v>0.3650916174528136</v>
      </c>
      <c r="F14" s="55">
        <v>0.28379276948509197</v>
      </c>
      <c r="G14" s="57">
        <v>0.15563077435539704</v>
      </c>
      <c r="H14" s="56">
        <v>0.4942832722192683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50" customFormat="1" ht="12">
      <c r="A15" s="48"/>
      <c r="B15" s="58" t="s">
        <v>20</v>
      </c>
      <c r="C15" s="58" t="s">
        <v>141</v>
      </c>
      <c r="D15" s="55">
        <v>0.5923645437491575</v>
      </c>
      <c r="E15" s="56">
        <v>0.3413422723105997</v>
      </c>
      <c r="F15" s="55">
        <v>0.2611344873133386</v>
      </c>
      <c r="G15" s="57">
        <v>0.1690355854554943</v>
      </c>
      <c r="H15" s="56">
        <v>0.5035367432909242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50" customFormat="1" ht="12">
      <c r="A16" s="48"/>
      <c r="B16" s="58" t="s">
        <v>142</v>
      </c>
      <c r="C16" s="58" t="s">
        <v>137</v>
      </c>
      <c r="D16" s="55">
        <v>0.47586997557897825</v>
      </c>
      <c r="E16" s="56">
        <v>0.457836840480779</v>
      </c>
      <c r="F16" s="55">
        <v>0.4491345601077602</v>
      </c>
      <c r="G16" s="57">
        <v>0.136000698293248</v>
      </c>
      <c r="H16" s="56">
        <v>0.348571557658749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50" customFormat="1" ht="12">
      <c r="A17" s="48"/>
      <c r="B17" s="58" t="s">
        <v>142</v>
      </c>
      <c r="C17" s="58" t="s">
        <v>29</v>
      </c>
      <c r="D17" s="55">
        <v>0.47869593973802305</v>
      </c>
      <c r="E17" s="56">
        <v>0.4550108763217342</v>
      </c>
      <c r="F17" s="55">
        <v>0.46124631136699734</v>
      </c>
      <c r="G17" s="57">
        <v>0.13554219349229737</v>
      </c>
      <c r="H17" s="56">
        <v>0.3369183112004625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50" customFormat="1" ht="12">
      <c r="A18" s="48"/>
      <c r="B18" s="58" t="s">
        <v>143</v>
      </c>
      <c r="C18" s="58" t="s">
        <v>137</v>
      </c>
      <c r="D18" s="55">
        <v>0.8030811398275021</v>
      </c>
      <c r="E18" s="56">
        <v>0.13062567623225518</v>
      </c>
      <c r="F18" s="55">
        <v>0.1419585540752814</v>
      </c>
      <c r="G18" s="57">
        <v>0.3341711058505467</v>
      </c>
      <c r="H18" s="56">
        <v>0.45757715613392913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s="50" customFormat="1" ht="12">
      <c r="A19" s="48"/>
      <c r="B19" s="58" t="s">
        <v>143</v>
      </c>
      <c r="C19" s="58" t="s">
        <v>29</v>
      </c>
      <c r="D19" s="55">
        <v>0.7980381049178282</v>
      </c>
      <c r="E19" s="56">
        <v>0.13566871114192897</v>
      </c>
      <c r="F19" s="55">
        <v>0.17870272430959908</v>
      </c>
      <c r="G19" s="57">
        <v>0.31017641609385</v>
      </c>
      <c r="H19" s="56">
        <v>0.44482767565630804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50" customFormat="1" ht="12">
      <c r="A20" s="48"/>
      <c r="B20" s="58" t="s">
        <v>144</v>
      </c>
      <c r="C20" s="58" t="s">
        <v>28</v>
      </c>
      <c r="D20" s="55">
        <v>0.34022609158726463</v>
      </c>
      <c r="E20" s="57">
        <v>0.5844156097534658</v>
      </c>
      <c r="F20" s="55">
        <v>0.4280015568056532</v>
      </c>
      <c r="G20" s="57">
        <v>0.028172257791531694</v>
      </c>
      <c r="H20" s="56">
        <v>0.4684678867435456</v>
      </c>
      <c r="I20" s="59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50" customFormat="1" ht="12">
      <c r="A21" s="48"/>
      <c r="B21" s="58" t="s">
        <v>145</v>
      </c>
      <c r="C21" s="58" t="s">
        <v>146</v>
      </c>
      <c r="D21" s="55">
        <v>0.6126299211743337</v>
      </c>
      <c r="E21" s="57">
        <v>0.3075449120439778</v>
      </c>
      <c r="F21" s="55">
        <v>0.14858807498444138</v>
      </c>
      <c r="G21" s="57">
        <v>0.4956246720488771</v>
      </c>
      <c r="H21" s="56">
        <v>0.27596208618499307</v>
      </c>
      <c r="I21" s="59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s="50" customFormat="1" ht="12">
      <c r="A22" s="48"/>
      <c r="B22" s="58" t="s">
        <v>147</v>
      </c>
      <c r="C22" s="58" t="s">
        <v>146</v>
      </c>
      <c r="D22" s="55">
        <v>0.5430073850681005</v>
      </c>
      <c r="E22" s="57">
        <v>0.38163431627262995</v>
      </c>
      <c r="F22" s="55">
        <v>0.37753533810838497</v>
      </c>
      <c r="G22" s="57">
        <v>0.08344574749293766</v>
      </c>
      <c r="H22" s="56">
        <v>0.4636606157394079</v>
      </c>
      <c r="I22" s="59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s="50" customFormat="1" ht="12">
      <c r="A23" s="48"/>
      <c r="B23" s="58" t="s">
        <v>41</v>
      </c>
      <c r="C23" s="50" t="s">
        <v>28</v>
      </c>
      <c r="D23" s="55">
        <v>0.6480918025204543</v>
      </c>
      <c r="E23" s="57">
        <v>0.2765498988202762</v>
      </c>
      <c r="F23" s="55">
        <v>0.34501197402459577</v>
      </c>
      <c r="G23" s="57">
        <v>0.019165056214144036</v>
      </c>
      <c r="H23" s="56">
        <v>0.5604646711019907</v>
      </c>
      <c r="I23" s="59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s="50" customFormat="1" ht="12">
      <c r="A24" s="48"/>
      <c r="B24" s="58" t="s">
        <v>23</v>
      </c>
      <c r="C24" s="58" t="s">
        <v>148</v>
      </c>
      <c r="D24" s="55">
        <v>0.18074765994592962</v>
      </c>
      <c r="E24" s="56">
        <v>0.7177249366398746</v>
      </c>
      <c r="F24" s="55">
        <v>0.6767095022172027</v>
      </c>
      <c r="G24" s="57">
        <v>0.018102230059559767</v>
      </c>
      <c r="H24" s="56">
        <v>0.2036608643090417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50" customFormat="1" ht="12">
      <c r="A25" s="48"/>
      <c r="B25" s="58" t="s">
        <v>43</v>
      </c>
      <c r="C25" s="58" t="s">
        <v>31</v>
      </c>
      <c r="D25" s="55">
        <v>0.23764629567891393</v>
      </c>
      <c r="E25" s="56">
        <v>0.6608263009068903</v>
      </c>
      <c r="F25" s="55">
        <v>0.6931383608923583</v>
      </c>
      <c r="G25" s="57">
        <v>0.02154894936481696</v>
      </c>
      <c r="H25" s="56">
        <v>0.183785286328629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s="50" customFormat="1" ht="12">
      <c r="A26" s="48"/>
      <c r="B26" s="58" t="s">
        <v>149</v>
      </c>
      <c r="C26" s="58" t="s">
        <v>27</v>
      </c>
      <c r="D26" s="55">
        <v>0.6301962785954988</v>
      </c>
      <c r="E26" s="56">
        <v>0.2682763179903054</v>
      </c>
      <c r="F26" s="55">
        <v>0.412137772404229</v>
      </c>
      <c r="G26" s="57">
        <v>0.15807381303186727</v>
      </c>
      <c r="H26" s="56">
        <v>0.3282610111497079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s="50" customFormat="1" ht="12">
      <c r="A27" s="48"/>
      <c r="B27" s="58" t="s">
        <v>149</v>
      </c>
      <c r="C27" s="58" t="s">
        <v>137</v>
      </c>
      <c r="D27" s="55">
        <v>0.632031399702912</v>
      </c>
      <c r="E27" s="56">
        <v>0.2664411968828922</v>
      </c>
      <c r="F27" s="55">
        <v>0.4154645039913157</v>
      </c>
      <c r="G27" s="57">
        <v>0.15699252269287228</v>
      </c>
      <c r="H27" s="56">
        <v>0.3260155699016162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s="50" customFormat="1" ht="12">
      <c r="A28" s="48"/>
      <c r="B28" s="58" t="s">
        <v>150</v>
      </c>
      <c r="C28" s="58" t="s">
        <v>27</v>
      </c>
      <c r="D28" s="55">
        <v>0.6297653541443013</v>
      </c>
      <c r="E28" s="56">
        <v>0.2687072424415028</v>
      </c>
      <c r="F28" s="55">
        <v>0.39111495553921183</v>
      </c>
      <c r="G28" s="57">
        <v>0.16065217047160701</v>
      </c>
      <c r="H28" s="56">
        <v>0.3467054705749853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s="50" customFormat="1" ht="12">
      <c r="A29" s="48"/>
      <c r="B29" s="58" t="s">
        <v>150</v>
      </c>
      <c r="C29" s="58" t="s">
        <v>137</v>
      </c>
      <c r="D29" s="55">
        <v>0.6313309128269022</v>
      </c>
      <c r="E29" s="56">
        <v>0.2671416837589019</v>
      </c>
      <c r="F29" s="55">
        <v>0.3940709538699875</v>
      </c>
      <c r="G29" s="57">
        <v>0.1597161689032263</v>
      </c>
      <c r="H29" s="56">
        <v>0.3446854738125904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s="50" customFormat="1" ht="12">
      <c r="A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s="50" customFormat="1" ht="12">
      <c r="A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s="50" customFormat="1" ht="12">
      <c r="A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50" customFormat="1" ht="12">
      <c r="A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s="50" customFormat="1" ht="12">
      <c r="A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s="50" customFormat="1" ht="12">
      <c r="A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s="50" customFormat="1" ht="12">
      <c r="A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s="50" customFormat="1" ht="12">
      <c r="A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s="50" customFormat="1" ht="12">
      <c r="A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s="50" customFormat="1" ht="12">
      <c r="A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s="50" customFormat="1" ht="12">
      <c r="A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s="50" customFormat="1" ht="12">
      <c r="A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21" s="50" customFormat="1" ht="12">
      <c r="A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50" customFormat="1" ht="12">
      <c r="A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50" customFormat="1" ht="12">
      <c r="A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s="50" customFormat="1" ht="12">
      <c r="A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s="50" customFormat="1" ht="12">
      <c r="A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s="50" customFormat="1" ht="12">
      <c r="A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50" customFormat="1" ht="12">
      <c r="A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s="50" customFormat="1" ht="12">
      <c r="A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50" customFormat="1" ht="12">
      <c r="A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s="50" customFormat="1" ht="12">
      <c r="A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50" customFormat="1" ht="12">
      <c r="A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s="50" customFormat="1" ht="12">
      <c r="A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50" customFormat="1" ht="12">
      <c r="A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s="50" customFormat="1" ht="12">
      <c r="A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s="50" customFormat="1" ht="12">
      <c r="A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s="50" customFormat="1" ht="12">
      <c r="A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s="50" customFormat="1" ht="12">
      <c r="A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s="50" customFormat="1" ht="12">
      <c r="A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s="50" customFormat="1" ht="12">
      <c r="A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s="50" customFormat="1" ht="12">
      <c r="A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s="50" customFormat="1" ht="12">
      <c r="A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s="50" customFormat="1" ht="12">
      <c r="A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s="50" customFormat="1" ht="12">
      <c r="A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50" customFormat="1" ht="12">
      <c r="A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s="50" customFormat="1" ht="12">
      <c r="A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50" customFormat="1" ht="12">
      <c r="A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s="50" customFormat="1" ht="12">
      <c r="A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s="50" customFormat="1" ht="12">
      <c r="A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s="50" customFormat="1" ht="12">
      <c r="A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s="50" customFormat="1" ht="12">
      <c r="A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50" customFormat="1" ht="12">
      <c r="A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1" s="50" customFormat="1" ht="12">
      <c r="A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s="50" customFormat="1" ht="12">
      <c r="A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1:21" s="50" customFormat="1" ht="12">
      <c r="A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s="50" customFormat="1" ht="12">
      <c r="A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:21" s="50" customFormat="1" ht="12">
      <c r="A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1:21" s="50" customFormat="1" ht="12">
      <c r="A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1:21" s="50" customFormat="1" ht="12">
      <c r="A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s="50" customFormat="1" ht="12">
      <c r="A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1:21" s="50" customFormat="1" ht="12">
      <c r="A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:21" s="50" customFormat="1" ht="12">
      <c r="A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1:21" s="50" customFormat="1" ht="12">
      <c r="A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:21" s="50" customFormat="1" ht="12">
      <c r="A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s="50" customFormat="1" ht="12">
      <c r="A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1" s="50" customFormat="1" ht="12">
      <c r="A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s="50" customFormat="1" ht="12">
      <c r="A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</sheetData>
  <sheetProtection/>
  <mergeCells count="4">
    <mergeCell ref="B3:B4"/>
    <mergeCell ref="C3:C4"/>
    <mergeCell ref="D3:E3"/>
    <mergeCell ref="F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B1:K96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3.8515625" style="128" customWidth="1"/>
    <col min="2" max="2" width="41.28125" style="128" customWidth="1"/>
    <col min="3" max="3" width="3.8515625" style="128" customWidth="1"/>
    <col min="4" max="4" width="10.8515625" style="128" customWidth="1"/>
    <col min="5" max="8" width="11.421875" style="128" customWidth="1"/>
    <col min="9" max="9" width="32.57421875" style="128" customWidth="1"/>
    <col min="10" max="10" width="6.8515625" style="128" customWidth="1"/>
    <col min="11" max="16384" width="11.421875" style="128" customWidth="1"/>
  </cols>
  <sheetData>
    <row r="1" spans="2:11" ht="15">
      <c r="B1" s="280" t="s">
        <v>8</v>
      </c>
      <c r="C1" s="281"/>
      <c r="D1" s="281"/>
      <c r="E1" s="281"/>
      <c r="F1" s="281"/>
      <c r="G1" s="281"/>
      <c r="H1" s="281"/>
      <c r="I1" s="281"/>
      <c r="J1" s="281"/>
      <c r="K1" s="129"/>
    </row>
    <row r="2" spans="2:11" ht="15">
      <c r="B2" s="130"/>
      <c r="C2" s="131"/>
      <c r="D2" s="131"/>
      <c r="E2" s="131"/>
      <c r="F2" s="131"/>
      <c r="G2" s="131"/>
      <c r="H2" s="131"/>
      <c r="I2" s="131"/>
      <c r="J2" s="131"/>
      <c r="K2" s="129"/>
    </row>
    <row r="3" spans="2:11" ht="15">
      <c r="B3" s="132" t="s">
        <v>244</v>
      </c>
      <c r="C3" s="131"/>
      <c r="D3" s="131"/>
      <c r="E3" s="280" t="s">
        <v>159</v>
      </c>
      <c r="F3" s="280"/>
      <c r="G3" s="280"/>
      <c r="H3" s="280"/>
      <c r="I3" s="133" t="s">
        <v>156</v>
      </c>
      <c r="J3" s="134">
        <v>416</v>
      </c>
      <c r="K3" s="129"/>
    </row>
    <row r="4" spans="2:11" ht="12.75">
      <c r="B4" s="132" t="s">
        <v>153</v>
      </c>
      <c r="C4" s="131"/>
      <c r="D4" s="131"/>
      <c r="E4" s="282" t="s">
        <v>44</v>
      </c>
      <c r="F4" s="282"/>
      <c r="G4" s="282"/>
      <c r="H4" s="282"/>
      <c r="I4" s="133" t="s">
        <v>155</v>
      </c>
      <c r="J4" s="135">
        <f>E8</f>
        <v>9000</v>
      </c>
      <c r="K4" s="129"/>
    </row>
    <row r="5" spans="2:11" ht="12.75">
      <c r="B5" s="132" t="s">
        <v>243</v>
      </c>
      <c r="C5" s="136"/>
      <c r="D5" s="136"/>
      <c r="E5" s="283" t="s">
        <v>152</v>
      </c>
      <c r="F5" s="283"/>
      <c r="G5" s="283"/>
      <c r="H5" s="283"/>
      <c r="I5" s="105" t="s">
        <v>154</v>
      </c>
      <c r="J5" s="137">
        <f>E9</f>
        <v>550</v>
      </c>
      <c r="K5" s="129"/>
    </row>
    <row r="6" spans="2:11" ht="12.75">
      <c r="B6" s="132"/>
      <c r="C6" s="136"/>
      <c r="D6" s="136"/>
      <c r="E6" s="138"/>
      <c r="F6" s="139"/>
      <c r="G6" s="140"/>
      <c r="H6" s="140"/>
      <c r="I6" s="141"/>
      <c r="J6" s="129"/>
      <c r="K6" s="129"/>
    </row>
    <row r="7" spans="2:11" ht="12.75">
      <c r="B7" s="142" t="s">
        <v>161</v>
      </c>
      <c r="C7" s="143"/>
      <c r="D7" s="144"/>
      <c r="E7" s="145"/>
      <c r="F7" s="139"/>
      <c r="G7" s="140"/>
      <c r="H7" s="140"/>
      <c r="I7" s="141"/>
      <c r="J7" s="129"/>
      <c r="K7" s="129"/>
    </row>
    <row r="8" spans="2:11" ht="12.75">
      <c r="B8" s="146" t="s">
        <v>162</v>
      </c>
      <c r="C8" s="147"/>
      <c r="D8" s="147"/>
      <c r="E8" s="109">
        <v>9000</v>
      </c>
      <c r="F8" s="139"/>
      <c r="G8" s="140"/>
      <c r="H8" s="140"/>
      <c r="I8" s="141"/>
      <c r="J8" s="129"/>
      <c r="K8" s="129"/>
    </row>
    <row r="9" spans="2:11" ht="12.75">
      <c r="B9" s="148" t="s">
        <v>163</v>
      </c>
      <c r="C9" s="147"/>
      <c r="D9" s="147"/>
      <c r="E9" s="109">
        <v>550</v>
      </c>
      <c r="F9" s="139"/>
      <c r="G9" s="140"/>
      <c r="H9" s="140"/>
      <c r="I9" s="141"/>
      <c r="J9" s="129"/>
      <c r="K9" s="129"/>
    </row>
    <row r="10" spans="2:11" ht="12.75">
      <c r="B10" s="148" t="s">
        <v>183</v>
      </c>
      <c r="C10" s="147"/>
      <c r="D10" s="147"/>
      <c r="E10" s="109">
        <v>10000</v>
      </c>
      <c r="F10" s="139"/>
      <c r="G10" s="140"/>
      <c r="H10" s="140"/>
      <c r="I10" s="141"/>
      <c r="J10" s="129"/>
      <c r="K10" s="129"/>
    </row>
    <row r="11" spans="2:11" ht="12.75">
      <c r="B11" s="148" t="s">
        <v>164</v>
      </c>
      <c r="C11" s="149"/>
      <c r="D11" s="147"/>
      <c r="E11" s="110">
        <v>0.0125</v>
      </c>
      <c r="F11" s="139"/>
      <c r="G11" s="140"/>
      <c r="H11" s="140"/>
      <c r="I11" s="141"/>
      <c r="J11" s="129"/>
      <c r="K11" s="129"/>
    </row>
    <row r="12" spans="2:11" ht="12.75">
      <c r="B12" s="148" t="s">
        <v>165</v>
      </c>
      <c r="C12" s="149"/>
      <c r="D12" s="147"/>
      <c r="E12" s="111">
        <v>0.5</v>
      </c>
      <c r="F12" s="139"/>
      <c r="G12" s="140"/>
      <c r="H12" s="140"/>
      <c r="I12" s="141"/>
      <c r="J12" s="129"/>
      <c r="K12" s="129"/>
    </row>
    <row r="13" spans="2:11" ht="12.75">
      <c r="B13" s="150" t="s">
        <v>166</v>
      </c>
      <c r="C13" s="151"/>
      <c r="D13" s="152"/>
      <c r="E13" s="112">
        <v>12</v>
      </c>
      <c r="F13" s="139"/>
      <c r="G13" s="140"/>
      <c r="H13" s="140"/>
      <c r="I13" s="141"/>
      <c r="J13" s="129"/>
      <c r="K13" s="129"/>
    </row>
    <row r="14" spans="2:11" ht="12.75">
      <c r="B14" s="132"/>
      <c r="C14" s="136"/>
      <c r="D14" s="136"/>
      <c r="E14" s="77"/>
      <c r="F14" s="139"/>
      <c r="G14" s="140"/>
      <c r="H14" s="153"/>
      <c r="I14" s="107"/>
      <c r="J14" s="105"/>
      <c r="K14" s="129"/>
    </row>
    <row r="15" spans="2:11" ht="12.75">
      <c r="B15" s="154" t="s">
        <v>35</v>
      </c>
      <c r="C15" s="155" t="s">
        <v>157</v>
      </c>
      <c r="D15" s="155" t="s">
        <v>33</v>
      </c>
      <c r="E15" s="156" t="s">
        <v>0</v>
      </c>
      <c r="F15" s="155" t="s">
        <v>1</v>
      </c>
      <c r="G15" s="157" t="s">
        <v>36</v>
      </c>
      <c r="H15" s="158" t="s">
        <v>37</v>
      </c>
      <c r="I15" s="159" t="s">
        <v>18</v>
      </c>
      <c r="J15" s="160"/>
      <c r="K15" s="129"/>
    </row>
    <row r="16" spans="2:11" ht="12.75">
      <c r="B16" s="89"/>
      <c r="C16" s="87"/>
      <c r="D16" s="87"/>
      <c r="E16" s="88"/>
      <c r="F16" s="87"/>
      <c r="G16" s="90"/>
      <c r="H16" s="90"/>
      <c r="I16" s="161"/>
      <c r="J16" s="93"/>
      <c r="K16" s="129"/>
    </row>
    <row r="17" spans="2:11" ht="12.75">
      <c r="B17" s="86" t="s">
        <v>7</v>
      </c>
      <c r="C17" s="94" t="s">
        <v>157</v>
      </c>
      <c r="D17" s="94" t="s">
        <v>33</v>
      </c>
      <c r="E17" s="95" t="s">
        <v>0</v>
      </c>
      <c r="F17" s="94" t="s">
        <v>1</v>
      </c>
      <c r="G17" s="91" t="s">
        <v>36</v>
      </c>
      <c r="H17" s="96" t="s">
        <v>37</v>
      </c>
      <c r="I17" s="97" t="s">
        <v>18</v>
      </c>
      <c r="J17" s="98"/>
      <c r="K17" s="129"/>
    </row>
    <row r="18" spans="2:11" ht="12.75">
      <c r="B18" s="80" t="s">
        <v>184</v>
      </c>
      <c r="C18" s="108">
        <v>1</v>
      </c>
      <c r="D18" s="127" t="s">
        <v>186</v>
      </c>
      <c r="E18" s="116">
        <v>8</v>
      </c>
      <c r="F18" s="80" t="s">
        <v>3</v>
      </c>
      <c r="G18" s="81">
        <f>$E$10</f>
        <v>10000</v>
      </c>
      <c r="H18" s="104">
        <f>+C18*E18*G18</f>
        <v>80000</v>
      </c>
      <c r="I18" s="284" t="s">
        <v>47</v>
      </c>
      <c r="J18" s="285"/>
      <c r="K18" s="107"/>
    </row>
    <row r="19" spans="2:11" ht="12.75">
      <c r="B19" s="80" t="s">
        <v>187</v>
      </c>
      <c r="C19" s="108">
        <v>1</v>
      </c>
      <c r="D19" s="127" t="s">
        <v>188</v>
      </c>
      <c r="E19" s="116">
        <v>5</v>
      </c>
      <c r="F19" s="80" t="s">
        <v>3</v>
      </c>
      <c r="G19" s="81">
        <f>$E$10</f>
        <v>10000</v>
      </c>
      <c r="H19" s="84">
        <f>+E19*G19</f>
        <v>50000</v>
      </c>
      <c r="I19" s="162"/>
      <c r="J19" s="163"/>
      <c r="K19" s="107"/>
    </row>
    <row r="20" spans="2:11" ht="12.75">
      <c r="B20" s="80" t="s">
        <v>185</v>
      </c>
      <c r="C20" s="108">
        <v>1</v>
      </c>
      <c r="D20" s="127" t="s">
        <v>226</v>
      </c>
      <c r="E20" s="116">
        <v>14</v>
      </c>
      <c r="F20" s="80" t="s">
        <v>3</v>
      </c>
      <c r="G20" s="81">
        <f>$E$10</f>
        <v>10000</v>
      </c>
      <c r="H20" s="84">
        <f>+E20*G20</f>
        <v>140000</v>
      </c>
      <c r="I20" s="274"/>
      <c r="J20" s="274"/>
      <c r="K20" s="107"/>
    </row>
    <row r="21" spans="2:11" ht="12.75">
      <c r="B21" s="80" t="s">
        <v>11</v>
      </c>
      <c r="C21" s="108">
        <v>1</v>
      </c>
      <c r="D21" s="127" t="s">
        <v>190</v>
      </c>
      <c r="E21" s="116">
        <v>30</v>
      </c>
      <c r="F21" s="80" t="s">
        <v>3</v>
      </c>
      <c r="G21" s="81">
        <f>$E$10</f>
        <v>10000</v>
      </c>
      <c r="H21" s="84">
        <f>+E21*G21</f>
        <v>300000</v>
      </c>
      <c r="I21" s="274"/>
      <c r="J21" s="274"/>
      <c r="K21" s="107"/>
    </row>
    <row r="22" spans="2:11" ht="12.75">
      <c r="B22" s="80"/>
      <c r="C22" s="108">
        <v>1</v>
      </c>
      <c r="D22" s="127" t="s">
        <v>239</v>
      </c>
      <c r="E22" s="116">
        <v>0</v>
      </c>
      <c r="F22" s="122" t="s">
        <v>3</v>
      </c>
      <c r="G22" s="81">
        <f>$E$10</f>
        <v>10000</v>
      </c>
      <c r="H22" s="84">
        <f>+E22*G22*C22</f>
        <v>0</v>
      </c>
      <c r="I22" s="162"/>
      <c r="J22" s="163"/>
      <c r="K22" s="107"/>
    </row>
    <row r="23" spans="2:11" ht="12.75">
      <c r="B23" s="80"/>
      <c r="C23" s="108">
        <v>1</v>
      </c>
      <c r="D23" s="127" t="s">
        <v>239</v>
      </c>
      <c r="E23" s="116">
        <v>0</v>
      </c>
      <c r="F23" s="122" t="s">
        <v>3</v>
      </c>
      <c r="G23" s="81">
        <f>$E$10</f>
        <v>10000</v>
      </c>
      <c r="H23" s="84">
        <f>+E23*G23*C23</f>
        <v>0</v>
      </c>
      <c r="I23" s="162"/>
      <c r="J23" s="163"/>
      <c r="K23" s="107"/>
    </row>
    <row r="24" spans="2:11" ht="12.75">
      <c r="B24" s="212" t="s">
        <v>12</v>
      </c>
      <c r="C24" s="213"/>
      <c r="D24" s="213"/>
      <c r="E24" s="214"/>
      <c r="F24" s="215"/>
      <c r="G24" s="216"/>
      <c r="H24" s="217">
        <f>SUM(H18:H23)</f>
        <v>570000</v>
      </c>
      <c r="I24" s="218"/>
      <c r="J24" s="219"/>
      <c r="K24" s="129"/>
    </row>
    <row r="25" spans="2:11" ht="12.75">
      <c r="B25" s="86"/>
      <c r="C25" s="87"/>
      <c r="D25" s="87"/>
      <c r="E25" s="88"/>
      <c r="F25" s="89"/>
      <c r="G25" s="90"/>
      <c r="H25" s="91"/>
      <c r="I25" s="92"/>
      <c r="J25" s="93"/>
      <c r="K25" s="129"/>
    </row>
    <row r="26" spans="2:11" ht="12.75">
      <c r="B26" s="86" t="s">
        <v>4</v>
      </c>
      <c r="C26" s="94" t="s">
        <v>157</v>
      </c>
      <c r="D26" s="94" t="s">
        <v>33</v>
      </c>
      <c r="E26" s="95" t="s">
        <v>0</v>
      </c>
      <c r="F26" s="94" t="s">
        <v>1</v>
      </c>
      <c r="G26" s="91" t="s">
        <v>36</v>
      </c>
      <c r="H26" s="96" t="s">
        <v>37</v>
      </c>
      <c r="I26" s="97" t="s">
        <v>18</v>
      </c>
      <c r="J26" s="98"/>
      <c r="K26" s="129"/>
    </row>
    <row r="27" spans="2:11" ht="12.75">
      <c r="B27" s="80" t="s">
        <v>34</v>
      </c>
      <c r="C27" s="108">
        <v>10</v>
      </c>
      <c r="D27" s="127" t="s">
        <v>46</v>
      </c>
      <c r="E27" s="118">
        <v>0.2</v>
      </c>
      <c r="F27" s="117" t="s">
        <v>241</v>
      </c>
      <c r="G27" s="113">
        <v>28000</v>
      </c>
      <c r="H27" s="60">
        <f aca="true" t="shared" si="0" ref="H27:H32">+E27*G27*C27</f>
        <v>56000</v>
      </c>
      <c r="I27" s="275"/>
      <c r="J27" s="275"/>
      <c r="K27" s="107"/>
    </row>
    <row r="28" spans="2:11" ht="12.75">
      <c r="B28" s="106" t="s">
        <v>13</v>
      </c>
      <c r="C28" s="108">
        <v>1</v>
      </c>
      <c r="D28" s="127" t="s">
        <v>46</v>
      </c>
      <c r="E28" s="118">
        <v>9</v>
      </c>
      <c r="F28" s="117" t="s">
        <v>241</v>
      </c>
      <c r="G28" s="113">
        <v>28000</v>
      </c>
      <c r="H28" s="60">
        <f t="shared" si="0"/>
        <v>252000</v>
      </c>
      <c r="I28" s="275" t="s">
        <v>38</v>
      </c>
      <c r="J28" s="275"/>
      <c r="K28" s="107"/>
    </row>
    <row r="29" spans="2:11" ht="12.75">
      <c r="B29" s="80" t="s">
        <v>39</v>
      </c>
      <c r="C29" s="127">
        <v>1</v>
      </c>
      <c r="D29" s="127" t="s">
        <v>16</v>
      </c>
      <c r="E29" s="118">
        <v>2</v>
      </c>
      <c r="F29" s="117" t="s">
        <v>189</v>
      </c>
      <c r="G29" s="119">
        <v>30000</v>
      </c>
      <c r="H29" s="60">
        <f t="shared" si="0"/>
        <v>60000</v>
      </c>
      <c r="I29" s="275" t="s">
        <v>240</v>
      </c>
      <c r="J29" s="275"/>
      <c r="K29" s="107"/>
    </row>
    <row r="30" spans="2:11" ht="12.75">
      <c r="B30" s="114" t="s">
        <v>242</v>
      </c>
      <c r="C30" s="127">
        <v>1</v>
      </c>
      <c r="D30" s="127" t="s">
        <v>16</v>
      </c>
      <c r="E30" s="164">
        <v>3</v>
      </c>
      <c r="F30" s="117" t="s">
        <v>241</v>
      </c>
      <c r="G30" s="113">
        <v>28000</v>
      </c>
      <c r="H30" s="60">
        <f t="shared" si="0"/>
        <v>84000</v>
      </c>
      <c r="I30" s="276"/>
      <c r="J30" s="277"/>
      <c r="K30" s="107"/>
    </row>
    <row r="31" spans="2:11" ht="12.75">
      <c r="B31" s="80"/>
      <c r="C31" s="127">
        <v>1</v>
      </c>
      <c r="D31" s="127" t="s">
        <v>239</v>
      </c>
      <c r="E31" s="118">
        <v>0</v>
      </c>
      <c r="F31" s="80"/>
      <c r="G31" s="113">
        <v>0</v>
      </c>
      <c r="H31" s="60">
        <f t="shared" si="0"/>
        <v>0</v>
      </c>
      <c r="I31" s="115"/>
      <c r="J31" s="126"/>
      <c r="K31" s="107"/>
    </row>
    <row r="32" spans="2:11" ht="12.75">
      <c r="B32" s="80"/>
      <c r="C32" s="127">
        <v>1</v>
      </c>
      <c r="D32" s="127" t="s">
        <v>239</v>
      </c>
      <c r="E32" s="118">
        <v>0</v>
      </c>
      <c r="F32" s="80"/>
      <c r="G32" s="113">
        <v>0</v>
      </c>
      <c r="H32" s="60">
        <f t="shared" si="0"/>
        <v>0</v>
      </c>
      <c r="I32" s="115"/>
      <c r="J32" s="126"/>
      <c r="K32" s="107"/>
    </row>
    <row r="33" spans="2:11" ht="12.75">
      <c r="B33" s="212" t="s">
        <v>5</v>
      </c>
      <c r="C33" s="213"/>
      <c r="D33" s="213"/>
      <c r="E33" s="220"/>
      <c r="F33" s="221"/>
      <c r="G33" s="216"/>
      <c r="H33" s="217">
        <f>SUM(H27:H32)</f>
        <v>452000</v>
      </c>
      <c r="I33" s="218"/>
      <c r="J33" s="219"/>
      <c r="K33" s="129"/>
    </row>
    <row r="34" spans="2:11" ht="12.75">
      <c r="B34" s="86"/>
      <c r="C34" s="87"/>
      <c r="D34" s="87"/>
      <c r="E34" s="88"/>
      <c r="F34" s="89"/>
      <c r="G34" s="90"/>
      <c r="H34" s="91"/>
      <c r="I34" s="92"/>
      <c r="J34" s="93"/>
      <c r="K34" s="129"/>
    </row>
    <row r="35" spans="2:11" ht="12.75">
      <c r="B35" s="86" t="s">
        <v>160</v>
      </c>
      <c r="C35" s="94" t="s">
        <v>157</v>
      </c>
      <c r="D35" s="94" t="s">
        <v>33</v>
      </c>
      <c r="E35" s="95" t="s">
        <v>0</v>
      </c>
      <c r="F35" s="94" t="s">
        <v>1</v>
      </c>
      <c r="G35" s="91" t="s">
        <v>36</v>
      </c>
      <c r="H35" s="96" t="s">
        <v>37</v>
      </c>
      <c r="I35" s="97" t="s">
        <v>18</v>
      </c>
      <c r="J35" s="98"/>
      <c r="K35" s="129"/>
    </row>
    <row r="36" spans="2:11" ht="12.75">
      <c r="B36" s="99" t="s">
        <v>202</v>
      </c>
      <c r="C36" s="127">
        <v>1</v>
      </c>
      <c r="D36" s="127" t="s">
        <v>224</v>
      </c>
      <c r="E36" s="165">
        <v>260</v>
      </c>
      <c r="F36" s="166" t="s">
        <v>194</v>
      </c>
      <c r="G36" s="113">
        <v>347</v>
      </c>
      <c r="H36" s="60">
        <f>+E36*G36*C36</f>
        <v>90220</v>
      </c>
      <c r="I36" s="269" t="s">
        <v>203</v>
      </c>
      <c r="J36" s="269"/>
      <c r="K36" s="107"/>
    </row>
    <row r="37" spans="2:11" ht="12.75">
      <c r="B37" s="99" t="s">
        <v>202</v>
      </c>
      <c r="C37" s="127">
        <v>1</v>
      </c>
      <c r="D37" s="127" t="s">
        <v>224</v>
      </c>
      <c r="E37" s="118">
        <v>139</v>
      </c>
      <c r="F37" s="117" t="s">
        <v>194</v>
      </c>
      <c r="G37" s="113">
        <v>445</v>
      </c>
      <c r="H37" s="60">
        <f>+E37*G37*C37</f>
        <v>61855</v>
      </c>
      <c r="I37" s="269" t="s">
        <v>231</v>
      </c>
      <c r="J37" s="269"/>
      <c r="K37" s="107"/>
    </row>
    <row r="38" spans="2:11" ht="12.75">
      <c r="B38" s="99" t="s">
        <v>202</v>
      </c>
      <c r="C38" s="127">
        <v>1</v>
      </c>
      <c r="D38" s="127" t="s">
        <v>224</v>
      </c>
      <c r="E38" s="165">
        <v>73</v>
      </c>
      <c r="F38" s="166" t="s">
        <v>194</v>
      </c>
      <c r="G38" s="113">
        <v>590</v>
      </c>
      <c r="H38" s="60">
        <f>+E38*G38*C38</f>
        <v>43070</v>
      </c>
      <c r="I38" s="269" t="s">
        <v>204</v>
      </c>
      <c r="J38" s="269"/>
      <c r="K38" s="107"/>
    </row>
    <row r="39" spans="2:11" ht="12.75">
      <c r="B39" s="99" t="s">
        <v>202</v>
      </c>
      <c r="C39" s="127">
        <v>1</v>
      </c>
      <c r="D39" s="127" t="s">
        <v>219</v>
      </c>
      <c r="E39" s="118">
        <v>32</v>
      </c>
      <c r="F39" s="117" t="s">
        <v>194</v>
      </c>
      <c r="G39" s="113">
        <v>605</v>
      </c>
      <c r="H39" s="60">
        <f>+E39*G39*C39</f>
        <v>19360</v>
      </c>
      <c r="I39" s="269" t="s">
        <v>205</v>
      </c>
      <c r="J39" s="269"/>
      <c r="K39" s="107"/>
    </row>
    <row r="40" spans="2:11" ht="12.75">
      <c r="B40" s="99" t="s">
        <v>202</v>
      </c>
      <c r="C40" s="127">
        <v>1</v>
      </c>
      <c r="D40" s="127" t="s">
        <v>219</v>
      </c>
      <c r="E40" s="118">
        <v>58.4</v>
      </c>
      <c r="F40" s="117" t="s">
        <v>194</v>
      </c>
      <c r="G40" s="113">
        <v>368</v>
      </c>
      <c r="H40" s="60">
        <f>+E40*G40*C40</f>
        <v>21491.2</v>
      </c>
      <c r="I40" s="269" t="s">
        <v>206</v>
      </c>
      <c r="J40" s="269"/>
      <c r="K40" s="107"/>
    </row>
    <row r="41" spans="2:11" ht="12.75">
      <c r="B41" s="101" t="s">
        <v>191</v>
      </c>
      <c r="C41" s="127">
        <v>1</v>
      </c>
      <c r="D41" s="127" t="s">
        <v>218</v>
      </c>
      <c r="E41" s="167">
        <v>7.5</v>
      </c>
      <c r="F41" s="168" t="s">
        <v>48</v>
      </c>
      <c r="G41" s="169">
        <v>1791</v>
      </c>
      <c r="H41" s="103">
        <f aca="true" t="shared" si="1" ref="H41:H57">+E41*G41*C41</f>
        <v>13432.5</v>
      </c>
      <c r="I41" s="278" t="s">
        <v>192</v>
      </c>
      <c r="J41" s="279"/>
      <c r="K41" s="107"/>
    </row>
    <row r="42" spans="2:11" ht="12.75">
      <c r="B42" s="101" t="s">
        <v>191</v>
      </c>
      <c r="C42" s="127">
        <v>1</v>
      </c>
      <c r="D42" s="127" t="s">
        <v>219</v>
      </c>
      <c r="E42" s="167">
        <v>3.8</v>
      </c>
      <c r="F42" s="168" t="s">
        <v>194</v>
      </c>
      <c r="G42" s="169">
        <v>368</v>
      </c>
      <c r="H42" s="103">
        <f t="shared" si="1"/>
        <v>1398.3999999999999</v>
      </c>
      <c r="I42" s="272" t="s">
        <v>193</v>
      </c>
      <c r="J42" s="273"/>
      <c r="K42" s="107"/>
    </row>
    <row r="43" spans="2:11" ht="12.75">
      <c r="B43" s="80" t="s">
        <v>195</v>
      </c>
      <c r="C43" s="127">
        <v>1</v>
      </c>
      <c r="D43" s="127" t="s">
        <v>220</v>
      </c>
      <c r="E43" s="116">
        <v>4</v>
      </c>
      <c r="F43" s="117" t="s">
        <v>196</v>
      </c>
      <c r="G43" s="120">
        <v>3668</v>
      </c>
      <c r="H43" s="60">
        <f t="shared" si="1"/>
        <v>14672</v>
      </c>
      <c r="I43" s="266" t="s">
        <v>232</v>
      </c>
      <c r="J43" s="266"/>
      <c r="K43" s="170"/>
    </row>
    <row r="44" spans="2:11" ht="12.75">
      <c r="B44" s="80" t="s">
        <v>195</v>
      </c>
      <c r="C44" s="127">
        <v>1</v>
      </c>
      <c r="D44" s="127" t="s">
        <v>220</v>
      </c>
      <c r="E44" s="171">
        <v>4</v>
      </c>
      <c r="F44" s="117" t="s">
        <v>196</v>
      </c>
      <c r="G44" s="113">
        <v>6400</v>
      </c>
      <c r="H44" s="60">
        <f t="shared" si="1"/>
        <v>25600</v>
      </c>
      <c r="I44" s="267" t="s">
        <v>250</v>
      </c>
      <c r="J44" s="267"/>
      <c r="K44" s="107"/>
    </row>
    <row r="45" spans="2:11" ht="12.75">
      <c r="B45" s="80" t="s">
        <v>195</v>
      </c>
      <c r="C45" s="127">
        <v>1</v>
      </c>
      <c r="D45" s="127" t="s">
        <v>220</v>
      </c>
      <c r="E45" s="116">
        <v>0.3</v>
      </c>
      <c r="F45" s="117" t="s">
        <v>196</v>
      </c>
      <c r="G45" s="113">
        <v>5692</v>
      </c>
      <c r="H45" s="60">
        <f t="shared" si="1"/>
        <v>1707.6</v>
      </c>
      <c r="I45" s="268" t="s">
        <v>197</v>
      </c>
      <c r="J45" s="268"/>
      <c r="K45" s="107"/>
    </row>
    <row r="46" spans="2:11" ht="12.75">
      <c r="B46" s="80" t="s">
        <v>195</v>
      </c>
      <c r="C46" s="127">
        <v>1</v>
      </c>
      <c r="D46" s="127" t="s">
        <v>221</v>
      </c>
      <c r="E46" s="165">
        <v>2.5</v>
      </c>
      <c r="F46" s="166" t="s">
        <v>194</v>
      </c>
      <c r="G46" s="113">
        <v>5271</v>
      </c>
      <c r="H46" s="60">
        <f t="shared" si="1"/>
        <v>13177.5</v>
      </c>
      <c r="I46" s="269" t="s">
        <v>198</v>
      </c>
      <c r="J46" s="269"/>
      <c r="K46" s="107"/>
    </row>
    <row r="47" spans="2:11" ht="12.75">
      <c r="B47" s="99" t="s">
        <v>199</v>
      </c>
      <c r="C47" s="127">
        <v>1</v>
      </c>
      <c r="D47" s="127" t="s">
        <v>222</v>
      </c>
      <c r="E47" s="165">
        <v>2</v>
      </c>
      <c r="F47" s="166" t="s">
        <v>196</v>
      </c>
      <c r="G47" s="113">
        <v>82522</v>
      </c>
      <c r="H47" s="60">
        <f t="shared" si="1"/>
        <v>165044</v>
      </c>
      <c r="I47" s="269" t="s">
        <v>200</v>
      </c>
      <c r="J47" s="269"/>
      <c r="K47" s="107"/>
    </row>
    <row r="48" spans="2:11" ht="12.75">
      <c r="B48" s="99" t="s">
        <v>40</v>
      </c>
      <c r="C48" s="127">
        <v>1</v>
      </c>
      <c r="D48" s="127" t="s">
        <v>223</v>
      </c>
      <c r="E48" s="165">
        <v>10</v>
      </c>
      <c r="F48" s="166" t="s">
        <v>201</v>
      </c>
      <c r="G48" s="113">
        <v>20000</v>
      </c>
      <c r="H48" s="60">
        <f t="shared" si="1"/>
        <v>200000</v>
      </c>
      <c r="I48" s="269"/>
      <c r="J48" s="269"/>
      <c r="K48" s="107"/>
    </row>
    <row r="49" spans="2:11" ht="12.75">
      <c r="B49" s="99" t="s">
        <v>207</v>
      </c>
      <c r="C49" s="127">
        <v>1</v>
      </c>
      <c r="D49" s="127" t="s">
        <v>225</v>
      </c>
      <c r="E49" s="165">
        <v>15</v>
      </c>
      <c r="F49" s="166" t="s">
        <v>196</v>
      </c>
      <c r="G49" s="113">
        <v>987</v>
      </c>
      <c r="H49" s="60">
        <f t="shared" si="1"/>
        <v>14805</v>
      </c>
      <c r="I49" s="269" t="s">
        <v>208</v>
      </c>
      <c r="J49" s="269"/>
      <c r="K49" s="107"/>
    </row>
    <row r="50" spans="2:11" ht="12.75">
      <c r="B50" s="99" t="s">
        <v>207</v>
      </c>
      <c r="C50" s="127">
        <v>1</v>
      </c>
      <c r="D50" s="127" t="s">
        <v>225</v>
      </c>
      <c r="E50" s="165">
        <v>1</v>
      </c>
      <c r="F50" s="166" t="s">
        <v>210</v>
      </c>
      <c r="G50" s="113">
        <v>1437</v>
      </c>
      <c r="H50" s="60">
        <f t="shared" si="1"/>
        <v>1437</v>
      </c>
      <c r="I50" s="270" t="s">
        <v>209</v>
      </c>
      <c r="J50" s="271"/>
      <c r="K50" s="107"/>
    </row>
    <row r="51" spans="2:11" ht="12.75">
      <c r="B51" s="99" t="s">
        <v>211</v>
      </c>
      <c r="C51" s="127">
        <v>1</v>
      </c>
      <c r="D51" s="127" t="s">
        <v>221</v>
      </c>
      <c r="E51" s="165">
        <v>10</v>
      </c>
      <c r="F51" s="166" t="s">
        <v>213</v>
      </c>
      <c r="G51" s="113">
        <v>15000</v>
      </c>
      <c r="H51" s="60">
        <f t="shared" si="1"/>
        <v>150000</v>
      </c>
      <c r="I51" s="270" t="s">
        <v>212</v>
      </c>
      <c r="J51" s="271"/>
      <c r="K51" s="107"/>
    </row>
    <row r="52" spans="2:11" ht="12.75">
      <c r="B52" s="99" t="s">
        <v>214</v>
      </c>
      <c r="C52" s="127">
        <v>1</v>
      </c>
      <c r="D52" s="127"/>
      <c r="E52" s="165">
        <v>1</v>
      </c>
      <c r="F52" s="166" t="s">
        <v>215</v>
      </c>
      <c r="G52" s="113">
        <v>150000</v>
      </c>
      <c r="H52" s="60">
        <f t="shared" si="1"/>
        <v>150000</v>
      </c>
      <c r="I52" s="270"/>
      <c r="J52" s="271"/>
      <c r="K52" s="107"/>
    </row>
    <row r="53" spans="2:11" ht="12.75">
      <c r="B53" s="80" t="s">
        <v>216</v>
      </c>
      <c r="C53" s="127">
        <v>1</v>
      </c>
      <c r="D53" s="127" t="s">
        <v>10</v>
      </c>
      <c r="E53" s="116">
        <v>286</v>
      </c>
      <c r="F53" s="117" t="s">
        <v>217</v>
      </c>
      <c r="G53" s="120">
        <v>120</v>
      </c>
      <c r="H53" s="60">
        <f t="shared" si="1"/>
        <v>34320</v>
      </c>
      <c r="I53" s="267"/>
      <c r="J53" s="267"/>
      <c r="K53" s="107"/>
    </row>
    <row r="54" spans="2:11" ht="12.75">
      <c r="B54" s="80" t="s">
        <v>258</v>
      </c>
      <c r="C54" s="127">
        <v>1</v>
      </c>
      <c r="D54" s="127" t="s">
        <v>239</v>
      </c>
      <c r="E54" s="116">
        <v>0</v>
      </c>
      <c r="F54" s="117"/>
      <c r="G54" s="120">
        <v>0</v>
      </c>
      <c r="H54" s="60">
        <f>+E54*G54*C54</f>
        <v>0</v>
      </c>
      <c r="I54" s="123"/>
      <c r="J54" s="124"/>
      <c r="K54" s="107"/>
    </row>
    <row r="55" spans="2:11" ht="12.75">
      <c r="B55" s="80"/>
      <c r="C55" s="127">
        <v>1</v>
      </c>
      <c r="D55" s="127" t="s">
        <v>239</v>
      </c>
      <c r="E55" s="116">
        <v>0</v>
      </c>
      <c r="F55" s="117"/>
      <c r="G55" s="120">
        <v>0</v>
      </c>
      <c r="H55" s="60">
        <f t="shared" si="1"/>
        <v>0</v>
      </c>
      <c r="I55" s="123"/>
      <c r="J55" s="124"/>
      <c r="K55" s="107"/>
    </row>
    <row r="56" spans="2:11" ht="12.75">
      <c r="B56" s="80"/>
      <c r="C56" s="127">
        <v>1</v>
      </c>
      <c r="D56" s="127" t="s">
        <v>239</v>
      </c>
      <c r="E56" s="116">
        <v>0</v>
      </c>
      <c r="F56" s="117"/>
      <c r="G56" s="120">
        <v>0</v>
      </c>
      <c r="H56" s="60">
        <f t="shared" si="1"/>
        <v>0</v>
      </c>
      <c r="I56" s="123"/>
      <c r="J56" s="124"/>
      <c r="K56" s="107"/>
    </row>
    <row r="57" spans="2:11" ht="12.75">
      <c r="B57" s="80"/>
      <c r="C57" s="127">
        <v>1</v>
      </c>
      <c r="D57" s="127" t="s">
        <v>239</v>
      </c>
      <c r="E57" s="116">
        <v>0</v>
      </c>
      <c r="F57" s="117"/>
      <c r="G57" s="120">
        <v>0</v>
      </c>
      <c r="H57" s="60">
        <f t="shared" si="1"/>
        <v>0</v>
      </c>
      <c r="I57" s="123"/>
      <c r="J57" s="124"/>
      <c r="K57" s="107"/>
    </row>
    <row r="58" spans="2:11" ht="12.75">
      <c r="B58" s="222" t="s">
        <v>6</v>
      </c>
      <c r="C58" s="223"/>
      <c r="D58" s="223"/>
      <c r="E58" s="223"/>
      <c r="F58" s="223"/>
      <c r="G58" s="223"/>
      <c r="H58" s="224">
        <f>SUM(H36:H57)</f>
        <v>1021590.2</v>
      </c>
      <c r="I58" s="223"/>
      <c r="J58" s="225"/>
      <c r="K58" s="172"/>
    </row>
    <row r="59" spans="2:11" ht="13.5" thickBot="1">
      <c r="B59" s="61"/>
      <c r="C59" s="61"/>
      <c r="D59" s="61"/>
      <c r="E59" s="61"/>
      <c r="F59" s="61"/>
      <c r="G59" s="61"/>
      <c r="H59" s="62"/>
      <c r="I59" s="61"/>
      <c r="J59" s="61"/>
      <c r="K59" s="172"/>
    </row>
    <row r="60" spans="2:11" ht="13.5" thickBot="1">
      <c r="B60" s="240" t="s">
        <v>175</v>
      </c>
      <c r="C60" s="241"/>
      <c r="D60" s="242"/>
      <c r="E60" s="243"/>
      <c r="F60" s="244"/>
      <c r="G60" s="243"/>
      <c r="H60" s="245">
        <f>H24+H33+H58</f>
        <v>2043590.2</v>
      </c>
      <c r="I60" s="246"/>
      <c r="J60" s="247"/>
      <c r="K60" s="64"/>
    </row>
    <row r="61" spans="2:11" ht="12.75">
      <c r="B61" s="86"/>
      <c r="C61" s="75"/>
      <c r="D61" s="75"/>
      <c r="E61" s="75"/>
      <c r="F61" s="173"/>
      <c r="G61" s="76"/>
      <c r="H61" s="174"/>
      <c r="I61" s="175"/>
      <c r="J61" s="175"/>
      <c r="K61" s="129"/>
    </row>
    <row r="62" spans="2:11" ht="12.75">
      <c r="B62" s="86" t="s">
        <v>182</v>
      </c>
      <c r="C62" s="176"/>
      <c r="D62" s="75"/>
      <c r="E62" s="75"/>
      <c r="F62" s="173"/>
      <c r="G62" s="76"/>
      <c r="H62" s="174"/>
      <c r="I62" s="175"/>
      <c r="J62" s="175"/>
      <c r="K62" s="129"/>
    </row>
    <row r="63" spans="2:11" ht="12.75">
      <c r="B63" s="177" t="s">
        <v>167</v>
      </c>
      <c r="C63" s="178">
        <v>1</v>
      </c>
      <c r="D63" s="179"/>
      <c r="E63" s="180">
        <v>0.05</v>
      </c>
      <c r="F63" s="181"/>
      <c r="G63" s="182"/>
      <c r="H63" s="183">
        <f>E63*H60</f>
        <v>102179.51000000001</v>
      </c>
      <c r="I63" s="265"/>
      <c r="J63" s="265"/>
      <c r="K63" s="129"/>
    </row>
    <row r="64" spans="2:11" ht="12.75">
      <c r="B64" s="177" t="s">
        <v>168</v>
      </c>
      <c r="C64" s="178">
        <v>0</v>
      </c>
      <c r="D64" s="179" t="s">
        <v>169</v>
      </c>
      <c r="E64" s="184">
        <f>E11</f>
        <v>0.0125</v>
      </c>
      <c r="F64" s="181" t="s">
        <v>170</v>
      </c>
      <c r="G64" s="182"/>
      <c r="H64" s="183">
        <f>E11*E12*E13*H60</f>
        <v>153269.265</v>
      </c>
      <c r="I64" s="264" t="s">
        <v>238</v>
      </c>
      <c r="J64" s="264"/>
      <c r="K64" s="129"/>
    </row>
    <row r="65" spans="2:11" ht="12.75">
      <c r="B65" s="177" t="s">
        <v>173</v>
      </c>
      <c r="C65" s="178">
        <v>1</v>
      </c>
      <c r="D65" s="179"/>
      <c r="E65" s="180">
        <v>0</v>
      </c>
      <c r="F65" s="181" t="s">
        <v>2</v>
      </c>
      <c r="G65" s="182"/>
      <c r="H65" s="183"/>
      <c r="I65" s="265"/>
      <c r="J65" s="265"/>
      <c r="K65" s="129"/>
    </row>
    <row r="66" spans="2:11" ht="12.75">
      <c r="B66" s="177" t="s">
        <v>171</v>
      </c>
      <c r="C66" s="178">
        <v>1</v>
      </c>
      <c r="D66" s="179"/>
      <c r="E66" s="180">
        <v>0</v>
      </c>
      <c r="F66" s="181" t="s">
        <v>2</v>
      </c>
      <c r="G66" s="182"/>
      <c r="H66" s="183"/>
      <c r="I66" s="265"/>
      <c r="J66" s="265"/>
      <c r="K66" s="129"/>
    </row>
    <row r="67" spans="2:11" ht="12.75">
      <c r="B67" s="177" t="s">
        <v>172</v>
      </c>
      <c r="C67" s="178">
        <v>1</v>
      </c>
      <c r="D67" s="179"/>
      <c r="E67" s="180">
        <v>0</v>
      </c>
      <c r="F67" s="181" t="s">
        <v>2</v>
      </c>
      <c r="G67" s="182"/>
      <c r="H67" s="183"/>
      <c r="I67" s="265"/>
      <c r="J67" s="265"/>
      <c r="K67" s="129"/>
    </row>
    <row r="68" spans="2:11" ht="12.75">
      <c r="B68" s="212" t="s">
        <v>174</v>
      </c>
      <c r="C68" s="226"/>
      <c r="D68" s="226"/>
      <c r="E68" s="226"/>
      <c r="F68" s="227"/>
      <c r="G68" s="228"/>
      <c r="H68" s="229">
        <f>SUM(H63:H67)</f>
        <v>255448.77500000002</v>
      </c>
      <c r="I68" s="230"/>
      <c r="J68" s="231"/>
      <c r="K68" s="129"/>
    </row>
    <row r="69" spans="2:11" ht="12.75">
      <c r="B69" s="86"/>
      <c r="C69" s="75"/>
      <c r="D69" s="75"/>
      <c r="E69" s="75"/>
      <c r="F69" s="173"/>
      <c r="G69" s="76"/>
      <c r="H69" s="174"/>
      <c r="I69" s="175"/>
      <c r="J69" s="175"/>
      <c r="K69" s="129"/>
    </row>
    <row r="70" spans="2:11" ht="12.75">
      <c r="B70" s="232" t="s">
        <v>176</v>
      </c>
      <c r="C70" s="233"/>
      <c r="D70" s="234"/>
      <c r="E70" s="233"/>
      <c r="F70" s="235"/>
      <c r="G70" s="236"/>
      <c r="H70" s="237">
        <f>H60+H68</f>
        <v>2299038.975</v>
      </c>
      <c r="I70" s="238"/>
      <c r="J70" s="239"/>
      <c r="K70" s="129"/>
    </row>
    <row r="71" spans="2:11" ht="12.75">
      <c r="B71" s="65"/>
      <c r="C71" s="75"/>
      <c r="D71" s="66"/>
      <c r="E71" s="75"/>
      <c r="F71" s="67"/>
      <c r="G71" s="76"/>
      <c r="H71" s="69"/>
      <c r="I71" s="70"/>
      <c r="J71" s="70"/>
      <c r="K71" s="129"/>
    </row>
    <row r="72" spans="2:11" ht="12.75">
      <c r="B72" s="188" t="s">
        <v>177</v>
      </c>
      <c r="C72" s="79"/>
      <c r="D72" s="71"/>
      <c r="E72" s="79"/>
      <c r="F72" s="72"/>
      <c r="G72" s="78"/>
      <c r="H72" s="63">
        <f>H60</f>
        <v>2043590.2</v>
      </c>
      <c r="I72" s="73"/>
      <c r="J72" s="74"/>
      <c r="K72" s="129"/>
    </row>
    <row r="73" spans="2:11" ht="12.75">
      <c r="B73" s="188" t="s">
        <v>178</v>
      </c>
      <c r="C73" s="79"/>
      <c r="D73" s="71"/>
      <c r="E73" s="79"/>
      <c r="F73" s="72"/>
      <c r="G73" s="78"/>
      <c r="H73" s="63">
        <f>H70</f>
        <v>2299038.975</v>
      </c>
      <c r="I73" s="73"/>
      <c r="J73" s="74"/>
      <c r="K73" s="129"/>
    </row>
    <row r="74" spans="2:11" ht="12.75">
      <c r="B74" s="188" t="s">
        <v>179</v>
      </c>
      <c r="C74" s="79"/>
      <c r="D74" s="71"/>
      <c r="E74" s="79"/>
      <c r="F74" s="72"/>
      <c r="G74" s="78"/>
      <c r="H74" s="63">
        <f>E8*E9</f>
        <v>4950000</v>
      </c>
      <c r="I74" s="73"/>
      <c r="J74" s="74"/>
      <c r="K74" s="129"/>
    </row>
    <row r="75" spans="2:11" ht="12.75">
      <c r="B75" s="188" t="s">
        <v>180</v>
      </c>
      <c r="C75" s="79"/>
      <c r="D75" s="71"/>
      <c r="E75" s="79"/>
      <c r="F75" s="72"/>
      <c r="G75" s="78"/>
      <c r="H75" s="63">
        <f>H74-H72</f>
        <v>2906409.8</v>
      </c>
      <c r="I75" s="73"/>
      <c r="J75" s="74"/>
      <c r="K75" s="129"/>
    </row>
    <row r="76" spans="2:11" ht="12.75">
      <c r="B76" s="188" t="s">
        <v>181</v>
      </c>
      <c r="C76" s="79"/>
      <c r="D76" s="71"/>
      <c r="E76" s="79"/>
      <c r="F76" s="72"/>
      <c r="G76" s="78"/>
      <c r="H76" s="63">
        <f>H74-H73</f>
        <v>2650961.025</v>
      </c>
      <c r="I76" s="73"/>
      <c r="J76" s="74"/>
      <c r="K76" s="129"/>
    </row>
    <row r="77" spans="2:11" ht="12.75">
      <c r="B77" s="189"/>
      <c r="C77" s="75"/>
      <c r="D77" s="66"/>
      <c r="E77" s="75"/>
      <c r="F77" s="67"/>
      <c r="G77" s="76"/>
      <c r="H77" s="69"/>
      <c r="I77" s="70"/>
      <c r="J77" s="70"/>
      <c r="K77" s="129"/>
    </row>
    <row r="78" spans="2:11" ht="12.75">
      <c r="B78" s="189"/>
      <c r="C78" s="75"/>
      <c r="D78" s="261" t="s">
        <v>233</v>
      </c>
      <c r="E78" s="262"/>
      <c r="F78" s="262"/>
      <c r="G78" s="263"/>
      <c r="H78" s="69"/>
      <c r="I78" s="70"/>
      <c r="J78" s="70"/>
      <c r="K78" s="129"/>
    </row>
    <row r="79" spans="2:11" ht="12.75">
      <c r="B79" s="189"/>
      <c r="C79" s="75"/>
      <c r="D79" s="172"/>
      <c r="E79" s="172"/>
      <c r="F79" s="172"/>
      <c r="G79" s="172"/>
      <c r="H79" s="69"/>
      <c r="I79" s="70"/>
      <c r="J79" s="70"/>
      <c r="K79" s="129"/>
    </row>
    <row r="80" spans="2:11" ht="12.75">
      <c r="B80" s="189"/>
      <c r="C80" s="75"/>
      <c r="D80" s="261" t="s">
        <v>246</v>
      </c>
      <c r="E80" s="262"/>
      <c r="F80" s="262"/>
      <c r="G80" s="263"/>
      <c r="H80" s="69"/>
      <c r="I80" s="70"/>
      <c r="J80" s="70"/>
      <c r="K80" s="129"/>
    </row>
    <row r="81" spans="2:11" ht="12.75">
      <c r="B81" s="189"/>
      <c r="C81" s="75"/>
      <c r="D81" s="258" t="s">
        <v>234</v>
      </c>
      <c r="E81" s="259" t="s">
        <v>235</v>
      </c>
      <c r="F81" s="259"/>
      <c r="G81" s="259"/>
      <c r="H81" s="69"/>
      <c r="I81" s="70"/>
      <c r="J81" s="70"/>
      <c r="K81" s="129"/>
    </row>
    <row r="82" spans="2:11" ht="12.75">
      <c r="B82" s="189"/>
      <c r="C82" s="75"/>
      <c r="D82" s="258"/>
      <c r="E82" s="190">
        <f>+F82*0.9</f>
        <v>495</v>
      </c>
      <c r="F82" s="191">
        <f>E9</f>
        <v>550</v>
      </c>
      <c r="G82" s="190">
        <f>+F82*1.1</f>
        <v>605</v>
      </c>
      <c r="H82" s="69"/>
      <c r="I82" s="70"/>
      <c r="J82" s="70"/>
      <c r="K82" s="129"/>
    </row>
    <row r="83" spans="2:11" ht="12.75">
      <c r="B83" s="189"/>
      <c r="C83" s="75"/>
      <c r="D83" s="192">
        <f>+D84*0.9</f>
        <v>8100</v>
      </c>
      <c r="E83" s="193">
        <f>E$82*$D83-$H$73</f>
        <v>1710461.025</v>
      </c>
      <c r="F83" s="193">
        <f aca="true" t="shared" si="2" ref="F83:G85">F$82*$D83-$H$73</f>
        <v>2155961.025</v>
      </c>
      <c r="G83" s="193">
        <f t="shared" si="2"/>
        <v>2601461.025</v>
      </c>
      <c r="H83" s="69"/>
      <c r="I83" s="70"/>
      <c r="J83" s="70"/>
      <c r="K83" s="129"/>
    </row>
    <row r="84" spans="2:11" ht="12.75">
      <c r="B84" s="189"/>
      <c r="C84" s="75"/>
      <c r="D84" s="192">
        <f>E8</f>
        <v>9000</v>
      </c>
      <c r="E84" s="193">
        <f>E$82*$D84-$H$73</f>
        <v>2155961.025</v>
      </c>
      <c r="F84" s="193">
        <f>F$82*$D84-$H$73</f>
        <v>2650961.025</v>
      </c>
      <c r="G84" s="193">
        <f t="shared" si="2"/>
        <v>3145961.025</v>
      </c>
      <c r="H84" s="69"/>
      <c r="I84" s="70"/>
      <c r="J84" s="70"/>
      <c r="K84" s="129"/>
    </row>
    <row r="85" spans="2:11" ht="12.75">
      <c r="B85" s="189"/>
      <c r="C85" s="75"/>
      <c r="D85" s="192">
        <f>+D84*1.1</f>
        <v>9900</v>
      </c>
      <c r="E85" s="193">
        <f>E$82*$D85-$H$73</f>
        <v>2601461.025</v>
      </c>
      <c r="F85" s="193">
        <f t="shared" si="2"/>
        <v>3145961.025</v>
      </c>
      <c r="G85" s="193">
        <f t="shared" si="2"/>
        <v>3690461.025</v>
      </c>
      <c r="H85" s="69"/>
      <c r="I85" s="70"/>
      <c r="J85" s="70"/>
      <c r="K85" s="129"/>
    </row>
    <row r="86" spans="2:11" ht="12.75">
      <c r="B86" s="189"/>
      <c r="C86" s="75"/>
      <c r="D86" s="172"/>
      <c r="E86" s="172"/>
      <c r="F86" s="172"/>
      <c r="G86" s="172"/>
      <c r="H86" s="69"/>
      <c r="I86" s="70"/>
      <c r="J86" s="70"/>
      <c r="K86" s="129"/>
    </row>
    <row r="87" spans="2:11" ht="12.75">
      <c r="B87" s="189"/>
      <c r="C87" s="75"/>
      <c r="D87" s="260" t="s">
        <v>247</v>
      </c>
      <c r="E87" s="261" t="s">
        <v>237</v>
      </c>
      <c r="F87" s="262"/>
      <c r="G87" s="263"/>
      <c r="H87" s="69"/>
      <c r="I87" s="70"/>
      <c r="J87" s="70"/>
      <c r="K87" s="129"/>
    </row>
    <row r="88" spans="2:11" ht="12.75">
      <c r="B88" s="189"/>
      <c r="C88" s="75"/>
      <c r="D88" s="260"/>
      <c r="E88" s="191">
        <f>+F88*0.9</f>
        <v>8100</v>
      </c>
      <c r="F88" s="191">
        <f>E8</f>
        <v>9000</v>
      </c>
      <c r="G88" s="191">
        <f>+F88*1.1</f>
        <v>9900</v>
      </c>
      <c r="H88" s="69"/>
      <c r="I88" s="70"/>
      <c r="J88" s="70"/>
      <c r="K88" s="129"/>
    </row>
    <row r="89" spans="2:11" ht="12.75">
      <c r="B89" s="189"/>
      <c r="C89" s="75"/>
      <c r="D89" s="260"/>
      <c r="E89" s="194">
        <f>$H$73/E$88</f>
        <v>283.83197222222225</v>
      </c>
      <c r="F89" s="194">
        <f>$H$73/F$88</f>
        <v>255.448775</v>
      </c>
      <c r="G89" s="194">
        <f>$H$73/G$88</f>
        <v>232.2261590909091</v>
      </c>
      <c r="H89" s="69"/>
      <c r="I89" s="70"/>
      <c r="J89" s="70"/>
      <c r="K89" s="129"/>
    </row>
    <row r="90" spans="2:11" ht="12.75">
      <c r="B90" s="195" t="s">
        <v>25</v>
      </c>
      <c r="C90" s="196"/>
      <c r="D90" s="197"/>
      <c r="E90" s="197"/>
      <c r="F90" s="198"/>
      <c r="G90" s="176"/>
      <c r="H90" s="199"/>
      <c r="I90" s="200"/>
      <c r="J90" s="93"/>
      <c r="K90" s="129"/>
    </row>
    <row r="91" spans="2:11" ht="12.75">
      <c r="B91" s="201" t="s">
        <v>158</v>
      </c>
      <c r="C91" s="202"/>
      <c r="D91" s="202"/>
      <c r="E91" s="203"/>
      <c r="F91" s="204"/>
      <c r="G91" s="205"/>
      <c r="H91" s="205"/>
      <c r="I91" s="204"/>
      <c r="J91" s="93"/>
      <c r="K91" s="129"/>
    </row>
    <row r="92" spans="2:11" ht="12.75">
      <c r="B92" s="201" t="s">
        <v>251</v>
      </c>
      <c r="C92" s="202"/>
      <c r="D92" s="202"/>
      <c r="E92" s="203"/>
      <c r="F92" s="204"/>
      <c r="G92" s="205"/>
      <c r="H92" s="205"/>
      <c r="I92" s="204"/>
      <c r="J92" s="93"/>
      <c r="K92" s="129"/>
    </row>
    <row r="93" spans="2:11" ht="12.75">
      <c r="B93" s="201" t="s">
        <v>252</v>
      </c>
      <c r="C93" s="202"/>
      <c r="D93" s="202"/>
      <c r="E93" s="206"/>
      <c r="F93" s="202"/>
      <c r="G93" s="153"/>
      <c r="H93" s="153"/>
      <c r="I93" s="107"/>
      <c r="J93" s="93"/>
      <c r="K93" s="129"/>
    </row>
    <row r="94" ht="12.75">
      <c r="B94" s="201" t="s">
        <v>253</v>
      </c>
    </row>
    <row r="95" ht="12.75">
      <c r="B95" s="201" t="s">
        <v>245</v>
      </c>
    </row>
    <row r="96" ht="12.75">
      <c r="B96" s="207" t="s">
        <v>259</v>
      </c>
    </row>
  </sheetData>
  <sheetProtection/>
  <mergeCells count="40">
    <mergeCell ref="I20:J20"/>
    <mergeCell ref="B1:J1"/>
    <mergeCell ref="E3:H3"/>
    <mergeCell ref="E4:H4"/>
    <mergeCell ref="E5:H5"/>
    <mergeCell ref="I18:J18"/>
    <mergeCell ref="I42:J42"/>
    <mergeCell ref="I21:J21"/>
    <mergeCell ref="I27:J27"/>
    <mergeCell ref="I28:J28"/>
    <mergeCell ref="I29:J29"/>
    <mergeCell ref="I30:J30"/>
    <mergeCell ref="I36:J36"/>
    <mergeCell ref="I37:J37"/>
    <mergeCell ref="I38:J38"/>
    <mergeCell ref="I39:J39"/>
    <mergeCell ref="I40:J40"/>
    <mergeCell ref="I41:J41"/>
    <mergeCell ref="I63:J63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D81:D82"/>
    <mergeCell ref="E81:G81"/>
    <mergeCell ref="D87:D89"/>
    <mergeCell ref="E87:G87"/>
    <mergeCell ref="I64:J64"/>
    <mergeCell ref="I65:J65"/>
    <mergeCell ref="I66:J66"/>
    <mergeCell ref="I67:J67"/>
    <mergeCell ref="D78:G78"/>
    <mergeCell ref="D80:G80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B1:K97"/>
  <sheetViews>
    <sheetView zoomScalePageLayoutView="0" workbookViewId="0" topLeftCell="A88">
      <selection activeCell="K19" sqref="K19"/>
    </sheetView>
  </sheetViews>
  <sheetFormatPr defaultColWidth="11.421875" defaultRowHeight="12.75"/>
  <cols>
    <col min="1" max="1" width="4.00390625" style="128" customWidth="1"/>
    <col min="2" max="2" width="41.57421875" style="128" customWidth="1"/>
    <col min="3" max="3" width="10.28125" style="128" customWidth="1"/>
    <col min="4" max="4" width="11.421875" style="128" customWidth="1"/>
    <col min="5" max="6" width="10.7109375" style="128" customWidth="1"/>
    <col min="7" max="8" width="11.421875" style="128" customWidth="1"/>
    <col min="9" max="9" width="34.28125" style="128" customWidth="1"/>
    <col min="10" max="10" width="6.421875" style="128" customWidth="1"/>
    <col min="11" max="16384" width="11.421875" style="128" customWidth="1"/>
  </cols>
  <sheetData>
    <row r="1" spans="2:11" ht="15">
      <c r="B1" s="280" t="s">
        <v>8</v>
      </c>
      <c r="C1" s="281"/>
      <c r="D1" s="281"/>
      <c r="E1" s="281"/>
      <c r="F1" s="281"/>
      <c r="G1" s="281"/>
      <c r="H1" s="281"/>
      <c r="I1" s="281"/>
      <c r="J1" s="281"/>
      <c r="K1" s="129"/>
    </row>
    <row r="2" spans="2:11" ht="12.75">
      <c r="B2" s="129"/>
      <c r="C2" s="136"/>
      <c r="D2" s="136"/>
      <c r="E2" s="138"/>
      <c r="F2" s="139"/>
      <c r="G2" s="140"/>
      <c r="H2" s="140"/>
      <c r="I2" s="141"/>
      <c r="J2" s="129"/>
      <c r="K2" s="129"/>
    </row>
    <row r="3" spans="2:11" ht="15">
      <c r="B3" s="132" t="s">
        <v>244</v>
      </c>
      <c r="C3" s="136"/>
      <c r="D3" s="136"/>
      <c r="E3" s="286" t="s">
        <v>151</v>
      </c>
      <c r="F3" s="286"/>
      <c r="G3" s="286"/>
      <c r="H3" s="286"/>
      <c r="I3" s="133" t="s">
        <v>156</v>
      </c>
      <c r="J3" s="135">
        <v>416</v>
      </c>
      <c r="K3" s="129"/>
    </row>
    <row r="4" spans="2:11" ht="12.75">
      <c r="B4" s="132" t="s">
        <v>153</v>
      </c>
      <c r="C4" s="136"/>
      <c r="D4" s="136"/>
      <c r="E4" s="283" t="s">
        <v>44</v>
      </c>
      <c r="F4" s="283"/>
      <c r="G4" s="283"/>
      <c r="H4" s="283"/>
      <c r="I4" s="133" t="s">
        <v>155</v>
      </c>
      <c r="J4" s="135">
        <f>E8</f>
        <v>9000</v>
      </c>
      <c r="K4" s="129"/>
    </row>
    <row r="5" spans="2:11" ht="12.75">
      <c r="B5" s="132" t="s">
        <v>243</v>
      </c>
      <c r="C5" s="136"/>
      <c r="D5" s="136"/>
      <c r="E5" s="287" t="s">
        <v>152</v>
      </c>
      <c r="F5" s="287"/>
      <c r="G5" s="287"/>
      <c r="H5" s="287"/>
      <c r="I5" s="105" t="s">
        <v>154</v>
      </c>
      <c r="J5" s="208">
        <f>E9</f>
        <v>550</v>
      </c>
      <c r="K5" s="129"/>
    </row>
    <row r="6" spans="2:11" ht="12.75">
      <c r="B6" s="132"/>
      <c r="C6" s="136"/>
      <c r="D6" s="136"/>
      <c r="E6" s="77"/>
      <c r="F6" s="139"/>
      <c r="G6" s="140"/>
      <c r="H6" s="153"/>
      <c r="I6" s="107"/>
      <c r="J6" s="105"/>
      <c r="K6" s="129"/>
    </row>
    <row r="7" spans="2:11" ht="12.75">
      <c r="B7" s="142" t="s">
        <v>161</v>
      </c>
      <c r="C7" s="143"/>
      <c r="D7" s="144"/>
      <c r="E7" s="145"/>
      <c r="F7" s="139"/>
      <c r="G7" s="140"/>
      <c r="H7" s="153"/>
      <c r="I7" s="107"/>
      <c r="J7" s="105"/>
      <c r="K7" s="129"/>
    </row>
    <row r="8" spans="2:11" ht="12.75">
      <c r="B8" s="146" t="s">
        <v>162</v>
      </c>
      <c r="C8" s="147"/>
      <c r="D8" s="147"/>
      <c r="E8" s="109">
        <v>9000</v>
      </c>
      <c r="F8" s="139"/>
      <c r="G8" s="140"/>
      <c r="H8" s="153"/>
      <c r="I8" s="107"/>
      <c r="J8" s="105"/>
      <c r="K8" s="129"/>
    </row>
    <row r="9" spans="2:11" ht="12.75">
      <c r="B9" s="148" t="s">
        <v>163</v>
      </c>
      <c r="C9" s="147"/>
      <c r="D9" s="147"/>
      <c r="E9" s="109">
        <v>550</v>
      </c>
      <c r="F9" s="139"/>
      <c r="G9" s="140"/>
      <c r="H9" s="153"/>
      <c r="I9" s="107"/>
      <c r="J9" s="105"/>
      <c r="K9" s="129"/>
    </row>
    <row r="10" spans="2:11" ht="12.75">
      <c r="B10" s="148" t="s">
        <v>183</v>
      </c>
      <c r="C10" s="147"/>
      <c r="D10" s="147"/>
      <c r="E10" s="109">
        <v>10000</v>
      </c>
      <c r="F10" s="139"/>
      <c r="G10" s="140"/>
      <c r="H10" s="153"/>
      <c r="I10" s="107"/>
      <c r="J10" s="105"/>
      <c r="K10" s="129"/>
    </row>
    <row r="11" spans="2:11" ht="12.75">
      <c r="B11" s="148" t="s">
        <v>164</v>
      </c>
      <c r="C11" s="149"/>
      <c r="D11" s="147"/>
      <c r="E11" s="110">
        <v>0.0125</v>
      </c>
      <c r="F11" s="139"/>
      <c r="G11" s="140"/>
      <c r="H11" s="153"/>
      <c r="I11" s="107"/>
      <c r="J11" s="105"/>
      <c r="K11" s="129"/>
    </row>
    <row r="12" spans="2:11" ht="12.75">
      <c r="B12" s="148" t="s">
        <v>165</v>
      </c>
      <c r="C12" s="149"/>
      <c r="D12" s="147"/>
      <c r="E12" s="111">
        <v>0.5</v>
      </c>
      <c r="F12" s="139"/>
      <c r="G12" s="140"/>
      <c r="H12" s="153"/>
      <c r="I12" s="107"/>
      <c r="J12" s="105"/>
      <c r="K12" s="129"/>
    </row>
    <row r="13" spans="2:11" ht="12.75">
      <c r="B13" s="150" t="s">
        <v>166</v>
      </c>
      <c r="C13" s="151"/>
      <c r="D13" s="152"/>
      <c r="E13" s="112">
        <v>12</v>
      </c>
      <c r="F13" s="139"/>
      <c r="G13" s="140"/>
      <c r="H13" s="153"/>
      <c r="I13" s="107"/>
      <c r="J13" s="105"/>
      <c r="K13" s="129"/>
    </row>
    <row r="14" spans="2:11" ht="12.75">
      <c r="B14" s="132"/>
      <c r="C14" s="136"/>
      <c r="D14" s="136"/>
      <c r="E14" s="77"/>
      <c r="F14" s="139"/>
      <c r="G14" s="140"/>
      <c r="H14" s="153"/>
      <c r="I14" s="107"/>
      <c r="J14" s="105"/>
      <c r="K14" s="129"/>
    </row>
    <row r="15" spans="2:11" ht="12.75">
      <c r="B15" s="212" t="s">
        <v>35</v>
      </c>
      <c r="C15" s="248" t="s">
        <v>157</v>
      </c>
      <c r="D15" s="248" t="s">
        <v>33</v>
      </c>
      <c r="E15" s="249" t="s">
        <v>0</v>
      </c>
      <c r="F15" s="248" t="s">
        <v>1</v>
      </c>
      <c r="G15" s="217" t="s">
        <v>36</v>
      </c>
      <c r="H15" s="250" t="s">
        <v>37</v>
      </c>
      <c r="I15" s="251" t="s">
        <v>18</v>
      </c>
      <c r="J15" s="252"/>
      <c r="K15" s="129"/>
    </row>
    <row r="16" spans="2:11" ht="12.75">
      <c r="B16" s="89"/>
      <c r="C16" s="87"/>
      <c r="D16" s="87"/>
      <c r="E16" s="88"/>
      <c r="F16" s="87"/>
      <c r="G16" s="90"/>
      <c r="H16" s="90"/>
      <c r="I16" s="161"/>
      <c r="J16" s="93"/>
      <c r="K16" s="129"/>
    </row>
    <row r="17" spans="2:11" ht="12.75">
      <c r="B17" s="86" t="s">
        <v>7</v>
      </c>
      <c r="C17" s="94" t="s">
        <v>157</v>
      </c>
      <c r="D17" s="94" t="s">
        <v>33</v>
      </c>
      <c r="E17" s="95" t="s">
        <v>0</v>
      </c>
      <c r="F17" s="94" t="s">
        <v>1</v>
      </c>
      <c r="G17" s="91" t="s">
        <v>36</v>
      </c>
      <c r="H17" s="96" t="s">
        <v>37</v>
      </c>
      <c r="I17" s="97" t="s">
        <v>18</v>
      </c>
      <c r="J17" s="98"/>
      <c r="K17" s="129"/>
    </row>
    <row r="18" spans="2:11" ht="12.75">
      <c r="B18" s="80" t="s">
        <v>14</v>
      </c>
      <c r="C18" s="108">
        <v>1</v>
      </c>
      <c r="D18" s="127" t="s">
        <v>17</v>
      </c>
      <c r="E18" s="116">
        <v>8</v>
      </c>
      <c r="F18" s="80" t="s">
        <v>3</v>
      </c>
      <c r="G18" s="81">
        <f>$E$10</f>
        <v>10000</v>
      </c>
      <c r="H18" s="60">
        <f>+C18*E18*G18</f>
        <v>80000</v>
      </c>
      <c r="I18" s="82" t="s">
        <v>47</v>
      </c>
      <c r="J18" s="83"/>
      <c r="K18" s="107"/>
    </row>
    <row r="19" spans="2:11" ht="12.75">
      <c r="B19" s="80" t="s">
        <v>229</v>
      </c>
      <c r="C19" s="108">
        <v>1</v>
      </c>
      <c r="D19" s="127" t="s">
        <v>230</v>
      </c>
      <c r="E19" s="116">
        <v>10</v>
      </c>
      <c r="F19" s="80" t="s">
        <v>3</v>
      </c>
      <c r="G19" s="81">
        <f>$E$10</f>
        <v>10000</v>
      </c>
      <c r="H19" s="84">
        <f>+E19*G19</f>
        <v>100000</v>
      </c>
      <c r="I19" s="274"/>
      <c r="J19" s="274"/>
      <c r="K19" s="107"/>
    </row>
    <row r="20" spans="2:11" ht="12.75">
      <c r="B20" s="80" t="s">
        <v>9</v>
      </c>
      <c r="C20" s="108">
        <v>1</v>
      </c>
      <c r="D20" s="127" t="s">
        <v>228</v>
      </c>
      <c r="E20" s="116">
        <v>8</v>
      </c>
      <c r="F20" s="80" t="s">
        <v>3</v>
      </c>
      <c r="G20" s="81">
        <f>$E$10</f>
        <v>10000</v>
      </c>
      <c r="H20" s="84">
        <f>+E20*G20</f>
        <v>80000</v>
      </c>
      <c r="I20" s="85"/>
      <c r="J20" s="83"/>
      <c r="K20" s="107"/>
    </row>
    <row r="21" spans="2:11" ht="12.75">
      <c r="B21" s="80" t="s">
        <v>11</v>
      </c>
      <c r="C21" s="108">
        <v>1</v>
      </c>
      <c r="D21" s="127" t="s">
        <v>15</v>
      </c>
      <c r="E21" s="116">
        <v>45</v>
      </c>
      <c r="F21" s="80" t="s">
        <v>3</v>
      </c>
      <c r="G21" s="81">
        <f>$E$10</f>
        <v>10000</v>
      </c>
      <c r="H21" s="84">
        <f>+E21*G21</f>
        <v>450000</v>
      </c>
      <c r="I21" s="85"/>
      <c r="J21" s="83"/>
      <c r="K21" s="107"/>
    </row>
    <row r="22" spans="2:11" ht="12.75">
      <c r="B22" s="80"/>
      <c r="C22" s="108">
        <v>1</v>
      </c>
      <c r="D22" s="127" t="s">
        <v>239</v>
      </c>
      <c r="E22" s="116">
        <v>0</v>
      </c>
      <c r="F22" s="80" t="s">
        <v>3</v>
      </c>
      <c r="G22" s="81">
        <f>$E$10</f>
        <v>10000</v>
      </c>
      <c r="H22" s="84">
        <f>+E22*G22</f>
        <v>0</v>
      </c>
      <c r="I22" s="121"/>
      <c r="J22" s="83"/>
      <c r="K22" s="107"/>
    </row>
    <row r="23" spans="2:11" ht="12.75">
      <c r="B23" s="80"/>
      <c r="C23" s="108">
        <v>1</v>
      </c>
      <c r="D23" s="127" t="s">
        <v>239</v>
      </c>
      <c r="E23" s="116">
        <v>0</v>
      </c>
      <c r="F23" s="80" t="s">
        <v>3</v>
      </c>
      <c r="G23" s="81">
        <f>$E$10</f>
        <v>10000</v>
      </c>
      <c r="H23" s="84">
        <f>+E23*G23</f>
        <v>0</v>
      </c>
      <c r="I23" s="121"/>
      <c r="J23" s="83"/>
      <c r="K23" s="107"/>
    </row>
    <row r="24" spans="2:11" ht="12.75">
      <c r="B24" s="212" t="s">
        <v>12</v>
      </c>
      <c r="C24" s="213"/>
      <c r="D24" s="213"/>
      <c r="E24" s="214"/>
      <c r="F24" s="215"/>
      <c r="G24" s="216"/>
      <c r="H24" s="217">
        <f>SUM(H18:H23)</f>
        <v>710000</v>
      </c>
      <c r="I24" s="218"/>
      <c r="J24" s="219"/>
      <c r="K24" s="129"/>
    </row>
    <row r="25" spans="2:11" ht="12.75">
      <c r="B25" s="86"/>
      <c r="C25" s="87"/>
      <c r="D25" s="87"/>
      <c r="E25" s="88"/>
      <c r="F25" s="89"/>
      <c r="G25" s="90"/>
      <c r="H25" s="91"/>
      <c r="I25" s="92"/>
      <c r="J25" s="93"/>
      <c r="K25" s="129"/>
    </row>
    <row r="26" spans="2:11" ht="12.75">
      <c r="B26" s="86" t="s">
        <v>4</v>
      </c>
      <c r="C26" s="94" t="s">
        <v>157</v>
      </c>
      <c r="D26" s="94" t="s">
        <v>33</v>
      </c>
      <c r="E26" s="95" t="s">
        <v>0</v>
      </c>
      <c r="F26" s="94" t="s">
        <v>1</v>
      </c>
      <c r="G26" s="91" t="s">
        <v>36</v>
      </c>
      <c r="H26" s="96" t="s">
        <v>37</v>
      </c>
      <c r="I26" s="97" t="s">
        <v>18</v>
      </c>
      <c r="J26" s="98"/>
      <c r="K26" s="129"/>
    </row>
    <row r="27" spans="2:11" ht="12.75">
      <c r="B27" s="80" t="s">
        <v>34</v>
      </c>
      <c r="C27" s="108">
        <v>15</v>
      </c>
      <c r="D27" s="127" t="s">
        <v>46</v>
      </c>
      <c r="E27" s="118">
        <v>0.2</v>
      </c>
      <c r="F27" s="80" t="s">
        <v>241</v>
      </c>
      <c r="G27" s="113">
        <v>28000</v>
      </c>
      <c r="H27" s="60">
        <f>+E27*G27*C27</f>
        <v>84000</v>
      </c>
      <c r="I27" s="125"/>
      <c r="J27" s="83"/>
      <c r="K27" s="107"/>
    </row>
    <row r="28" spans="2:11" ht="12.75">
      <c r="B28" s="106" t="s">
        <v>13</v>
      </c>
      <c r="C28" s="108">
        <v>1</v>
      </c>
      <c r="D28" s="127" t="s">
        <v>46</v>
      </c>
      <c r="E28" s="118">
        <v>5</v>
      </c>
      <c r="F28" s="80" t="s">
        <v>241</v>
      </c>
      <c r="G28" s="113">
        <v>28000</v>
      </c>
      <c r="H28" s="60">
        <f>+E28*G28*C28</f>
        <v>140000</v>
      </c>
      <c r="I28" s="125" t="s">
        <v>38</v>
      </c>
      <c r="J28" s="83"/>
      <c r="K28" s="107"/>
    </row>
    <row r="29" spans="2:11" ht="12.75">
      <c r="B29" s="80" t="s">
        <v>39</v>
      </c>
      <c r="C29" s="108">
        <v>1</v>
      </c>
      <c r="D29" s="127" t="s">
        <v>16</v>
      </c>
      <c r="E29" s="118">
        <v>2</v>
      </c>
      <c r="F29" s="80" t="s">
        <v>227</v>
      </c>
      <c r="G29" s="113">
        <v>30000</v>
      </c>
      <c r="H29" s="60">
        <f>+E29*G29*C29</f>
        <v>60000</v>
      </c>
      <c r="I29" s="125" t="s">
        <v>240</v>
      </c>
      <c r="J29" s="83"/>
      <c r="K29" s="107"/>
    </row>
    <row r="30" spans="2:11" ht="12.75">
      <c r="B30" s="80" t="s">
        <v>242</v>
      </c>
      <c r="C30" s="108">
        <v>1</v>
      </c>
      <c r="D30" s="127" t="s">
        <v>16</v>
      </c>
      <c r="E30" s="118">
        <v>5</v>
      </c>
      <c r="F30" s="80" t="s">
        <v>241</v>
      </c>
      <c r="G30" s="113">
        <v>28000</v>
      </c>
      <c r="H30" s="60">
        <f>+E30*G30*C30</f>
        <v>140000</v>
      </c>
      <c r="I30" s="115"/>
      <c r="J30" s="83"/>
      <c r="K30" s="107"/>
    </row>
    <row r="31" spans="2:11" ht="12.75">
      <c r="B31" s="80"/>
      <c r="C31" s="108">
        <v>1</v>
      </c>
      <c r="D31" s="127" t="s">
        <v>239</v>
      </c>
      <c r="E31" s="118">
        <v>0</v>
      </c>
      <c r="F31" s="80"/>
      <c r="G31" s="113">
        <v>28000</v>
      </c>
      <c r="H31" s="60">
        <f>+E31*G31*C31</f>
        <v>0</v>
      </c>
      <c r="I31" s="115"/>
      <c r="J31" s="83"/>
      <c r="K31" s="107"/>
    </row>
    <row r="32" spans="2:11" ht="12.75">
      <c r="B32" s="80"/>
      <c r="C32" s="108">
        <v>1</v>
      </c>
      <c r="D32" s="127" t="s">
        <v>239</v>
      </c>
      <c r="E32" s="118">
        <v>0</v>
      </c>
      <c r="F32" s="80"/>
      <c r="G32" s="113">
        <v>28000</v>
      </c>
      <c r="H32" s="60">
        <f>+E32*G32*C32</f>
        <v>0</v>
      </c>
      <c r="I32" s="115"/>
      <c r="J32" s="83"/>
      <c r="K32" s="107"/>
    </row>
    <row r="33" spans="2:11" ht="12.75">
      <c r="B33" s="212" t="s">
        <v>5</v>
      </c>
      <c r="C33" s="213"/>
      <c r="D33" s="213"/>
      <c r="E33" s="220"/>
      <c r="F33" s="221"/>
      <c r="G33" s="216"/>
      <c r="H33" s="217">
        <f>SUM(H27:H32)</f>
        <v>424000</v>
      </c>
      <c r="I33" s="218"/>
      <c r="J33" s="219"/>
      <c r="K33" s="129"/>
    </row>
    <row r="34" spans="2:11" ht="12.75">
      <c r="B34" s="86"/>
      <c r="C34" s="87"/>
      <c r="D34" s="87"/>
      <c r="E34" s="88"/>
      <c r="F34" s="89"/>
      <c r="G34" s="90"/>
      <c r="H34" s="91"/>
      <c r="I34" s="92"/>
      <c r="J34" s="93"/>
      <c r="K34" s="129"/>
    </row>
    <row r="35" spans="2:11" ht="12.75">
      <c r="B35" s="86" t="s">
        <v>160</v>
      </c>
      <c r="C35" s="94" t="s">
        <v>157</v>
      </c>
      <c r="D35" s="94" t="s">
        <v>33</v>
      </c>
      <c r="E35" s="95" t="s">
        <v>0</v>
      </c>
      <c r="F35" s="94" t="s">
        <v>1</v>
      </c>
      <c r="G35" s="91" t="s">
        <v>36</v>
      </c>
      <c r="H35" s="96" t="s">
        <v>37</v>
      </c>
      <c r="I35" s="97" t="s">
        <v>18</v>
      </c>
      <c r="J35" s="98"/>
      <c r="K35" s="129"/>
    </row>
    <row r="36" spans="2:11" ht="12.75">
      <c r="B36" s="99" t="s">
        <v>202</v>
      </c>
      <c r="C36" s="127">
        <v>1</v>
      </c>
      <c r="D36" s="127" t="s">
        <v>224</v>
      </c>
      <c r="E36" s="165">
        <v>260</v>
      </c>
      <c r="F36" s="100" t="s">
        <v>194</v>
      </c>
      <c r="G36" s="113">
        <v>347</v>
      </c>
      <c r="H36" s="60">
        <f>+E36*G36*C36</f>
        <v>90220</v>
      </c>
      <c r="I36" s="269" t="s">
        <v>203</v>
      </c>
      <c r="J36" s="269"/>
      <c r="K36" s="107"/>
    </row>
    <row r="37" spans="2:11" ht="12.75">
      <c r="B37" s="99" t="s">
        <v>202</v>
      </c>
      <c r="C37" s="127">
        <v>1</v>
      </c>
      <c r="D37" s="127" t="s">
        <v>224</v>
      </c>
      <c r="E37" s="118">
        <v>139</v>
      </c>
      <c r="F37" s="80" t="s">
        <v>194</v>
      </c>
      <c r="G37" s="113">
        <v>445</v>
      </c>
      <c r="H37" s="60">
        <f>+E37*G37*C37</f>
        <v>61855</v>
      </c>
      <c r="I37" s="269" t="s">
        <v>231</v>
      </c>
      <c r="J37" s="269"/>
      <c r="K37" s="107"/>
    </row>
    <row r="38" spans="2:11" ht="12.75">
      <c r="B38" s="99" t="s">
        <v>202</v>
      </c>
      <c r="C38" s="127">
        <v>1</v>
      </c>
      <c r="D38" s="127" t="s">
        <v>224</v>
      </c>
      <c r="E38" s="165">
        <v>73</v>
      </c>
      <c r="F38" s="100" t="s">
        <v>194</v>
      </c>
      <c r="G38" s="113">
        <v>590</v>
      </c>
      <c r="H38" s="60">
        <f>+E38*G38*C38</f>
        <v>43070</v>
      </c>
      <c r="I38" s="269" t="s">
        <v>204</v>
      </c>
      <c r="J38" s="269"/>
      <c r="K38" s="170"/>
    </row>
    <row r="39" spans="2:11" ht="12.75">
      <c r="B39" s="99" t="s">
        <v>202</v>
      </c>
      <c r="C39" s="127">
        <v>1</v>
      </c>
      <c r="D39" s="127" t="s">
        <v>219</v>
      </c>
      <c r="E39" s="118">
        <v>32</v>
      </c>
      <c r="F39" s="80" t="s">
        <v>194</v>
      </c>
      <c r="G39" s="113">
        <v>605</v>
      </c>
      <c r="H39" s="60">
        <f>+E39*G39*C39</f>
        <v>19360</v>
      </c>
      <c r="I39" s="269" t="s">
        <v>205</v>
      </c>
      <c r="J39" s="269"/>
      <c r="K39" s="107"/>
    </row>
    <row r="40" spans="2:11" ht="12.75">
      <c r="B40" s="99" t="s">
        <v>202</v>
      </c>
      <c r="C40" s="127">
        <v>1</v>
      </c>
      <c r="D40" s="127" t="s">
        <v>219</v>
      </c>
      <c r="E40" s="118">
        <v>58.4</v>
      </c>
      <c r="F40" s="80" t="s">
        <v>194</v>
      </c>
      <c r="G40" s="113">
        <v>368</v>
      </c>
      <c r="H40" s="60">
        <f>+E40*G40*C40</f>
        <v>21491.2</v>
      </c>
      <c r="I40" s="269" t="s">
        <v>206</v>
      </c>
      <c r="J40" s="269"/>
      <c r="K40" s="107"/>
    </row>
    <row r="41" spans="2:11" ht="12.75">
      <c r="B41" s="101" t="s">
        <v>191</v>
      </c>
      <c r="C41" s="127">
        <v>1</v>
      </c>
      <c r="D41" s="127" t="s">
        <v>218</v>
      </c>
      <c r="E41" s="167">
        <v>7.5</v>
      </c>
      <c r="F41" s="102" t="s">
        <v>48</v>
      </c>
      <c r="G41" s="169">
        <v>1791</v>
      </c>
      <c r="H41" s="103">
        <f aca="true" t="shared" si="0" ref="H41:H52">+E41*G41*C41</f>
        <v>13432.5</v>
      </c>
      <c r="I41" s="278" t="s">
        <v>192</v>
      </c>
      <c r="J41" s="279"/>
      <c r="K41" s="107"/>
    </row>
    <row r="42" spans="2:11" ht="12.75">
      <c r="B42" s="101" t="s">
        <v>191</v>
      </c>
      <c r="C42" s="127">
        <v>1</v>
      </c>
      <c r="D42" s="127" t="s">
        <v>219</v>
      </c>
      <c r="E42" s="167">
        <v>3.8</v>
      </c>
      <c r="F42" s="102" t="s">
        <v>194</v>
      </c>
      <c r="G42" s="169">
        <v>368</v>
      </c>
      <c r="H42" s="103">
        <f t="shared" si="0"/>
        <v>1398.3999999999999</v>
      </c>
      <c r="I42" s="272" t="s">
        <v>193</v>
      </c>
      <c r="J42" s="273"/>
      <c r="K42" s="107"/>
    </row>
    <row r="43" spans="2:11" ht="12.75">
      <c r="B43" s="80" t="s">
        <v>195</v>
      </c>
      <c r="C43" s="127">
        <v>1</v>
      </c>
      <c r="D43" s="127" t="s">
        <v>220</v>
      </c>
      <c r="E43" s="116">
        <v>4</v>
      </c>
      <c r="F43" s="80" t="s">
        <v>196</v>
      </c>
      <c r="G43" s="120">
        <v>3668</v>
      </c>
      <c r="H43" s="60">
        <f t="shared" si="0"/>
        <v>14672</v>
      </c>
      <c r="I43" s="266" t="s">
        <v>232</v>
      </c>
      <c r="J43" s="266"/>
      <c r="K43" s="107"/>
    </row>
    <row r="44" spans="2:11" ht="12.75">
      <c r="B44" s="80" t="s">
        <v>195</v>
      </c>
      <c r="C44" s="127">
        <v>1</v>
      </c>
      <c r="D44" s="127" t="s">
        <v>220</v>
      </c>
      <c r="E44" s="171">
        <v>4</v>
      </c>
      <c r="F44" s="80" t="s">
        <v>196</v>
      </c>
      <c r="G44" s="113">
        <v>6400</v>
      </c>
      <c r="H44" s="60">
        <f t="shared" si="0"/>
        <v>25600</v>
      </c>
      <c r="I44" s="267" t="s">
        <v>250</v>
      </c>
      <c r="J44" s="267"/>
      <c r="K44" s="107"/>
    </row>
    <row r="45" spans="2:11" ht="12.75">
      <c r="B45" s="80" t="s">
        <v>195</v>
      </c>
      <c r="C45" s="127">
        <v>1</v>
      </c>
      <c r="D45" s="127" t="s">
        <v>220</v>
      </c>
      <c r="E45" s="116">
        <v>0.3</v>
      </c>
      <c r="F45" s="80" t="s">
        <v>196</v>
      </c>
      <c r="G45" s="113">
        <v>5692</v>
      </c>
      <c r="H45" s="60">
        <f t="shared" si="0"/>
        <v>1707.6</v>
      </c>
      <c r="I45" s="268" t="s">
        <v>197</v>
      </c>
      <c r="J45" s="268"/>
      <c r="K45" s="107"/>
    </row>
    <row r="46" spans="2:11" ht="12.75">
      <c r="B46" s="80" t="s">
        <v>195</v>
      </c>
      <c r="C46" s="127">
        <v>1</v>
      </c>
      <c r="D46" s="127" t="s">
        <v>221</v>
      </c>
      <c r="E46" s="165">
        <v>2.5</v>
      </c>
      <c r="F46" s="100" t="s">
        <v>194</v>
      </c>
      <c r="G46" s="113">
        <v>5271</v>
      </c>
      <c r="H46" s="60">
        <f t="shared" si="0"/>
        <v>13177.5</v>
      </c>
      <c r="I46" s="269" t="s">
        <v>198</v>
      </c>
      <c r="J46" s="269"/>
      <c r="K46" s="107"/>
    </row>
    <row r="47" spans="2:11" ht="12.75">
      <c r="B47" s="99" t="s">
        <v>199</v>
      </c>
      <c r="C47" s="127">
        <v>1</v>
      </c>
      <c r="D47" s="127" t="s">
        <v>222</v>
      </c>
      <c r="E47" s="165">
        <v>2</v>
      </c>
      <c r="F47" s="100" t="s">
        <v>196</v>
      </c>
      <c r="G47" s="113">
        <v>88522</v>
      </c>
      <c r="H47" s="60">
        <f t="shared" si="0"/>
        <v>177044</v>
      </c>
      <c r="I47" s="269" t="s">
        <v>200</v>
      </c>
      <c r="J47" s="269"/>
      <c r="K47" s="107"/>
    </row>
    <row r="48" spans="2:11" ht="12.75">
      <c r="B48" s="99" t="s">
        <v>40</v>
      </c>
      <c r="C48" s="127">
        <v>1</v>
      </c>
      <c r="D48" s="127" t="s">
        <v>223</v>
      </c>
      <c r="E48" s="165">
        <v>10</v>
      </c>
      <c r="F48" s="100" t="s">
        <v>201</v>
      </c>
      <c r="G48" s="113">
        <v>20000</v>
      </c>
      <c r="H48" s="60">
        <f t="shared" si="0"/>
        <v>200000</v>
      </c>
      <c r="I48" s="269"/>
      <c r="J48" s="269"/>
      <c r="K48" s="107"/>
    </row>
    <row r="49" spans="2:11" ht="12.75">
      <c r="B49" s="99" t="s">
        <v>207</v>
      </c>
      <c r="C49" s="127">
        <v>1</v>
      </c>
      <c r="D49" s="127" t="s">
        <v>225</v>
      </c>
      <c r="E49" s="165">
        <v>15</v>
      </c>
      <c r="F49" s="100" t="s">
        <v>196</v>
      </c>
      <c r="G49" s="113">
        <v>987</v>
      </c>
      <c r="H49" s="60">
        <f t="shared" si="0"/>
        <v>14805</v>
      </c>
      <c r="I49" s="269" t="s">
        <v>208</v>
      </c>
      <c r="J49" s="269"/>
      <c r="K49" s="107"/>
    </row>
    <row r="50" spans="2:11" ht="12.75">
      <c r="B50" s="99" t="s">
        <v>207</v>
      </c>
      <c r="C50" s="127">
        <v>1</v>
      </c>
      <c r="D50" s="127" t="s">
        <v>225</v>
      </c>
      <c r="E50" s="165">
        <v>1</v>
      </c>
      <c r="F50" s="100" t="s">
        <v>210</v>
      </c>
      <c r="G50" s="113">
        <v>1437</v>
      </c>
      <c r="H50" s="60">
        <f t="shared" si="0"/>
        <v>1437</v>
      </c>
      <c r="I50" s="270" t="s">
        <v>209</v>
      </c>
      <c r="J50" s="271"/>
      <c r="K50" s="107"/>
    </row>
    <row r="51" spans="2:11" ht="12.75">
      <c r="B51" s="99" t="s">
        <v>211</v>
      </c>
      <c r="C51" s="127">
        <v>1</v>
      </c>
      <c r="D51" s="127" t="s">
        <v>221</v>
      </c>
      <c r="E51" s="165">
        <v>10</v>
      </c>
      <c r="F51" s="100" t="s">
        <v>213</v>
      </c>
      <c r="G51" s="113">
        <v>15000</v>
      </c>
      <c r="H51" s="60">
        <f t="shared" si="0"/>
        <v>150000</v>
      </c>
      <c r="I51" s="270" t="s">
        <v>212</v>
      </c>
      <c r="J51" s="271"/>
      <c r="K51" s="107"/>
    </row>
    <row r="52" spans="2:11" ht="12.75">
      <c r="B52" s="99" t="s">
        <v>214</v>
      </c>
      <c r="C52" s="127">
        <v>1</v>
      </c>
      <c r="D52" s="127"/>
      <c r="E52" s="165">
        <v>1</v>
      </c>
      <c r="F52" s="100" t="s">
        <v>215</v>
      </c>
      <c r="G52" s="113">
        <v>150000</v>
      </c>
      <c r="H52" s="60">
        <f t="shared" si="0"/>
        <v>150000</v>
      </c>
      <c r="I52" s="270"/>
      <c r="J52" s="271"/>
      <c r="K52" s="107"/>
    </row>
    <row r="53" spans="2:11" ht="12.75">
      <c r="B53" s="80" t="s">
        <v>248</v>
      </c>
      <c r="C53" s="127">
        <v>1</v>
      </c>
      <c r="D53" s="127" t="s">
        <v>10</v>
      </c>
      <c r="E53" s="116">
        <v>5260.2</v>
      </c>
      <c r="F53" s="80" t="s">
        <v>217</v>
      </c>
      <c r="G53" s="120">
        <v>120</v>
      </c>
      <c r="H53" s="60">
        <f>+E53*G53*C53</f>
        <v>631224</v>
      </c>
      <c r="I53" s="267"/>
      <c r="J53" s="267"/>
      <c r="K53" s="107"/>
    </row>
    <row r="54" spans="2:11" ht="12.75">
      <c r="B54" s="80" t="s">
        <v>258</v>
      </c>
      <c r="C54" s="127">
        <v>1</v>
      </c>
      <c r="D54" s="127" t="s">
        <v>239</v>
      </c>
      <c r="E54" s="116">
        <v>0</v>
      </c>
      <c r="F54" s="117"/>
      <c r="G54" s="120">
        <v>0</v>
      </c>
      <c r="H54" s="60">
        <f>+E54*G54*C54</f>
        <v>0</v>
      </c>
      <c r="I54" s="123"/>
      <c r="J54" s="124"/>
      <c r="K54" s="107"/>
    </row>
    <row r="55" spans="2:11" ht="12.75">
      <c r="B55" s="80"/>
      <c r="C55" s="127">
        <v>1</v>
      </c>
      <c r="D55" s="127" t="s">
        <v>239</v>
      </c>
      <c r="E55" s="116">
        <v>0</v>
      </c>
      <c r="F55" s="117"/>
      <c r="G55" s="120">
        <v>0</v>
      </c>
      <c r="H55" s="60">
        <f>+E55*G55*C55</f>
        <v>0</v>
      </c>
      <c r="I55" s="123"/>
      <c r="J55" s="124"/>
      <c r="K55" s="107"/>
    </row>
    <row r="56" spans="2:11" ht="12.75">
      <c r="B56" s="80"/>
      <c r="C56" s="127">
        <v>1</v>
      </c>
      <c r="D56" s="127" t="s">
        <v>239</v>
      </c>
      <c r="E56" s="116">
        <v>0</v>
      </c>
      <c r="F56" s="117"/>
      <c r="G56" s="120">
        <v>0</v>
      </c>
      <c r="H56" s="60">
        <f>+E56*G56*C56</f>
        <v>0</v>
      </c>
      <c r="I56" s="123"/>
      <c r="J56" s="124"/>
      <c r="K56" s="107"/>
    </row>
    <row r="57" spans="2:11" ht="12.75">
      <c r="B57" s="80"/>
      <c r="C57" s="127">
        <v>1</v>
      </c>
      <c r="D57" s="127" t="s">
        <v>239</v>
      </c>
      <c r="E57" s="116">
        <v>0</v>
      </c>
      <c r="F57" s="117"/>
      <c r="G57" s="120">
        <v>0</v>
      </c>
      <c r="H57" s="60">
        <f>+E57*G57*C57</f>
        <v>0</v>
      </c>
      <c r="I57" s="123"/>
      <c r="J57" s="124"/>
      <c r="K57" s="107"/>
    </row>
    <row r="58" spans="2:11" ht="12.75">
      <c r="B58" s="222" t="s">
        <v>6</v>
      </c>
      <c r="C58" s="223"/>
      <c r="D58" s="223"/>
      <c r="E58" s="223">
        <v>0</v>
      </c>
      <c r="F58" s="223"/>
      <c r="G58" s="223"/>
      <c r="H58" s="224">
        <f>SUM(H36:H57)</f>
        <v>1630494.2</v>
      </c>
      <c r="I58" s="223"/>
      <c r="J58" s="225"/>
      <c r="K58" s="172"/>
    </row>
    <row r="59" spans="2:11" ht="13.5" thickBot="1">
      <c r="B59" s="129"/>
      <c r="C59" s="202"/>
      <c r="D59" s="202"/>
      <c r="E59" s="209"/>
      <c r="F59" s="202"/>
      <c r="G59" s="153"/>
      <c r="H59" s="210"/>
      <c r="I59" s="129"/>
      <c r="J59" s="93"/>
      <c r="K59" s="129"/>
    </row>
    <row r="60" spans="2:11" ht="13.5" thickBot="1">
      <c r="B60" s="240" t="s">
        <v>175</v>
      </c>
      <c r="C60" s="241"/>
      <c r="D60" s="242"/>
      <c r="E60" s="243"/>
      <c r="F60" s="244"/>
      <c r="G60" s="243"/>
      <c r="H60" s="245">
        <f>H24+H33+H58</f>
        <v>2764494.2</v>
      </c>
      <c r="I60" s="246"/>
      <c r="J60" s="247"/>
      <c r="K60" s="64"/>
    </row>
    <row r="61" spans="2:11" ht="12.75">
      <c r="B61" s="86"/>
      <c r="C61" s="75"/>
      <c r="D61" s="75"/>
      <c r="E61" s="75"/>
      <c r="F61" s="173"/>
      <c r="G61" s="76"/>
      <c r="H61" s="174"/>
      <c r="I61" s="175"/>
      <c r="J61" s="175"/>
      <c r="K61" s="129"/>
    </row>
    <row r="62" spans="2:11" ht="12.75">
      <c r="B62" s="86" t="s">
        <v>182</v>
      </c>
      <c r="C62" s="176"/>
      <c r="D62" s="75"/>
      <c r="E62" s="75"/>
      <c r="F62" s="173"/>
      <c r="G62" s="76"/>
      <c r="H62" s="174"/>
      <c r="I62" s="175"/>
      <c r="J62" s="175"/>
      <c r="K62" s="129"/>
    </row>
    <row r="63" spans="2:11" ht="12.75">
      <c r="B63" s="177" t="s">
        <v>167</v>
      </c>
      <c r="C63" s="178">
        <v>1</v>
      </c>
      <c r="D63" s="179"/>
      <c r="E63" s="180">
        <v>0.05</v>
      </c>
      <c r="F63" s="181"/>
      <c r="G63" s="182"/>
      <c r="H63" s="183">
        <f>E63*H60</f>
        <v>138224.71000000002</v>
      </c>
      <c r="I63" s="265"/>
      <c r="J63" s="265"/>
      <c r="K63" s="129"/>
    </row>
    <row r="64" spans="2:11" ht="12.75">
      <c r="B64" s="177" t="s">
        <v>168</v>
      </c>
      <c r="C64" s="178">
        <v>1</v>
      </c>
      <c r="D64" s="179" t="s">
        <v>169</v>
      </c>
      <c r="E64" s="184">
        <f>E11</f>
        <v>0.0125</v>
      </c>
      <c r="F64" s="181" t="s">
        <v>170</v>
      </c>
      <c r="G64" s="182"/>
      <c r="H64" s="183">
        <f>E11*E12*E13*H60</f>
        <v>207337.06500000003</v>
      </c>
      <c r="I64" s="264" t="s">
        <v>238</v>
      </c>
      <c r="J64" s="264"/>
      <c r="K64" s="129"/>
    </row>
    <row r="65" spans="2:11" ht="12.75">
      <c r="B65" s="177" t="s">
        <v>173</v>
      </c>
      <c r="C65" s="178">
        <v>1</v>
      </c>
      <c r="D65" s="179"/>
      <c r="E65" s="180">
        <v>0</v>
      </c>
      <c r="F65" s="181" t="s">
        <v>2</v>
      </c>
      <c r="G65" s="182"/>
      <c r="H65" s="183"/>
      <c r="I65" s="265"/>
      <c r="J65" s="265"/>
      <c r="K65" s="129"/>
    </row>
    <row r="66" spans="2:11" ht="12.75">
      <c r="B66" s="177" t="s">
        <v>171</v>
      </c>
      <c r="C66" s="178">
        <v>1</v>
      </c>
      <c r="D66" s="179"/>
      <c r="E66" s="180">
        <v>0</v>
      </c>
      <c r="F66" s="181" t="s">
        <v>2</v>
      </c>
      <c r="G66" s="182"/>
      <c r="H66" s="183"/>
      <c r="I66" s="265"/>
      <c r="J66" s="265"/>
      <c r="K66" s="129"/>
    </row>
    <row r="67" spans="2:11" ht="12.75">
      <c r="B67" s="177" t="s">
        <v>172</v>
      </c>
      <c r="C67" s="178">
        <v>1</v>
      </c>
      <c r="D67" s="179"/>
      <c r="E67" s="180">
        <v>0</v>
      </c>
      <c r="F67" s="181" t="s">
        <v>2</v>
      </c>
      <c r="G67" s="182"/>
      <c r="H67" s="183"/>
      <c r="I67" s="265"/>
      <c r="J67" s="265"/>
      <c r="K67" s="129"/>
    </row>
    <row r="68" spans="2:11" ht="12.75">
      <c r="B68" s="154" t="s">
        <v>174</v>
      </c>
      <c r="C68" s="79"/>
      <c r="D68" s="79"/>
      <c r="E68" s="79"/>
      <c r="F68" s="185"/>
      <c r="G68" s="78"/>
      <c r="H68" s="63">
        <f>SUM(H63:H67)</f>
        <v>345561.775</v>
      </c>
      <c r="I68" s="186"/>
      <c r="J68" s="187"/>
      <c r="K68" s="129"/>
    </row>
    <row r="69" spans="2:11" ht="12.75">
      <c r="B69" s="86"/>
      <c r="C69" s="75"/>
      <c r="D69" s="75"/>
      <c r="E69" s="75"/>
      <c r="F69" s="173"/>
      <c r="G69" s="76"/>
      <c r="H69" s="174"/>
      <c r="I69" s="175"/>
      <c r="J69" s="175"/>
      <c r="K69" s="129"/>
    </row>
    <row r="70" spans="2:11" ht="12.75">
      <c r="B70" s="232" t="s">
        <v>176</v>
      </c>
      <c r="C70" s="233"/>
      <c r="D70" s="234"/>
      <c r="E70" s="234"/>
      <c r="F70" s="235"/>
      <c r="G70" s="236"/>
      <c r="H70" s="237">
        <f>H60+H68</f>
        <v>3110055.975</v>
      </c>
      <c r="I70" s="238"/>
      <c r="J70" s="239"/>
      <c r="K70" s="129"/>
    </row>
    <row r="71" spans="2:11" ht="12.75">
      <c r="B71" s="65"/>
      <c r="C71" s="75"/>
      <c r="D71" s="66"/>
      <c r="E71" s="66"/>
      <c r="F71" s="67"/>
      <c r="G71" s="76"/>
      <c r="H71" s="69"/>
      <c r="I71" s="70"/>
      <c r="J71" s="70"/>
      <c r="K71" s="129"/>
    </row>
    <row r="72" spans="2:11" ht="12.75">
      <c r="B72" s="188" t="s">
        <v>177</v>
      </c>
      <c r="C72" s="79"/>
      <c r="D72" s="71"/>
      <c r="E72" s="71"/>
      <c r="F72" s="72"/>
      <c r="G72" s="78"/>
      <c r="H72" s="63">
        <f>H60</f>
        <v>2764494.2</v>
      </c>
      <c r="I72" s="73"/>
      <c r="J72" s="74"/>
      <c r="K72" s="129"/>
    </row>
    <row r="73" spans="2:11" ht="12.75">
      <c r="B73" s="188" t="s">
        <v>178</v>
      </c>
      <c r="C73" s="79"/>
      <c r="D73" s="71"/>
      <c r="E73" s="71"/>
      <c r="F73" s="72"/>
      <c r="G73" s="78"/>
      <c r="H73" s="63">
        <f>H70</f>
        <v>3110055.975</v>
      </c>
      <c r="I73" s="73"/>
      <c r="J73" s="74"/>
      <c r="K73" s="129"/>
    </row>
    <row r="74" spans="2:11" ht="12.75">
      <c r="B74" s="188" t="s">
        <v>179</v>
      </c>
      <c r="C74" s="79"/>
      <c r="D74" s="71"/>
      <c r="E74" s="71"/>
      <c r="F74" s="72"/>
      <c r="G74" s="78"/>
      <c r="H74" s="63">
        <f>E8*E9</f>
        <v>4950000</v>
      </c>
      <c r="I74" s="73"/>
      <c r="J74" s="74"/>
      <c r="K74" s="129"/>
    </row>
    <row r="75" spans="2:11" ht="12.75">
      <c r="B75" s="188" t="s">
        <v>180</v>
      </c>
      <c r="C75" s="79"/>
      <c r="D75" s="71"/>
      <c r="E75" s="71"/>
      <c r="F75" s="72"/>
      <c r="G75" s="78"/>
      <c r="H75" s="63">
        <f>H74-H72</f>
        <v>2185505.8</v>
      </c>
      <c r="I75" s="73"/>
      <c r="J75" s="74"/>
      <c r="K75" s="129"/>
    </row>
    <row r="76" spans="2:11" ht="12.75">
      <c r="B76" s="188" t="s">
        <v>181</v>
      </c>
      <c r="C76" s="79"/>
      <c r="D76" s="71"/>
      <c r="E76" s="71"/>
      <c r="F76" s="72"/>
      <c r="G76" s="78"/>
      <c r="H76" s="63">
        <f>H74-H73</f>
        <v>1839944.025</v>
      </c>
      <c r="I76" s="73"/>
      <c r="J76" s="74"/>
      <c r="K76" s="129"/>
    </row>
    <row r="77" spans="2:11" ht="12.75">
      <c r="B77" s="189"/>
      <c r="C77" s="75"/>
      <c r="D77" s="66"/>
      <c r="E77" s="66"/>
      <c r="F77" s="67"/>
      <c r="G77" s="68"/>
      <c r="H77" s="69"/>
      <c r="I77" s="70"/>
      <c r="J77" s="70"/>
      <c r="K77" s="129"/>
    </row>
    <row r="78" spans="2:11" ht="12.75">
      <c r="B78" s="189"/>
      <c r="C78" s="75"/>
      <c r="D78" s="261" t="s">
        <v>233</v>
      </c>
      <c r="E78" s="262"/>
      <c r="F78" s="262"/>
      <c r="G78" s="263"/>
      <c r="H78" s="69"/>
      <c r="I78" s="70"/>
      <c r="J78" s="70"/>
      <c r="K78" s="129"/>
    </row>
    <row r="79" spans="2:11" ht="12.75">
      <c r="B79" s="189"/>
      <c r="C79" s="75"/>
      <c r="D79" s="172"/>
      <c r="E79" s="172"/>
      <c r="F79" s="172"/>
      <c r="G79" s="172"/>
      <c r="H79" s="69"/>
      <c r="I79" s="70"/>
      <c r="J79" s="70"/>
      <c r="K79" s="129"/>
    </row>
    <row r="80" spans="2:11" ht="12.75">
      <c r="B80" s="189"/>
      <c r="C80" s="75"/>
      <c r="D80" s="261" t="s">
        <v>246</v>
      </c>
      <c r="E80" s="262"/>
      <c r="F80" s="262"/>
      <c r="G80" s="263"/>
      <c r="H80" s="69"/>
      <c r="I80" s="70"/>
      <c r="J80" s="70"/>
      <c r="K80" s="129"/>
    </row>
    <row r="81" spans="2:11" ht="12.75">
      <c r="B81" s="189"/>
      <c r="C81" s="75"/>
      <c r="D81" s="258" t="s">
        <v>234</v>
      </c>
      <c r="E81" s="259" t="s">
        <v>235</v>
      </c>
      <c r="F81" s="259"/>
      <c r="G81" s="259"/>
      <c r="H81" s="69"/>
      <c r="I81" s="70"/>
      <c r="J81" s="70"/>
      <c r="K81" s="129"/>
    </row>
    <row r="82" spans="2:11" ht="12.75">
      <c r="B82" s="189"/>
      <c r="C82" s="75"/>
      <c r="D82" s="258"/>
      <c r="E82" s="190">
        <f>+F82*0.9</f>
        <v>495</v>
      </c>
      <c r="F82" s="191">
        <f>E9</f>
        <v>550</v>
      </c>
      <c r="G82" s="190">
        <f>+F82*1.1</f>
        <v>605</v>
      </c>
      <c r="H82" s="69"/>
      <c r="I82" s="70"/>
      <c r="J82" s="70"/>
      <c r="K82" s="129"/>
    </row>
    <row r="83" spans="2:11" ht="12.75">
      <c r="B83" s="189"/>
      <c r="C83" s="75"/>
      <c r="D83" s="192">
        <f>+D84*0.9</f>
        <v>8100</v>
      </c>
      <c r="E83" s="193">
        <f>(E$82*$D83)-$H$73</f>
        <v>899444.0249999999</v>
      </c>
      <c r="F83" s="193">
        <f aca="true" t="shared" si="1" ref="F83:G85">(F$82*$D83)-$H$73</f>
        <v>1344944.025</v>
      </c>
      <c r="G83" s="193">
        <f t="shared" si="1"/>
        <v>1790444.025</v>
      </c>
      <c r="H83" s="69"/>
      <c r="I83" s="70"/>
      <c r="J83" s="70"/>
      <c r="K83" s="129"/>
    </row>
    <row r="84" spans="2:11" ht="12.75">
      <c r="B84" s="189"/>
      <c r="C84" s="75"/>
      <c r="D84" s="192">
        <f>E8</f>
        <v>9000</v>
      </c>
      <c r="E84" s="193">
        <f>(E$82*$D84)-$H$73</f>
        <v>1344944.025</v>
      </c>
      <c r="F84" s="193">
        <f t="shared" si="1"/>
        <v>1839944.025</v>
      </c>
      <c r="G84" s="193">
        <f t="shared" si="1"/>
        <v>2334944.025</v>
      </c>
      <c r="H84" s="69"/>
      <c r="I84" s="70"/>
      <c r="J84" s="70"/>
      <c r="K84" s="129"/>
    </row>
    <row r="85" spans="2:11" ht="12.75">
      <c r="B85" s="189"/>
      <c r="C85" s="75"/>
      <c r="D85" s="192">
        <f>+D84*1.1</f>
        <v>9900</v>
      </c>
      <c r="E85" s="193">
        <f>(E$82*$D85)-$H$73</f>
        <v>1790444.025</v>
      </c>
      <c r="F85" s="193">
        <f t="shared" si="1"/>
        <v>2334944.025</v>
      </c>
      <c r="G85" s="193">
        <f t="shared" si="1"/>
        <v>2879444.025</v>
      </c>
      <c r="H85" s="69"/>
      <c r="I85" s="70"/>
      <c r="J85" s="70"/>
      <c r="K85" s="129"/>
    </row>
    <row r="86" spans="2:11" ht="12.75">
      <c r="B86" s="189"/>
      <c r="C86" s="75"/>
      <c r="D86" s="172"/>
      <c r="E86" s="172"/>
      <c r="F86" s="172"/>
      <c r="G86" s="172"/>
      <c r="H86" s="69"/>
      <c r="I86" s="70"/>
      <c r="J86" s="70"/>
      <c r="K86" s="129"/>
    </row>
    <row r="87" spans="2:11" ht="12.75">
      <c r="B87" s="189"/>
      <c r="C87" s="75"/>
      <c r="D87" s="260" t="s">
        <v>236</v>
      </c>
      <c r="E87" s="261" t="s">
        <v>237</v>
      </c>
      <c r="F87" s="262"/>
      <c r="G87" s="263"/>
      <c r="H87" s="69"/>
      <c r="I87" s="70"/>
      <c r="J87" s="70"/>
      <c r="K87" s="129"/>
    </row>
    <row r="88" spans="2:11" ht="12.75">
      <c r="B88" s="189"/>
      <c r="C88" s="75"/>
      <c r="D88" s="260"/>
      <c r="E88" s="191">
        <f>+F88*0.9</f>
        <v>8100</v>
      </c>
      <c r="F88" s="191">
        <f>E8</f>
        <v>9000</v>
      </c>
      <c r="G88" s="191">
        <f>+F88*1.1</f>
        <v>9900</v>
      </c>
      <c r="H88" s="69"/>
      <c r="I88" s="70"/>
      <c r="J88" s="70"/>
      <c r="K88" s="129"/>
    </row>
    <row r="89" spans="2:11" ht="12.75">
      <c r="B89" s="129"/>
      <c r="C89" s="196"/>
      <c r="D89" s="260"/>
      <c r="E89" s="211">
        <f>H73/E88</f>
        <v>383.9575277777778</v>
      </c>
      <c r="F89" s="194">
        <f>+H73/F88</f>
        <v>345.561775</v>
      </c>
      <c r="G89" s="211">
        <f>H73/G88</f>
        <v>314.1470681818182</v>
      </c>
      <c r="H89" s="199"/>
      <c r="I89" s="200"/>
      <c r="J89" s="93"/>
      <c r="K89" s="129"/>
    </row>
    <row r="90" spans="2:11" ht="12.75">
      <c r="B90" s="129"/>
      <c r="C90" s="202"/>
      <c r="D90" s="202"/>
      <c r="E90" s="203"/>
      <c r="F90" s="204"/>
      <c r="G90" s="205"/>
      <c r="H90" s="205"/>
      <c r="I90" s="204"/>
      <c r="J90" s="93"/>
      <c r="K90" s="129"/>
    </row>
    <row r="91" spans="2:11" ht="12.75">
      <c r="B91" s="195" t="s">
        <v>25</v>
      </c>
      <c r="C91" s="202"/>
      <c r="D91" s="202"/>
      <c r="E91" s="203"/>
      <c r="F91" s="204"/>
      <c r="G91" s="205"/>
      <c r="H91" s="205"/>
      <c r="I91" s="204"/>
      <c r="J91" s="93"/>
      <c r="K91" s="129"/>
    </row>
    <row r="92" spans="2:11" ht="12.75">
      <c r="B92" s="201" t="s">
        <v>158</v>
      </c>
      <c r="C92" s="202"/>
      <c r="D92" s="202"/>
      <c r="E92" s="206"/>
      <c r="F92" s="202"/>
      <c r="G92" s="153"/>
      <c r="H92" s="153"/>
      <c r="I92" s="107"/>
      <c r="J92" s="93"/>
      <c r="K92" s="129"/>
    </row>
    <row r="93" spans="2:11" ht="12.75">
      <c r="B93" s="201" t="s">
        <v>254</v>
      </c>
      <c r="C93" s="202"/>
      <c r="D93" s="202"/>
      <c r="E93" s="206"/>
      <c r="F93" s="202"/>
      <c r="G93" s="153"/>
      <c r="H93" s="153"/>
      <c r="I93" s="107"/>
      <c r="J93" s="93"/>
      <c r="K93" s="129"/>
    </row>
    <row r="94" spans="2:11" ht="12.75">
      <c r="B94" s="201" t="s">
        <v>255</v>
      </c>
      <c r="C94" s="202"/>
      <c r="D94" s="202"/>
      <c r="E94" s="206"/>
      <c r="F94" s="202"/>
      <c r="G94" s="153"/>
      <c r="H94" s="153"/>
      <c r="I94" s="107"/>
      <c r="J94" s="93"/>
      <c r="K94" s="129"/>
    </row>
    <row r="95" ht="12.75">
      <c r="B95" s="201" t="s">
        <v>257</v>
      </c>
    </row>
    <row r="96" ht="12.75">
      <c r="B96" s="207" t="s">
        <v>256</v>
      </c>
    </row>
    <row r="97" ht="12.75">
      <c r="B97" s="207" t="s">
        <v>249</v>
      </c>
    </row>
  </sheetData>
  <sheetProtection/>
  <mergeCells count="34">
    <mergeCell ref="I43:J43"/>
    <mergeCell ref="B1:J1"/>
    <mergeCell ref="E3:H3"/>
    <mergeCell ref="E4:H4"/>
    <mergeCell ref="I19:J19"/>
    <mergeCell ref="I36:J36"/>
    <mergeCell ref="I37:J37"/>
    <mergeCell ref="I38:J38"/>
    <mergeCell ref="I39:J39"/>
    <mergeCell ref="I40:J40"/>
    <mergeCell ref="I41:J41"/>
    <mergeCell ref="I42:J42"/>
    <mergeCell ref="E5:H5"/>
    <mergeCell ref="I64:J64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63:J63"/>
    <mergeCell ref="D87:D89"/>
    <mergeCell ref="E87:G87"/>
    <mergeCell ref="I65:J65"/>
    <mergeCell ref="I66:J66"/>
    <mergeCell ref="I67:J67"/>
    <mergeCell ref="D78:G78"/>
    <mergeCell ref="D80:G80"/>
    <mergeCell ref="D81:D82"/>
    <mergeCell ref="E81:G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Pontificia Universidad Católica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de Información de Costos para los Pequeños Productores Hortofruticolas</dc:title>
  <dc:subject>ODEPA - PUC</dc:subject>
  <dc:creator>motero@odepa.gob.cl</dc:creator>
  <cp:keywords>Fichas Técnico Económicas; ODEPA; Ficha; Rubro</cp:keywords>
  <dc:description/>
  <cp:lastModifiedBy>Guillermo Pino González</cp:lastModifiedBy>
  <cp:lastPrinted>2012-02-21T15:19:48Z</cp:lastPrinted>
  <dcterms:created xsi:type="dcterms:W3CDTF">2009-08-24T22:13:55Z</dcterms:created>
  <dcterms:modified xsi:type="dcterms:W3CDTF">2012-03-26T13:52:22Z</dcterms:modified>
  <cp:category>Fichas Técnicas</cp:category>
  <cp:version/>
  <cp:contentType/>
  <cp:contentStatus/>
  <cp:revision>2011</cp:revision>
</cp:coreProperties>
</file>