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76" windowWidth="9600" windowHeight="12405" firstSheet="3"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<sst xmlns="http://schemas.openxmlformats.org/spreadsheetml/2006/main" count="675" uniqueCount="478">
  <si>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</si>
  <si>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</si>
  <si>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</si>
  <si>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</si>
  <si>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</si>
  <si>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</si>
  <si>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</si>
  <si>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</si>
  <si>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</si>
  <si>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</si>
  <si>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</si>
  <si>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</si>
  <si>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</si>
  <si>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</si>
  <si>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</si>
  <si>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</si>
  <si>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</si>
  <si>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</si>
  <si>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</si>
  <si>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</si>
  <si>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</si>
  <si>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</si>
  <si>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</si>
  <si>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</si>
  <si>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</si>
  <si>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</si>
  <si>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</si>
  <si>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</si>
  <si>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</si>
  <si>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</si>
  <si>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</si>
  <si>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</si>
  <si>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</si>
  <si>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</si>
  <si>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</si>
  <si>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</si>
  <si>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</si>
  <si>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</si>
  <si>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</si>
  <si>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</si>
  <si>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</si>
  <si>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</si>
  <si>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</si>
  <si>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</si>
  <si>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</si>
  <si>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</si>
  <si>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</si>
  <si>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</si>
  <si>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</si>
  <si>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</si>
  <si>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</si>
  <si>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</si>
  <si>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</si>
  <si>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</si>
  <si>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</si>
  <si>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</si>
  <si>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</si>
  <si>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</si>
  <si>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</si>
  <si>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</si>
  <si>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</si>
  <si>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</si>
  <si>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</si>
  <si>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</si>
  <si>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</si>
  <si>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</si>
  <si>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</si>
  <si>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</si>
  <si>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</si>
  <si>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</si>
  <si>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</si>
  <si>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</si>
  <si>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</si>
  <si>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</si>
  <si>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</si>
  <si>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</si>
  <si>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</si>
  <si>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</si>
  <si>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</si>
  <si>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</si>
  <si>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</si>
  <si>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</si>
  <si>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</si>
  <si>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</si>
  <si>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</si>
  <si>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</si>
  <si>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</si>
  <si>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</si>
  <si>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</si>
  <si>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</si>
  <si>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</si>
  <si>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</si>
  <si>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</si>
  <si>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</si>
  <si>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</si>
  <si>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</si>
  <si>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</si>
  <si>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</si>
  <si>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</si>
  <si>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</si>
  <si>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</si>
  <si>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</si>
  <si>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</si>
  <si>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</si>
  <si>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</si>
  <si>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</si>
  <si>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</si>
  <si>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</si>
  <si>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</si>
  <si>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</si>
  <si>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</si>
  <si>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</si>
  <si>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</si>
  <si>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</si>
  <si>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</si>
  <si>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</si>
  <si>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</si>
  <si>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</si>
  <si>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</si>
  <si>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</si>
  <si>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</si>
  <si>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</si>
  <si>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</si>
  <si>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</si>
  <si>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</si>
  <si>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</si>
  <si>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</si>
  <si>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</si>
  <si>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</si>
  <si>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</si>
  <si>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</si>
  <si>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</si>
  <si>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</si>
  <si>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</si>
  <si>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</si>
  <si>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</si>
  <si>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</si>
  <si>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</si>
  <si>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</si>
  <si>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</si>
  <si>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</si>
  <si>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</si>
  <si>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</si>
  <si>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</si>
  <si>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</si>
  <si>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</si>
  <si>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</si>
  <si>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</si>
  <si>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</si>
  <si>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</si>
  <si>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IMPORTACIONES DE PRODUCTOS SILVOAGROPECUARIOS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</si>
  <si>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</si>
  <si>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</si>
  <si>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</si>
  <si>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</si>
  <si>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</si>
  <si>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</si>
  <si>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</si>
  <si>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</si>
  <si>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</si>
  <si>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</si>
  <si>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</si>
  <si>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</si>
  <si>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</si>
  <si>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</si>
  <si>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</si>
  <si>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</si>
  <si>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</si>
  <si>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</si>
  <si>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</si>
  <si>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</si>
  <si>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</si>
  <si>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</si>
  <si>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</si>
  <si>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</si>
  <si>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</si>
  <si>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</si>
  <si>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</si>
  <si>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</si>
  <si>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</si>
  <si>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</si>
  <si>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</si>
  <si>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</si>
  <si>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</si>
  <si>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</si>
  <si>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</si>
  <si>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</si>
  <si>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</si>
  <si>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</si>
  <si>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</si>
  <si>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</si>
  <si>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</si>
  <si>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</si>
  <si>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</si>
  <si>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</si>
  <si>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</si>
  <si>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</si>
  <si>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</si>
  <si>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</si>
  <si>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</si>
  <si>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</si>
  <si>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</si>
  <si>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</si>
  <si>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</si>
  <si>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</si>
  <si>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</si>
  <si>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</si>
  <si>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</si>
  <si>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</si>
  <si>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</si>
  <si>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</si>
  <si>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</si>
  <si>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</si>
  <si>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</si>
  <si>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</si>
  <si>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</si>
  <si>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</si>
  <si>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</si>
  <si>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</si>
  <si>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</si>
  <si>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</si>
  <si>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</si>
  <si>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</si>
  <si>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</si>
  <si>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</si>
  <si>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</si>
  <si>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</si>
  <si>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</si>
  <si>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</si>
  <si>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</si>
  <si>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</si>
  <si>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</si>
  <si>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</si>
  <si>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</si>
  <si>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</si>
  <si>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</si>
  <si>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</si>
  <si>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</si>
  <si>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</si>
  <si>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</si>
  <si>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</si>
  <si>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</si>
  <si>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</si>
  <si>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</si>
  <si>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</si>
  <si>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</si>
  <si>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</si>
  <si>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</si>
  <si>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</si>
  <si>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</si>
  <si>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</si>
  <si>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</si>
  <si>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</si>
  <si>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</si>
  <si>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</si>
  <si>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</si>
  <si>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</si>
  <si>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</si>
  <si>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</si>
  <si>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</si>
  <si>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</si>
  <si>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</si>
  <si>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</si>
  <si>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</si>
  <si>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</si>
  <si>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</si>
  <si>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</si>
  <si>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</si>
  <si>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</si>
  <si>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</si>
  <si>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</si>
  <si>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</si>
  <si>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</si>
  <si>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</si>
  <si>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</si>
  <si>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</si>
  <si>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</si>
  <si>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</si>
  <si>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</si>
  <si>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</si>
  <si>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</si>
  <si>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</si>
  <si>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</si>
  <si>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</si>
  <si>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</si>
  <si>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</si>
  <si>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</si>
  <si>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</si>
  <si>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</si>
  <si>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</si>
  <si>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</si>
  <si>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</si>
  <si>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</si>
  <si>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</si>
  <si>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</si>
  <si>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</si>
  <si>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</si>
  <si>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</si>
  <si>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</si>
  <si>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</si>
  <si>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</si>
  <si>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</si>
  <si>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</si>
  <si>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</si>
  <si>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</si>
  <si>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</si>
  <si>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</si>
  <si>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</si>
  <si>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</si>
  <si>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</si>
  <si>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</si>
  <si>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</si>
  <si>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</si>
  <si>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</si>
  <si>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</si>
  <si>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</si>
  <si>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</si>
  <si>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</si>
  <si>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</si>
  <si>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</si>
  <si>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</si>
  <si>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</si>
  <si>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</si>
  <si>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</si>
  <si>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</si>
  <si>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</si>
  <si>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</si>
  <si>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</si>
  <si>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</si>
  <si>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</si>
  <si>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</si>
  <si>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</si>
  <si>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</si>
  <si>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</si>
  <si>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</si>
  <si>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</si>
  <si>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</si>
  <si>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</si>
  <si>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</si>
  <si>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</si>
  <si>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</si>
  <si>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</si>
  <si>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</si>
  <si>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</si>
  <si>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</si>
  <si>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</si>
  <si>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</si>
  <si>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Importaciones de productos silvoagropecuarios *</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</si>
  <si>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</si>
  <si>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</si>
  <si>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</si>
  <si>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</si>
  <si>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</si>
  <si>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</si>
  <si>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</si>
  <si>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</si>
  <si>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</si>
  <si>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</si>
  <si>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Var % 08/07</t>
  </si>
  <si>
    <t>Liliana Yáñez Barrios</t>
  </si>
  <si>
    <t>Cerezas frescas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</si>
  <si>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</si>
  <si>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</si>
  <si>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</si>
  <si>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</si>
  <si>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</si>
  <si>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</si>
  <si>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</si>
  <si>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</si>
  <si>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</si>
  <si>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</si>
  <si>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</si>
  <si>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</si>
  <si>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</si>
  <si>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</si>
  <si>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</si>
  <si>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</si>
  <si>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</si>
  <si>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</si>
  <si>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</si>
  <si>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</si>
  <si>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</si>
  <si>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</si>
  <si>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</si>
  <si>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</si>
  <si>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</si>
  <si>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</si>
  <si>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</si>
  <si>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</si>
  <si>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</si>
  <si>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Uvas frescas (total)</t>
  </si>
  <si>
    <t>Ciruelas frescas</t>
  </si>
  <si>
    <t>02032900</t>
  </si>
  <si>
    <t>02013000</t>
  </si>
  <si>
    <t>08030000</t>
  </si>
  <si>
    <t>Cuadro N° 7</t>
  </si>
  <si>
    <t>Mezclas aceites</t>
  </si>
  <si>
    <t>Residuos de la industria del almidón</t>
  </si>
  <si>
    <t>Arroz semiblanqueado o blanqueado</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</si>
  <si>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</si>
  <si>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</si>
  <si>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</si>
  <si>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</si>
  <si>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</si>
  <si>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</si>
  <si>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</si>
  <si>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</si>
  <si>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</si>
  <si>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</si>
  <si>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</si>
  <si>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</si>
  <si>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</si>
  <si>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</si>
  <si>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</si>
  <si>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</si>
  <si>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</si>
  <si>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</si>
  <si>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</si>
  <si>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</si>
  <si>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</si>
  <si>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</si>
  <si>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</si>
  <si>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</si>
  <si>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</si>
  <si>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</si>
  <si>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</si>
  <si>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</si>
  <si>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</si>
  <si>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</si>
  <si>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</si>
  <si>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</si>
  <si>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</si>
  <si>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Las demás maderas contrachapadas</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</si>
  <si>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</si>
  <si>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</si>
  <si>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</si>
  <si>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</si>
  <si>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</si>
  <si>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</si>
  <si>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</si>
  <si>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</si>
  <si>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</si>
  <si>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</si>
  <si>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</si>
  <si>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</si>
  <si>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</si>
  <si>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</si>
  <si>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</si>
  <si>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</si>
  <si>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</si>
  <si>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</si>
  <si>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</si>
  <si>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</si>
  <si>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AVANCE MENSUAL ABRIL 2008</t>
  </si>
  <si>
    <t>MAYO 2008</t>
  </si>
  <si>
    <t>Avance mensual abril 2008</t>
  </si>
  <si>
    <t>Mayo 2008</t>
  </si>
  <si>
    <t>ene-abr</t>
  </si>
  <si>
    <t>Ene-abr 2007</t>
  </si>
  <si>
    <t>Ene-abr 2008</t>
  </si>
  <si>
    <t>Enero - abril 2007</t>
  </si>
  <si>
    <t>Enero - abril 2008</t>
  </si>
  <si>
    <t>Enero - Abril</t>
  </si>
  <si>
    <t>Café sin tostar, sin descafeinar</t>
  </si>
  <si>
    <t>Pasta química de coníferas semiblanqueada</t>
  </si>
  <si>
    <t>Manzanas frescas</t>
  </si>
  <si>
    <t>Arándanos</t>
  </si>
  <si>
    <t>Las demás carnes porcinas congelada</t>
  </si>
  <si>
    <t>Las demás maderas  no coníferas</t>
  </si>
  <si>
    <t>Maíz para la siembra</t>
  </si>
  <si>
    <t>Frambuesas congeladas</t>
  </si>
  <si>
    <t>08112020</t>
  </si>
  <si>
    <t>09011100</t>
  </si>
  <si>
    <t>Carne bovina deshuesada fresca o refrigerada</t>
  </si>
  <si>
    <t xml:space="preserve">Tortas y residuos de soja </t>
  </si>
  <si>
    <t>Las demás preparaciones para alimentar animales</t>
  </si>
  <si>
    <t xml:space="preserve">Barriles, cubas, tinas </t>
  </si>
  <si>
    <t xml:space="preserve"> Fuente: ODEPA con información del Servicio Nacional de Aduanas.  * Cifras sujetas a revisión por informes de variación de valor (IVV). ** Unidades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</si>
</sst>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7">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3" fontId="1" fillId="0" borderId="0" xfId="0" applyNumberFormat="1" applyFont="1" applyBorder="1" applyAlignment="1" quotePrefix="1">
      <alignmen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3" fontId="0" fillId="0" borderId="0" xfId="0" applyNumberFormat="1" applyFont="1" applyAlignment="1">
      <alignment/>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0" fontId="0" fillId="2" borderId="5" xfId="0" applyFont="1" applyFill="1" applyBorder="1" applyAlignment="1">
      <alignment vertical="top"/>
    </xf>
    <xf numFmtId="0" fontId="4" fillId="4" borderId="0" xfId="0" applyFont="1" applyFill="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8" fillId="4" borderId="5" xfId="0" applyFont="1" applyFill="1" applyBorder="1" applyAlignment="1">
      <alignment vertical="top" wrapText="1"/>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5" xfId="0" applyFont="1" applyFill="1" applyBorder="1" applyAlignment="1">
      <alignment vertical="center" wrapText="1"/>
    </xf>
    <xf numFmtId="0" fontId="1" fillId="4"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0" fontId="1" fillId="0" borderId="0" xfId="0" applyFont="1" applyBorder="1" applyAlignment="1">
      <alignment horizontal="center"/>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23120722"/>
        <c:axId val="6759907"/>
      </c:bar3DChart>
      <c:catAx>
        <c:axId val="23120722"/>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6759907"/>
        <c:crosses val="autoZero"/>
        <c:auto val="1"/>
        <c:lblOffset val="100"/>
        <c:noMultiLvlLbl val="0"/>
      </c:catAx>
      <c:valAx>
        <c:axId val="6759907"/>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3120722"/>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abril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6635194"/>
        <c:axId val="17063563"/>
      </c:barChart>
      <c:catAx>
        <c:axId val="4663519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063563"/>
        <c:crosses val="autoZero"/>
        <c:auto val="1"/>
        <c:lblOffset val="100"/>
        <c:tickLblSkip val="1"/>
        <c:noMultiLvlLbl val="0"/>
      </c:catAx>
      <c:valAx>
        <c:axId val="17063563"/>
        <c:scaling>
          <c:orientation val="minMax"/>
          <c:max val="8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6635194"/>
        <c:crossesAt val="1"/>
        <c:crossBetween val="between"/>
        <c:dispUnits/>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 abril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abril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 abril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abril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abril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0839164"/>
        <c:axId val="10681565"/>
      </c:barChart>
      <c:catAx>
        <c:axId val="60839164"/>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0681565"/>
        <c:crosses val="autoZero"/>
        <c:auto val="1"/>
        <c:lblOffset val="100"/>
        <c:noMultiLvlLbl val="0"/>
      </c:catAx>
      <c:valAx>
        <c:axId val="1068156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839164"/>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 abril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9025222"/>
        <c:axId val="59900407"/>
      </c:barChart>
      <c:catAx>
        <c:axId val="29025222"/>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59900407"/>
        <c:crosses val="autoZero"/>
        <c:auto val="1"/>
        <c:lblOffset val="100"/>
        <c:noMultiLvlLbl val="0"/>
      </c:catAx>
      <c:valAx>
        <c:axId val="5990040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025222"/>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abril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232752"/>
        <c:axId val="20094769"/>
      </c:barChart>
      <c:catAx>
        <c:axId val="223275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094769"/>
        <c:crosses val="autoZero"/>
        <c:auto val="1"/>
        <c:lblOffset val="100"/>
        <c:tickLblSkip val="1"/>
        <c:noMultiLvlLbl val="0"/>
      </c:catAx>
      <c:valAx>
        <c:axId val="20094769"/>
        <c:scaling>
          <c:orientation val="minMax"/>
          <c:max val="16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2232752"/>
        <c:crossesAt val="1"/>
        <c:crossBetween val="between"/>
        <c:dispUnits/>
        <c:majorUnit val="2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5913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5817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29">
      <selection activeCell="A104" sqref="A104"/>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40.5" customHeight="1">
      <c r="A7" s="212" t="s">
        <v>189</v>
      </c>
      <c r="B7" s="212"/>
      <c r="C7" s="212"/>
      <c r="D7" s="212"/>
      <c r="E7" s="212"/>
      <c r="F7" s="212"/>
      <c r="G7" s="212"/>
    </row>
    <row r="8" spans="1:7" ht="20.25">
      <c r="A8" s="211"/>
      <c r="B8" s="211"/>
      <c r="C8" s="211"/>
      <c r="D8" s="211"/>
      <c r="E8" s="211"/>
      <c r="F8" s="211"/>
      <c r="G8" s="211"/>
    </row>
    <row r="9" spans="1:7" ht="20.25">
      <c r="A9" s="211"/>
      <c r="B9" s="211"/>
      <c r="C9" s="211"/>
      <c r="D9" s="211"/>
      <c r="E9" s="211"/>
      <c r="F9" s="211"/>
      <c r="G9" s="211"/>
    </row>
    <row r="10" spans="1:7" ht="20.25">
      <c r="A10" s="14"/>
      <c r="B10" s="13"/>
      <c r="C10" s="13"/>
      <c r="D10" s="13"/>
      <c r="E10" s="13"/>
      <c r="F10" s="13"/>
      <c r="G10" s="13"/>
    </row>
    <row r="11" spans="1:7" ht="20.25">
      <c r="A11" s="14"/>
      <c r="B11" s="13"/>
      <c r="C11" s="13"/>
      <c r="D11" s="13"/>
      <c r="E11" s="13"/>
      <c r="F11" s="13"/>
      <c r="G11" s="13"/>
    </row>
    <row r="12" spans="1:7" ht="20.25">
      <c r="A12" s="211" t="s">
        <v>453</v>
      </c>
      <c r="B12" s="211"/>
      <c r="C12" s="211"/>
      <c r="D12" s="211"/>
      <c r="E12" s="211"/>
      <c r="F12" s="211"/>
      <c r="G12" s="211"/>
    </row>
    <row r="13" spans="1:7" ht="20.25">
      <c r="A13" s="211"/>
      <c r="B13" s="211"/>
      <c r="C13" s="211"/>
      <c r="D13" s="211"/>
      <c r="E13" s="211"/>
      <c r="F13" s="211"/>
      <c r="G13" s="211"/>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13"/>
      <c r="B17" s="211"/>
      <c r="C17" s="211"/>
      <c r="D17" s="211"/>
      <c r="E17" s="211"/>
      <c r="F17" s="211"/>
      <c r="G17" s="211"/>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09"/>
      <c r="B31" s="210"/>
      <c r="C31" s="210"/>
      <c r="D31" s="210"/>
      <c r="E31" s="210"/>
      <c r="F31" s="210"/>
      <c r="G31" s="210"/>
    </row>
    <row r="32" spans="1:7" ht="18">
      <c r="A32" s="209" t="s">
        <v>454</v>
      </c>
      <c r="B32" s="210"/>
      <c r="C32" s="210"/>
      <c r="D32" s="210"/>
      <c r="E32" s="210"/>
      <c r="F32" s="210"/>
      <c r="G32" s="210"/>
    </row>
    <row r="33" spans="1:7" ht="20.25">
      <c r="A33" s="15"/>
      <c r="B33" s="13"/>
      <c r="C33" s="13"/>
      <c r="D33" s="13"/>
      <c r="E33" s="13"/>
      <c r="F33" s="13"/>
      <c r="G33" s="13"/>
    </row>
    <row r="34" spans="1:7" ht="13.5" thickBot="1">
      <c r="A34" s="18"/>
      <c r="B34" s="18"/>
      <c r="C34" s="18"/>
      <c r="D34" s="18"/>
      <c r="E34" s="18"/>
      <c r="F34" s="18"/>
      <c r="G34" s="18"/>
    </row>
    <row r="40" spans="1:7" ht="12.75">
      <c r="A40" s="215" t="s">
        <v>190</v>
      </c>
      <c r="B40" s="215"/>
      <c r="C40" s="215"/>
      <c r="D40" s="215"/>
      <c r="E40" s="215"/>
      <c r="F40" s="215"/>
      <c r="G40" s="215"/>
    </row>
    <row r="41" spans="1:7" ht="12.75">
      <c r="A41" s="215" t="s">
        <v>455</v>
      </c>
      <c r="B41" s="215"/>
      <c r="C41" s="215"/>
      <c r="D41" s="215"/>
      <c r="E41" s="215"/>
      <c r="F41" s="215"/>
      <c r="G41" s="215"/>
    </row>
    <row r="42" spans="1:7" ht="12.75">
      <c r="A42" s="215"/>
      <c r="B42" s="215"/>
      <c r="C42" s="215"/>
      <c r="D42" s="215"/>
      <c r="E42" s="215"/>
      <c r="F42" s="215"/>
      <c r="G42" s="215"/>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14"/>
      <c r="B46" s="214"/>
      <c r="C46" s="214"/>
      <c r="D46" s="214"/>
      <c r="E46" s="214"/>
      <c r="F46" s="214"/>
      <c r="G46" s="214"/>
    </row>
    <row r="47" spans="1:7" ht="12.75">
      <c r="A47" s="214"/>
      <c r="B47" s="214"/>
      <c r="C47" s="214"/>
      <c r="D47" s="214"/>
      <c r="E47" s="214"/>
      <c r="F47" s="214"/>
      <c r="G47" s="214"/>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14" t="s">
        <v>285</v>
      </c>
      <c r="B52" s="214"/>
      <c r="C52" s="214"/>
      <c r="D52" s="214"/>
      <c r="E52" s="214"/>
      <c r="F52" s="214"/>
      <c r="G52" s="214"/>
    </row>
    <row r="53" spans="1:7" ht="12.75">
      <c r="A53" s="214" t="s">
        <v>284</v>
      </c>
      <c r="B53" s="214"/>
      <c r="C53" s="214"/>
      <c r="D53" s="214"/>
      <c r="E53" s="214"/>
      <c r="F53" s="214"/>
      <c r="G53" s="214"/>
    </row>
    <row r="54" spans="1:7" ht="12.75">
      <c r="A54" s="16"/>
      <c r="B54" s="3"/>
      <c r="C54" s="3"/>
      <c r="D54" s="3"/>
      <c r="E54" s="3"/>
      <c r="F54" s="3"/>
      <c r="G54" s="3"/>
    </row>
    <row r="55" spans="1:7" ht="12.75">
      <c r="A55" s="16"/>
      <c r="B55" s="3"/>
      <c r="C55" s="3"/>
      <c r="D55" s="3"/>
      <c r="E55" s="3"/>
      <c r="F55" s="3"/>
      <c r="G55" s="3"/>
    </row>
    <row r="56" spans="1:7" ht="12.75">
      <c r="A56" s="214" t="s">
        <v>102</v>
      </c>
      <c r="B56" s="214"/>
      <c r="C56" s="214"/>
      <c r="D56" s="214"/>
      <c r="E56" s="214"/>
      <c r="F56" s="214"/>
      <c r="G56" s="214"/>
    </row>
    <row r="57" spans="1:7" ht="12.75">
      <c r="A57" s="214" t="s">
        <v>356</v>
      </c>
      <c r="B57" s="214"/>
      <c r="C57" s="214"/>
      <c r="D57" s="214"/>
      <c r="E57" s="214"/>
      <c r="F57" s="214"/>
      <c r="G57" s="214"/>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14" t="s">
        <v>382</v>
      </c>
      <c r="B63" s="214"/>
      <c r="C63" s="214"/>
      <c r="D63" s="214"/>
      <c r="E63" s="214"/>
      <c r="F63" s="214"/>
      <c r="G63" s="214"/>
    </row>
    <row r="64" spans="1:7" ht="12.75">
      <c r="A64" s="217" t="s">
        <v>359</v>
      </c>
      <c r="B64" s="217"/>
      <c r="C64" s="217"/>
      <c r="D64" s="217"/>
      <c r="E64" s="217"/>
      <c r="F64" s="217"/>
      <c r="G64" s="217"/>
    </row>
    <row r="65" spans="1:7" ht="12.75">
      <c r="A65" s="214" t="s">
        <v>383</v>
      </c>
      <c r="B65" s="214"/>
      <c r="C65" s="214"/>
      <c r="D65" s="214"/>
      <c r="E65" s="214"/>
      <c r="F65" s="214"/>
      <c r="G65" s="214"/>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16" t="s">
        <v>456</v>
      </c>
      <c r="B81" s="214"/>
      <c r="C81" s="214"/>
      <c r="D81" s="214"/>
      <c r="E81" s="214"/>
      <c r="F81" s="214"/>
      <c r="G81" s="214"/>
    </row>
    <row r="82" spans="1:7" ht="12.75">
      <c r="A82" s="3"/>
      <c r="B82" s="3"/>
      <c r="C82" s="3"/>
      <c r="D82" s="3"/>
      <c r="E82" s="3"/>
      <c r="F82" s="3"/>
      <c r="G82" s="3"/>
    </row>
    <row r="83" spans="1:7" ht="12.75">
      <c r="A83" s="214" t="s">
        <v>103</v>
      </c>
      <c r="B83" s="214"/>
      <c r="C83" s="214"/>
      <c r="D83" s="214"/>
      <c r="E83" s="214"/>
      <c r="F83" s="214"/>
      <c r="G83" s="214"/>
    </row>
    <row r="84" spans="1:7" ht="12.75">
      <c r="A84" s="214" t="s">
        <v>104</v>
      </c>
      <c r="B84" s="214"/>
      <c r="C84" s="214"/>
      <c r="D84" s="214"/>
      <c r="E84" s="214"/>
      <c r="F84" s="214"/>
      <c r="G84" s="214"/>
    </row>
    <row r="85" spans="1:7" ht="12.75">
      <c r="A85" s="214"/>
      <c r="B85" s="214"/>
      <c r="C85" s="214"/>
      <c r="D85" s="214"/>
      <c r="E85" s="214"/>
      <c r="F85" s="214"/>
      <c r="G85" s="214"/>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7:G7"/>
    <mergeCell ref="A8:G8"/>
    <mergeCell ref="A12:G12"/>
    <mergeCell ref="A17:G17"/>
    <mergeCell ref="A9:G9"/>
    <mergeCell ref="A31:G31"/>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E13" sqref="E13"/>
    </sheetView>
  </sheetViews>
  <sheetFormatPr defaultColWidth="11.421875" defaultRowHeight="12.75"/>
  <cols>
    <col min="6" max="6" width="13.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18" t="s">
        <v>84</v>
      </c>
      <c r="B7" s="218"/>
      <c r="C7" s="218"/>
      <c r="D7" s="218"/>
      <c r="E7" s="218"/>
      <c r="F7" s="218"/>
      <c r="G7" s="218"/>
    </row>
    <row r="8" spans="1:7" ht="12.75">
      <c r="A8" s="8"/>
      <c r="B8" s="8"/>
      <c r="C8" s="8"/>
      <c r="D8" s="8"/>
      <c r="E8" s="8"/>
      <c r="F8" s="8"/>
      <c r="G8" s="8"/>
    </row>
    <row r="9" spans="1:7" ht="12.75">
      <c r="A9" s="8"/>
      <c r="B9" s="8"/>
      <c r="C9" s="8"/>
      <c r="D9" s="8"/>
      <c r="E9" s="8"/>
      <c r="F9" s="8"/>
      <c r="G9" s="8"/>
    </row>
    <row r="10" spans="1:7" ht="12.75">
      <c r="A10" s="20" t="s">
        <v>85</v>
      </c>
      <c r="B10" s="21" t="s">
        <v>86</v>
      </c>
      <c r="C10" s="21"/>
      <c r="D10" s="21"/>
      <c r="E10" s="21"/>
      <c r="F10" s="21"/>
      <c r="G10" s="22" t="s">
        <v>87</v>
      </c>
    </row>
    <row r="11" spans="1:7" ht="12.75">
      <c r="A11" s="8"/>
      <c r="B11" s="8"/>
      <c r="C11" s="8"/>
      <c r="D11" s="8"/>
      <c r="E11" s="8"/>
      <c r="F11" s="8"/>
      <c r="G11" s="9"/>
    </row>
    <row r="12" spans="1:7" ht="12.75">
      <c r="A12" s="10" t="s">
        <v>88</v>
      </c>
      <c r="B12" s="8" t="s">
        <v>89</v>
      </c>
      <c r="C12" s="8"/>
      <c r="D12" s="8"/>
      <c r="E12" s="8"/>
      <c r="F12" s="8"/>
      <c r="G12" s="11">
        <v>4</v>
      </c>
    </row>
    <row r="13" spans="1:7" ht="12.75">
      <c r="A13" s="10" t="s">
        <v>90</v>
      </c>
      <c r="B13" s="8" t="s">
        <v>91</v>
      </c>
      <c r="C13" s="8"/>
      <c r="D13" s="8"/>
      <c r="E13" s="8"/>
      <c r="F13" s="8"/>
      <c r="G13" s="11">
        <v>5</v>
      </c>
    </row>
    <row r="14" spans="1:7" ht="12.75">
      <c r="A14" s="10" t="s">
        <v>92</v>
      </c>
      <c r="B14" s="8" t="s">
        <v>93</v>
      </c>
      <c r="C14" s="8"/>
      <c r="D14" s="8"/>
      <c r="E14" s="8"/>
      <c r="F14" s="8"/>
      <c r="G14" s="11">
        <v>7</v>
      </c>
    </row>
    <row r="15" spans="1:7" ht="12.75">
      <c r="A15" s="10" t="s">
        <v>94</v>
      </c>
      <c r="B15" s="8" t="s">
        <v>95</v>
      </c>
      <c r="C15" s="8"/>
      <c r="D15" s="8"/>
      <c r="E15" s="8"/>
      <c r="F15" s="8"/>
      <c r="G15" s="11">
        <v>9</v>
      </c>
    </row>
    <row r="16" spans="1:7" ht="12.75">
      <c r="A16" s="10" t="s">
        <v>96</v>
      </c>
      <c r="B16" s="8" t="s">
        <v>69</v>
      </c>
      <c r="C16" s="8"/>
      <c r="D16" s="8"/>
      <c r="E16" s="8"/>
      <c r="F16" s="8"/>
      <c r="G16" s="11">
        <v>10</v>
      </c>
    </row>
    <row r="17" spans="1:7" ht="12.75">
      <c r="A17" s="10" t="s">
        <v>98</v>
      </c>
      <c r="B17" s="8" t="s">
        <v>97</v>
      </c>
      <c r="C17" s="8"/>
      <c r="D17" s="8"/>
      <c r="E17" s="8"/>
      <c r="F17" s="8"/>
      <c r="G17" s="11">
        <v>11</v>
      </c>
    </row>
    <row r="18" spans="1:7" ht="12.75">
      <c r="A18" s="10" t="s">
        <v>99</v>
      </c>
      <c r="B18" s="8" t="s">
        <v>71</v>
      </c>
      <c r="C18" s="8"/>
      <c r="D18" s="8"/>
      <c r="E18" s="8"/>
      <c r="F18" s="8"/>
      <c r="G18" s="11">
        <v>12</v>
      </c>
    </row>
    <row r="19" spans="1:7" ht="12.75">
      <c r="A19" s="10" t="s">
        <v>105</v>
      </c>
      <c r="B19" s="19" t="s">
        <v>119</v>
      </c>
      <c r="C19" s="8"/>
      <c r="D19" s="8"/>
      <c r="E19" s="8"/>
      <c r="F19" s="8"/>
      <c r="G19" s="11">
        <v>13</v>
      </c>
    </row>
    <row r="20" spans="1:7" ht="12.75">
      <c r="A20" s="10" t="s">
        <v>106</v>
      </c>
      <c r="B20" s="19" t="s">
        <v>213</v>
      </c>
      <c r="C20" s="8"/>
      <c r="D20" s="8"/>
      <c r="E20" s="8"/>
      <c r="F20" s="8"/>
      <c r="G20" s="11">
        <v>14</v>
      </c>
    </row>
    <row r="21" spans="1:7" ht="12.75">
      <c r="A21" s="10" t="s">
        <v>143</v>
      </c>
      <c r="B21" s="8" t="s">
        <v>214</v>
      </c>
      <c r="C21" s="8"/>
      <c r="D21" s="8"/>
      <c r="E21" s="8"/>
      <c r="F21" s="8"/>
      <c r="G21" s="11">
        <v>15</v>
      </c>
    </row>
    <row r="22" spans="1:7" ht="12.75">
      <c r="A22" s="10" t="s">
        <v>171</v>
      </c>
      <c r="B22" s="8" t="s">
        <v>218</v>
      </c>
      <c r="C22" s="8"/>
      <c r="D22" s="8"/>
      <c r="E22" s="8"/>
      <c r="F22" s="8"/>
      <c r="G22" s="11">
        <v>16</v>
      </c>
    </row>
    <row r="23" spans="1:7" ht="12.75">
      <c r="A23" s="10" t="s">
        <v>172</v>
      </c>
      <c r="B23" s="19" t="s">
        <v>120</v>
      </c>
      <c r="C23" s="8"/>
      <c r="D23" s="8"/>
      <c r="E23" s="8"/>
      <c r="F23" s="8"/>
      <c r="G23" s="11">
        <v>17</v>
      </c>
    </row>
    <row r="24" spans="1:7" ht="12.75">
      <c r="A24" s="10" t="s">
        <v>211</v>
      </c>
      <c r="B24" s="19" t="s">
        <v>144</v>
      </c>
      <c r="C24" s="8"/>
      <c r="D24" s="8"/>
      <c r="E24" s="8"/>
      <c r="F24" s="8"/>
      <c r="G24" s="11">
        <v>18</v>
      </c>
    </row>
    <row r="25" spans="1:7" ht="12.75">
      <c r="A25" s="10" t="s">
        <v>212</v>
      </c>
      <c r="B25" s="19" t="s">
        <v>173</v>
      </c>
      <c r="C25" s="8"/>
      <c r="D25" s="8"/>
      <c r="E25" s="8"/>
      <c r="F25" s="8"/>
      <c r="G25" s="11">
        <v>19</v>
      </c>
    </row>
    <row r="26" spans="1:7" ht="12.75">
      <c r="A26" s="10" t="s">
        <v>219</v>
      </c>
      <c r="B26" s="19" t="s">
        <v>150</v>
      </c>
      <c r="C26" s="8"/>
      <c r="D26" s="8"/>
      <c r="E26" s="8"/>
      <c r="F26" s="8"/>
      <c r="G26" s="11">
        <v>20</v>
      </c>
    </row>
    <row r="27" spans="1:7" ht="12.75">
      <c r="A27" s="10"/>
      <c r="B27" s="8"/>
      <c r="C27" s="8"/>
      <c r="D27" s="8"/>
      <c r="E27" s="8"/>
      <c r="F27" s="8"/>
      <c r="G27" s="11"/>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107</v>
      </c>
      <c r="B31" s="21" t="s">
        <v>86</v>
      </c>
      <c r="C31" s="21"/>
      <c r="D31" s="21"/>
      <c r="E31" s="21"/>
      <c r="F31" s="21"/>
      <c r="G31" s="22" t="s">
        <v>87</v>
      </c>
    </row>
    <row r="32" spans="1:7" ht="12.75">
      <c r="A32" s="12"/>
      <c r="B32" s="8"/>
      <c r="C32" s="8"/>
      <c r="D32" s="8"/>
      <c r="E32" s="8"/>
      <c r="F32" s="8"/>
      <c r="G32" s="11"/>
    </row>
    <row r="33" spans="1:7" ht="12.75">
      <c r="A33" s="10" t="s">
        <v>88</v>
      </c>
      <c r="B33" s="8" t="s">
        <v>89</v>
      </c>
      <c r="C33" s="8"/>
      <c r="D33" s="8"/>
      <c r="E33" s="8"/>
      <c r="F33" s="8"/>
      <c r="G33" s="11">
        <v>4</v>
      </c>
    </row>
    <row r="34" spans="1:7" ht="12.75">
      <c r="A34" s="10" t="s">
        <v>90</v>
      </c>
      <c r="B34" s="8" t="s">
        <v>399</v>
      </c>
      <c r="C34" s="8"/>
      <c r="D34" s="8"/>
      <c r="E34" s="8"/>
      <c r="F34" s="8"/>
      <c r="G34" s="11">
        <v>6</v>
      </c>
    </row>
    <row r="35" spans="1:7" ht="12.75">
      <c r="A35" s="10" t="s">
        <v>92</v>
      </c>
      <c r="B35" s="8" t="s">
        <v>400</v>
      </c>
      <c r="C35" s="8"/>
      <c r="D35" s="8"/>
      <c r="E35" s="8"/>
      <c r="F35" s="8"/>
      <c r="G35" s="11">
        <v>6</v>
      </c>
    </row>
    <row r="36" spans="1:7" ht="12.75">
      <c r="A36" s="10" t="s">
        <v>94</v>
      </c>
      <c r="B36" s="8" t="s">
        <v>100</v>
      </c>
      <c r="C36" s="8"/>
      <c r="D36" s="8"/>
      <c r="E36" s="8"/>
      <c r="F36" s="8"/>
      <c r="G36" s="11">
        <v>8</v>
      </c>
    </row>
    <row r="37" spans="1:7" ht="12.75">
      <c r="A37" s="10" t="s">
        <v>96</v>
      </c>
      <c r="B37" s="8" t="s">
        <v>101</v>
      </c>
      <c r="C37" s="8"/>
      <c r="D37" s="8"/>
      <c r="E37" s="8"/>
      <c r="F37" s="8"/>
      <c r="G37" s="11">
        <v>8</v>
      </c>
    </row>
    <row r="38" spans="1:7" ht="12.75">
      <c r="A38" s="10" t="s">
        <v>98</v>
      </c>
      <c r="B38" s="8" t="s">
        <v>205</v>
      </c>
      <c r="C38" s="8"/>
      <c r="D38" s="8"/>
      <c r="E38" s="8"/>
      <c r="F38" s="8"/>
      <c r="G38" s="11">
        <v>9</v>
      </c>
    </row>
    <row r="39" spans="1:7" ht="12.75">
      <c r="A39" s="10" t="s">
        <v>99</v>
      </c>
      <c r="B39" s="8" t="s">
        <v>69</v>
      </c>
      <c r="C39" s="8"/>
      <c r="D39" s="8"/>
      <c r="E39" s="8"/>
      <c r="F39" s="8"/>
      <c r="G39" s="11">
        <v>10</v>
      </c>
    </row>
    <row r="40" spans="1:7" ht="12.75">
      <c r="A40" s="10" t="s">
        <v>105</v>
      </c>
      <c r="B40" s="8" t="s">
        <v>97</v>
      </c>
      <c r="C40" s="8"/>
      <c r="D40" s="8"/>
      <c r="E40" s="8"/>
      <c r="F40" s="8"/>
      <c r="G40" s="11">
        <v>11</v>
      </c>
    </row>
    <row r="41" spans="1:7" ht="12.75">
      <c r="A41" s="10" t="s">
        <v>106</v>
      </c>
      <c r="B41" s="8" t="s">
        <v>71</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19" t="s">
        <v>108</v>
      </c>
      <c r="B44" s="219"/>
      <c r="C44" s="219"/>
      <c r="D44" s="219"/>
      <c r="E44" s="219"/>
      <c r="F44" s="219"/>
      <c r="G44" s="219"/>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B1">
      <selection activeCell="G3" sqref="G3"/>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6" customWidth="1"/>
    <col min="14" max="17" width="11.421875" style="86" customWidth="1"/>
    <col min="18" max="16384" width="11.421875" style="3" customWidth="1"/>
  </cols>
  <sheetData>
    <row r="1" spans="1:23" ht="15.75" customHeight="1">
      <c r="A1" s="223" t="s">
        <v>303</v>
      </c>
      <c r="B1" s="223"/>
      <c r="C1" s="223"/>
      <c r="D1" s="223"/>
      <c r="E1" s="223"/>
      <c r="F1" s="223"/>
      <c r="T1" s="87"/>
      <c r="U1" s="87"/>
      <c r="V1" s="87"/>
      <c r="W1" s="86"/>
    </row>
    <row r="2" spans="1:23" ht="15.75" customHeight="1">
      <c r="A2" s="220" t="s">
        <v>304</v>
      </c>
      <c r="B2" s="220"/>
      <c r="C2" s="220"/>
      <c r="D2" s="220"/>
      <c r="E2" s="220"/>
      <c r="F2" s="220"/>
      <c r="G2" s="85"/>
      <c r="T2" s="87"/>
      <c r="W2" s="86"/>
    </row>
    <row r="3" spans="1:23" ht="15.75" customHeight="1">
      <c r="A3" s="220" t="s">
        <v>305</v>
      </c>
      <c r="B3" s="220"/>
      <c r="C3" s="220"/>
      <c r="D3" s="220"/>
      <c r="E3" s="220"/>
      <c r="F3" s="220"/>
      <c r="G3" s="85"/>
      <c r="S3" s="37" t="s">
        <v>269</v>
      </c>
      <c r="T3" s="87"/>
      <c r="U3" s="87"/>
      <c r="V3" s="87"/>
      <c r="W3" s="86"/>
    </row>
    <row r="4" spans="1:23" ht="15.75" customHeight="1">
      <c r="A4" s="224" t="s">
        <v>313</v>
      </c>
      <c r="B4" s="224"/>
      <c r="C4" s="224"/>
      <c r="D4" s="224"/>
      <c r="E4" s="224"/>
      <c r="F4" s="224"/>
      <c r="G4" s="85"/>
      <c r="W4" s="86"/>
    </row>
    <row r="5" spans="1:23" ht="12.75">
      <c r="A5" s="88" t="s">
        <v>306</v>
      </c>
      <c r="B5" s="89">
        <v>2007</v>
      </c>
      <c r="C5" s="90">
        <v>2007</v>
      </c>
      <c r="D5" s="90">
        <v>2008</v>
      </c>
      <c r="E5" s="91" t="s">
        <v>322</v>
      </c>
      <c r="F5" s="91" t="s">
        <v>312</v>
      </c>
      <c r="G5" s="92"/>
      <c r="W5" s="86"/>
    </row>
    <row r="6" spans="1:23" ht="12.75">
      <c r="A6" s="93"/>
      <c r="B6" s="93" t="s">
        <v>311</v>
      </c>
      <c r="C6" s="90" t="s">
        <v>457</v>
      </c>
      <c r="D6" s="90" t="str">
        <f>+C6</f>
        <v>ene-abr</v>
      </c>
      <c r="E6" s="91" t="s">
        <v>357</v>
      </c>
      <c r="F6" s="94">
        <v>2008</v>
      </c>
      <c r="G6" s="92"/>
      <c r="T6" s="95">
        <v>2007</v>
      </c>
      <c r="U6" s="174" t="s">
        <v>458</v>
      </c>
      <c r="V6" s="174" t="s">
        <v>459</v>
      </c>
      <c r="W6" s="86"/>
    </row>
    <row r="7" spans="1:23" ht="15.75" customHeight="1">
      <c r="A7" s="220" t="s">
        <v>308</v>
      </c>
      <c r="B7" s="220"/>
      <c r="C7" s="220"/>
      <c r="D7" s="220"/>
      <c r="E7" s="220"/>
      <c r="F7" s="220"/>
      <c r="J7" s="87"/>
      <c r="K7" s="96"/>
      <c r="S7" s="3" t="s">
        <v>32</v>
      </c>
      <c r="T7" s="87">
        <f>+B8/1000</f>
        <v>10898.413</v>
      </c>
      <c r="U7" s="87">
        <f>+C8/1000</f>
        <v>4106.998</v>
      </c>
      <c r="V7" s="87">
        <f>+D8/1000</f>
        <v>4400.567</v>
      </c>
      <c r="W7" s="86"/>
    </row>
    <row r="8" spans="1:23" ht="15.75" customHeight="1">
      <c r="A8" s="88" t="s">
        <v>307</v>
      </c>
      <c r="B8" s="97">
        <v>10898413</v>
      </c>
      <c r="C8" s="97">
        <v>4106998</v>
      </c>
      <c r="D8" s="97">
        <v>4400567</v>
      </c>
      <c r="E8" s="99">
        <f>+(D8-C8)/C8</f>
        <v>0.07148019064046293</v>
      </c>
      <c r="F8" s="100"/>
      <c r="G8" s="101"/>
      <c r="J8" s="87"/>
      <c r="K8" s="96"/>
      <c r="S8" s="3" t="s">
        <v>33</v>
      </c>
      <c r="T8" s="87">
        <f>+B13/1000</f>
        <v>3123.754</v>
      </c>
      <c r="U8" s="87">
        <f>+C13/1000</f>
        <v>871.456</v>
      </c>
      <c r="V8" s="87">
        <f>+D13/1000</f>
        <v>1228.378</v>
      </c>
      <c r="W8" s="86"/>
    </row>
    <row r="9" spans="1:23" ht="15.75" customHeight="1">
      <c r="A9" s="102" t="s">
        <v>75</v>
      </c>
      <c r="B9" s="103">
        <v>5488424</v>
      </c>
      <c r="C9" s="103">
        <v>2400584</v>
      </c>
      <c r="D9" s="103">
        <v>2438572</v>
      </c>
      <c r="E9" s="104">
        <f aca="true" t="shared" si="0" ref="E9:E21">+(D9-C9)/C9</f>
        <v>0.015824482709207426</v>
      </c>
      <c r="F9" s="104">
        <f>+D9/$D$8</f>
        <v>0.5541494993713311</v>
      </c>
      <c r="G9" s="105"/>
      <c r="J9" s="87"/>
      <c r="K9" s="96"/>
      <c r="S9" s="3" t="s">
        <v>73</v>
      </c>
      <c r="T9" s="87">
        <f>+T7-T8</f>
        <v>7774.659000000001</v>
      </c>
      <c r="U9" s="87">
        <f>+U7-U8</f>
        <v>3235.5419999999995</v>
      </c>
      <c r="V9" s="87">
        <f>+V7-V8</f>
        <v>3172.1890000000003</v>
      </c>
      <c r="W9" s="86"/>
    </row>
    <row r="10" spans="1:23" ht="15.75" customHeight="1">
      <c r="A10" s="102" t="s">
        <v>76</v>
      </c>
      <c r="B10" s="103">
        <v>912681</v>
      </c>
      <c r="C10" s="103">
        <v>286833</v>
      </c>
      <c r="D10" s="103">
        <v>379364</v>
      </c>
      <c r="E10" s="104">
        <f t="shared" si="0"/>
        <v>0.32259537779823105</v>
      </c>
      <c r="F10" s="104">
        <f>+D10/$D$8</f>
        <v>0.08620798183506807</v>
      </c>
      <c r="G10" s="105"/>
      <c r="J10" s="87"/>
      <c r="K10" s="96"/>
      <c r="W10" s="86"/>
    </row>
    <row r="11" spans="1:23" ht="15.75" customHeight="1">
      <c r="A11" s="102" t="s">
        <v>77</v>
      </c>
      <c r="B11" s="103">
        <v>4497308</v>
      </c>
      <c r="C11" s="103">
        <v>1419581</v>
      </c>
      <c r="D11" s="103">
        <v>1582631</v>
      </c>
      <c r="E11" s="104">
        <f t="shared" si="0"/>
        <v>0.11485783481182124</v>
      </c>
      <c r="F11" s="104">
        <f>+D11/$D$8</f>
        <v>0.35964251879360093</v>
      </c>
      <c r="G11" s="105"/>
      <c r="J11" s="87"/>
      <c r="K11" s="96"/>
      <c r="T11" s="87"/>
      <c r="U11" s="87"/>
      <c r="V11" s="87"/>
      <c r="W11" s="86"/>
    </row>
    <row r="12" spans="1:23" ht="15.75" customHeight="1">
      <c r="A12" s="220" t="s">
        <v>310</v>
      </c>
      <c r="B12" s="220"/>
      <c r="C12" s="220"/>
      <c r="D12" s="220"/>
      <c r="E12" s="220"/>
      <c r="F12" s="220"/>
      <c r="J12" s="87"/>
      <c r="K12" s="96"/>
      <c r="T12" s="87"/>
      <c r="U12" s="87"/>
      <c r="V12" s="87"/>
      <c r="W12" s="86"/>
    </row>
    <row r="13" spans="1:23" ht="15.75" customHeight="1">
      <c r="A13" s="106" t="s">
        <v>307</v>
      </c>
      <c r="B13" s="97">
        <v>3123754</v>
      </c>
      <c r="C13" s="97">
        <v>871456</v>
      </c>
      <c r="D13" s="97">
        <v>1228378</v>
      </c>
      <c r="E13" s="99">
        <f t="shared" si="0"/>
        <v>0.4095697315756619</v>
      </c>
      <c r="F13" s="100"/>
      <c r="G13" s="101"/>
      <c r="J13" s="87"/>
      <c r="K13" s="96"/>
      <c r="T13" s="87"/>
      <c r="U13" s="87"/>
      <c r="V13" s="87"/>
      <c r="W13" s="86"/>
    </row>
    <row r="14" spans="1:23" ht="15.75" customHeight="1">
      <c r="A14" s="102" t="s">
        <v>75</v>
      </c>
      <c r="B14" s="103">
        <v>2384931</v>
      </c>
      <c r="C14" s="103">
        <v>641707</v>
      </c>
      <c r="D14" s="103">
        <v>942562</v>
      </c>
      <c r="E14" s="104">
        <f t="shared" si="0"/>
        <v>0.46883546540710946</v>
      </c>
      <c r="F14" s="104">
        <f>+D14/$D$13</f>
        <v>0.7673224365789684</v>
      </c>
      <c r="G14" s="105"/>
      <c r="J14" s="87"/>
      <c r="K14" s="87"/>
      <c r="T14" s="87"/>
      <c r="U14" s="87"/>
      <c r="V14" s="87"/>
      <c r="W14" s="86"/>
    </row>
    <row r="15" spans="1:23" ht="15.75" customHeight="1">
      <c r="A15" s="102" t="s">
        <v>76</v>
      </c>
      <c r="B15" s="103">
        <v>570716</v>
      </c>
      <c r="C15" s="103">
        <v>170142</v>
      </c>
      <c r="D15" s="103">
        <v>194072</v>
      </c>
      <c r="E15" s="104">
        <f t="shared" si="0"/>
        <v>0.14064722408341268</v>
      </c>
      <c r="F15" s="104">
        <f>+D15/$D$13</f>
        <v>0.15799045570663103</v>
      </c>
      <c r="G15" s="105"/>
      <c r="T15" s="87"/>
      <c r="W15" s="86"/>
    </row>
    <row r="16" spans="1:23" ht="15.75" customHeight="1">
      <c r="A16" s="102" t="s">
        <v>77</v>
      </c>
      <c r="B16" s="103">
        <v>168107</v>
      </c>
      <c r="C16" s="103">
        <v>59607</v>
      </c>
      <c r="D16" s="103">
        <v>91744</v>
      </c>
      <c r="E16" s="104">
        <f t="shared" si="0"/>
        <v>0.5391480866341202</v>
      </c>
      <c r="F16" s="104">
        <f>+D16/$D$13</f>
        <v>0.07468710771440061</v>
      </c>
      <c r="G16" s="105"/>
      <c r="W16" s="86"/>
    </row>
    <row r="17" spans="1:6" ht="15.75" customHeight="1">
      <c r="A17" s="220" t="s">
        <v>323</v>
      </c>
      <c r="B17" s="220"/>
      <c r="C17" s="220"/>
      <c r="D17" s="220"/>
      <c r="E17" s="220"/>
      <c r="F17" s="220"/>
    </row>
    <row r="18" spans="1:7" ht="15.75" customHeight="1">
      <c r="A18" s="106" t="s">
        <v>307</v>
      </c>
      <c r="B18" s="97">
        <v>7774659</v>
      </c>
      <c r="C18" s="97">
        <v>3235542</v>
      </c>
      <c r="D18" s="97">
        <v>3172189</v>
      </c>
      <c r="E18" s="99">
        <f t="shared" si="0"/>
        <v>-0.019580336153880863</v>
      </c>
      <c r="F18" s="107"/>
      <c r="G18" s="105"/>
    </row>
    <row r="19" spans="1:7" ht="15.75" customHeight="1">
      <c r="A19" s="102" t="s">
        <v>75</v>
      </c>
      <c r="B19" s="103">
        <v>3103493</v>
      </c>
      <c r="C19" s="103">
        <v>1758877</v>
      </c>
      <c r="D19" s="103">
        <v>1496010</v>
      </c>
      <c r="E19" s="104">
        <f t="shared" si="0"/>
        <v>-0.14945161031726495</v>
      </c>
      <c r="F19" s="104">
        <f>+D19/$D$18</f>
        <v>0.4716017866526868</v>
      </c>
      <c r="G19" s="105"/>
    </row>
    <row r="20" spans="1:7" ht="15.75" customHeight="1">
      <c r="A20" s="102" t="s">
        <v>76</v>
      </c>
      <c r="B20" s="103">
        <v>341965</v>
      </c>
      <c r="C20" s="103">
        <v>116691</v>
      </c>
      <c r="D20" s="103">
        <v>185292</v>
      </c>
      <c r="E20" s="104">
        <f t="shared" si="0"/>
        <v>0.5878859552150552</v>
      </c>
      <c r="F20" s="104">
        <f>+D20/$D$18</f>
        <v>0.05841139982516805</v>
      </c>
      <c r="G20" s="105"/>
    </row>
    <row r="21" spans="1:7" ht="15.75" customHeight="1">
      <c r="A21" s="102" t="s">
        <v>77</v>
      </c>
      <c r="B21" s="103">
        <v>4329201</v>
      </c>
      <c r="C21" s="103">
        <v>1359974</v>
      </c>
      <c r="D21" s="103">
        <v>1490887</v>
      </c>
      <c r="E21" s="104">
        <f t="shared" si="0"/>
        <v>0.09626139911498308</v>
      </c>
      <c r="F21" s="104">
        <f>+D21/$D$18</f>
        <v>0.4699868135221451</v>
      </c>
      <c r="G21" s="105"/>
    </row>
    <row r="22" spans="1:7" ht="15.75" customHeight="1">
      <c r="A22" s="108"/>
      <c r="B22" s="109"/>
      <c r="C22" s="109"/>
      <c r="D22" s="109"/>
      <c r="E22" s="110"/>
      <c r="F22" s="110"/>
      <c r="G22" s="101"/>
    </row>
    <row r="23" spans="1:7" ht="33" customHeight="1">
      <c r="A23" s="221" t="s">
        <v>109</v>
      </c>
      <c r="B23" s="222"/>
      <c r="C23" s="222"/>
      <c r="D23" s="222"/>
      <c r="E23" s="222"/>
      <c r="F23" s="111"/>
      <c r="G23" s="112"/>
    </row>
    <row r="24" spans="1:6" ht="12.75">
      <c r="A24" s="113"/>
      <c r="B24" s="113"/>
      <c r="C24" s="113"/>
      <c r="D24" s="113"/>
      <c r="E24" s="113"/>
      <c r="F24" s="113"/>
    </row>
    <row r="25" spans="1:6" ht="12.75">
      <c r="A25" s="113"/>
      <c r="B25" s="113"/>
      <c r="C25" s="113"/>
      <c r="D25" s="113"/>
      <c r="E25" s="113"/>
      <c r="F25" s="113"/>
    </row>
    <row r="26" spans="1:6" ht="12.75">
      <c r="A26" s="113"/>
      <c r="B26" s="113"/>
      <c r="C26" s="113"/>
      <c r="D26" s="113"/>
      <c r="E26" s="113"/>
      <c r="F26" s="113"/>
    </row>
    <row r="27" spans="1:6" ht="12.75">
      <c r="A27" s="113"/>
      <c r="B27" s="113"/>
      <c r="C27" s="113"/>
      <c r="D27" s="113"/>
      <c r="E27" s="113"/>
      <c r="F27" s="113"/>
    </row>
    <row r="28" spans="1:6" ht="12.75">
      <c r="A28" s="113"/>
      <c r="B28" s="113"/>
      <c r="C28" s="113"/>
      <c r="D28" s="113"/>
      <c r="E28" s="113"/>
      <c r="F28" s="113"/>
    </row>
    <row r="29" spans="1:6" ht="12.75">
      <c r="A29" s="113"/>
      <c r="B29" s="113"/>
      <c r="C29" s="113"/>
      <c r="D29" s="113"/>
      <c r="E29" s="113"/>
      <c r="F29" s="113"/>
    </row>
    <row r="30" spans="1:6" ht="12.75">
      <c r="A30" s="113"/>
      <c r="B30" s="113"/>
      <c r="C30" s="113"/>
      <c r="D30" s="113"/>
      <c r="E30" s="113"/>
      <c r="F30" s="113"/>
    </row>
    <row r="31" spans="1:6" ht="12.75">
      <c r="A31" s="113"/>
      <c r="B31" s="113"/>
      <c r="C31" s="113"/>
      <c r="D31" s="113"/>
      <c r="E31" s="113"/>
      <c r="F31" s="113"/>
    </row>
    <row r="32" spans="1:6" ht="12.75">
      <c r="A32" s="113"/>
      <c r="B32" s="113"/>
      <c r="C32" s="113"/>
      <c r="D32" s="113"/>
      <c r="E32" s="113"/>
      <c r="F32" s="113"/>
    </row>
    <row r="33" spans="1:6" ht="12.75">
      <c r="A33" s="113"/>
      <c r="B33" s="113"/>
      <c r="C33" s="113"/>
      <c r="D33" s="113"/>
      <c r="E33" s="113"/>
      <c r="F33" s="113"/>
    </row>
    <row r="34" spans="1:6" ht="12.75">
      <c r="A34" s="113"/>
      <c r="B34" s="113"/>
      <c r="C34" s="113"/>
      <c r="D34" s="113"/>
      <c r="E34" s="113"/>
      <c r="F34" s="113"/>
    </row>
    <row r="35" spans="1:6" ht="12.75">
      <c r="A35" s="113"/>
      <c r="B35" s="113"/>
      <c r="C35" s="113"/>
      <c r="D35" s="113"/>
      <c r="E35" s="113"/>
      <c r="F35" s="113"/>
    </row>
    <row r="36" spans="1:6" ht="12.75">
      <c r="A36" s="113"/>
      <c r="B36" s="113"/>
      <c r="C36" s="113"/>
      <c r="D36" s="113"/>
      <c r="E36" s="113"/>
      <c r="F36" s="113"/>
    </row>
    <row r="37" spans="1:6" ht="12.75">
      <c r="A37" s="113"/>
      <c r="B37" s="113"/>
      <c r="C37" s="113"/>
      <c r="D37" s="113"/>
      <c r="E37" s="113"/>
      <c r="F37" s="113"/>
    </row>
    <row r="38" spans="1:6" ht="12.75">
      <c r="A38" s="113"/>
      <c r="B38" s="113"/>
      <c r="C38" s="113"/>
      <c r="D38" s="113"/>
      <c r="E38" s="113"/>
      <c r="F38" s="113"/>
    </row>
    <row r="39" spans="1:6" ht="12.75">
      <c r="A39" s="113"/>
      <c r="B39" s="113"/>
      <c r="C39" s="113"/>
      <c r="D39" s="113"/>
      <c r="E39" s="113"/>
      <c r="F39" s="113"/>
    </row>
    <row r="40" spans="1:6" ht="12.75">
      <c r="A40" s="113"/>
      <c r="B40" s="113"/>
      <c r="C40" s="113"/>
      <c r="D40" s="113"/>
      <c r="E40" s="113"/>
      <c r="F40" s="113"/>
    </row>
    <row r="41" spans="1:6" ht="12.75">
      <c r="A41" s="113"/>
      <c r="B41" s="113"/>
      <c r="C41" s="113"/>
      <c r="D41" s="113"/>
      <c r="E41" s="113"/>
      <c r="F41" s="113"/>
    </row>
    <row r="42" spans="1:6" ht="12.75">
      <c r="A42" s="113"/>
      <c r="B42" s="113"/>
      <c r="C42" s="113"/>
      <c r="D42" s="113"/>
      <c r="E42" s="113"/>
      <c r="F42" s="113"/>
    </row>
    <row r="43" spans="1:6" ht="12.75">
      <c r="A43" s="113"/>
      <c r="B43" s="113"/>
      <c r="C43" s="113"/>
      <c r="D43" s="113"/>
      <c r="E43" s="113"/>
      <c r="F43" s="113"/>
    </row>
    <row r="44" spans="1:6" ht="12.75">
      <c r="A44" s="113"/>
      <c r="B44" s="113"/>
      <c r="C44" s="113"/>
      <c r="D44" s="113"/>
      <c r="E44" s="113"/>
      <c r="F44" s="113"/>
    </row>
    <row r="45" spans="1:6" ht="12.75">
      <c r="A45" s="113"/>
      <c r="B45" s="113"/>
      <c r="C45" s="113"/>
      <c r="D45" s="113"/>
      <c r="E45" s="113"/>
      <c r="F45" s="113"/>
    </row>
    <row r="46" spans="1:6" ht="12.75">
      <c r="A46" s="113"/>
      <c r="B46" s="113"/>
      <c r="C46" s="113"/>
      <c r="D46" s="113"/>
      <c r="E46" s="113"/>
      <c r="F46" s="113"/>
    </row>
    <row r="47" spans="1:6" ht="12.75">
      <c r="A47" s="113"/>
      <c r="B47" s="113"/>
      <c r="C47" s="113"/>
      <c r="D47" s="113"/>
      <c r="E47" s="113"/>
      <c r="F47" s="113"/>
    </row>
    <row r="48" spans="1:6" ht="12.75">
      <c r="A48" s="113"/>
      <c r="B48" s="113"/>
      <c r="C48" s="113"/>
      <c r="D48" s="113"/>
      <c r="E48" s="113"/>
      <c r="F48" s="113"/>
    </row>
  </sheetData>
  <mergeCells count="8">
    <mergeCell ref="A1:F1"/>
    <mergeCell ref="A2:F2"/>
    <mergeCell ref="A3:F3"/>
    <mergeCell ref="A4:F4"/>
    <mergeCell ref="A12:F12"/>
    <mergeCell ref="A17:F17"/>
    <mergeCell ref="A23:E23"/>
    <mergeCell ref="A7:F7"/>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1">
      <selection activeCell="B19" sqref="B19:D26"/>
    </sheetView>
  </sheetViews>
  <sheetFormatPr defaultColWidth="11.421875" defaultRowHeight="12.75"/>
  <cols>
    <col min="1" max="1" width="32.140625" style="114" customWidth="1"/>
    <col min="2" max="2" width="14.140625" style="114" bestFit="1" customWidth="1"/>
    <col min="3" max="3" width="13.7109375" style="114" bestFit="1" customWidth="1"/>
    <col min="4" max="4" width="13.421875" style="114" bestFit="1" customWidth="1"/>
    <col min="5" max="5" width="14.57421875" style="114" customWidth="1"/>
    <col min="6" max="6" width="14.00390625" style="114" customWidth="1"/>
    <col min="7" max="7" width="12.421875" style="114" customWidth="1"/>
    <col min="8" max="11" width="11.421875" style="114" customWidth="1"/>
    <col min="12" max="15" width="11.421875" style="115" customWidth="1"/>
    <col min="16" max="16" width="42.57421875" style="115" bestFit="1" customWidth="1"/>
    <col min="17" max="17" width="11.421875" style="115" customWidth="1"/>
    <col min="18" max="18" width="11.421875" style="114" customWidth="1"/>
    <col min="19" max="20" width="11.57421875" style="114" bestFit="1" customWidth="1"/>
    <col min="21" max="16384" width="11.421875" style="114" customWidth="1"/>
  </cols>
  <sheetData>
    <row r="1" spans="1:21" ht="15.75" customHeight="1">
      <c r="A1" s="223" t="s">
        <v>314</v>
      </c>
      <c r="B1" s="223"/>
      <c r="C1" s="223"/>
      <c r="D1" s="223"/>
      <c r="E1" s="223"/>
      <c r="F1" s="223"/>
      <c r="U1" s="116"/>
    </row>
    <row r="2" spans="1:21" ht="15.75" customHeight="1">
      <c r="A2" s="220" t="s">
        <v>315</v>
      </c>
      <c r="B2" s="220"/>
      <c r="C2" s="220"/>
      <c r="D2" s="220"/>
      <c r="E2" s="220"/>
      <c r="F2" s="220"/>
      <c r="G2" s="117"/>
      <c r="H2" s="117"/>
      <c r="U2" s="115"/>
    </row>
    <row r="3" spans="1:21" ht="15.75" customHeight="1">
      <c r="A3" s="220" t="s">
        <v>305</v>
      </c>
      <c r="B3" s="220"/>
      <c r="C3" s="220"/>
      <c r="D3" s="220"/>
      <c r="E3" s="220"/>
      <c r="F3" s="220"/>
      <c r="G3" s="117"/>
      <c r="H3" s="117"/>
      <c r="R3" s="118" t="s">
        <v>271</v>
      </c>
      <c r="U3" s="119"/>
    </row>
    <row r="4" spans="1:21" ht="15.75" customHeight="1">
      <c r="A4" s="224" t="s">
        <v>313</v>
      </c>
      <c r="B4" s="224"/>
      <c r="C4" s="224"/>
      <c r="D4" s="224"/>
      <c r="E4" s="224"/>
      <c r="F4" s="224"/>
      <c r="G4" s="117"/>
      <c r="H4" s="117"/>
      <c r="M4" s="120"/>
      <c r="N4" s="225"/>
      <c r="O4" s="225"/>
      <c r="R4" s="118"/>
      <c r="U4" s="115"/>
    </row>
    <row r="5" spans="1:21" ht="18" customHeight="1">
      <c r="A5" s="106" t="s">
        <v>316</v>
      </c>
      <c r="B5" s="89">
        <f>+balanza!B5</f>
        <v>2007</v>
      </c>
      <c r="C5" s="90">
        <f>+balanza!C5</f>
        <v>2007</v>
      </c>
      <c r="D5" s="90">
        <f>+balanza!D5</f>
        <v>2008</v>
      </c>
      <c r="E5" s="91" t="s">
        <v>321</v>
      </c>
      <c r="F5" s="91" t="s">
        <v>312</v>
      </c>
      <c r="G5" s="120"/>
      <c r="H5" s="120"/>
      <c r="M5" s="120"/>
      <c r="N5" s="98"/>
      <c r="O5" s="98"/>
      <c r="S5" s="121">
        <f>+S6+S7</f>
        <v>4400567</v>
      </c>
      <c r="U5" s="115"/>
    </row>
    <row r="6" spans="1:21" ht="18" customHeight="1">
      <c r="A6" s="122"/>
      <c r="B6" s="93" t="s">
        <v>311</v>
      </c>
      <c r="C6" s="90" t="str">
        <f>+balanza!C6</f>
        <v>ene-abr</v>
      </c>
      <c r="D6" s="90" t="str">
        <f>+C6</f>
        <v>ene-abr</v>
      </c>
      <c r="E6" s="91" t="s">
        <v>357</v>
      </c>
      <c r="F6" s="123">
        <v>2008</v>
      </c>
      <c r="G6" s="120"/>
      <c r="H6" s="120"/>
      <c r="M6" s="124"/>
      <c r="N6" s="124"/>
      <c r="O6" s="124"/>
      <c r="R6" s="114" t="s">
        <v>34</v>
      </c>
      <c r="S6" s="121">
        <f>D9</f>
        <v>1769801</v>
      </c>
      <c r="T6" s="125">
        <f>+S6/S5*100</f>
        <v>40.21756741801681</v>
      </c>
      <c r="U6" s="116"/>
    </row>
    <row r="7" spans="1:21" ht="18" customHeight="1">
      <c r="A7" s="220" t="s">
        <v>319</v>
      </c>
      <c r="B7" s="220"/>
      <c r="C7" s="220"/>
      <c r="D7" s="220"/>
      <c r="E7" s="220"/>
      <c r="F7" s="220"/>
      <c r="G7" s="120"/>
      <c r="H7" s="120"/>
      <c r="M7" s="124"/>
      <c r="N7" s="124"/>
      <c r="O7" s="124"/>
      <c r="R7" s="114" t="s">
        <v>36</v>
      </c>
      <c r="S7" s="121">
        <f>D13</f>
        <v>2630766</v>
      </c>
      <c r="T7" s="125">
        <f>+S7/S5*100</f>
        <v>59.78243258198318</v>
      </c>
      <c r="U7" s="115"/>
    </row>
    <row r="8" spans="1:21" ht="18" customHeight="1">
      <c r="A8" s="111" t="s">
        <v>307</v>
      </c>
      <c r="B8" s="126">
        <f>+balanza!B8</f>
        <v>10898413</v>
      </c>
      <c r="C8" s="126">
        <f>+balanza!C8</f>
        <v>4106998</v>
      </c>
      <c r="D8" s="126">
        <f>+balanza!D8</f>
        <v>4400567</v>
      </c>
      <c r="E8" s="104">
        <f>+(D8-C8)/C8</f>
        <v>0.07148019064046293</v>
      </c>
      <c r="F8" s="111"/>
      <c r="G8" s="127"/>
      <c r="H8" s="127"/>
      <c r="M8" s="124"/>
      <c r="N8" s="124"/>
      <c r="O8" s="124"/>
      <c r="T8" s="125">
        <f>SUM(T6:T7)</f>
        <v>100</v>
      </c>
      <c r="U8" s="115"/>
    </row>
    <row r="9" spans="1:21" s="118" customFormat="1" ht="18" customHeight="1">
      <c r="A9" s="88" t="s">
        <v>318</v>
      </c>
      <c r="B9" s="97">
        <v>3347042</v>
      </c>
      <c r="C9" s="97">
        <v>1832961</v>
      </c>
      <c r="D9" s="97">
        <v>1769801</v>
      </c>
      <c r="E9" s="99">
        <f aca="true" t="shared" si="0" ref="E9:E36">+(D9-C9)/C9</f>
        <v>-0.034457907178603364</v>
      </c>
      <c r="F9" s="128">
        <f>+D9/$D$8</f>
        <v>0.40217567418016814</v>
      </c>
      <c r="G9" s="127"/>
      <c r="H9" s="127"/>
      <c r="M9" s="129"/>
      <c r="N9" s="129"/>
      <c r="O9" s="129"/>
      <c r="P9" s="116"/>
      <c r="Q9" s="116"/>
      <c r="R9" s="118" t="s">
        <v>270</v>
      </c>
      <c r="S9" s="121">
        <f>SUM(S10:S12)</f>
        <v>4400567</v>
      </c>
      <c r="T9" s="125"/>
      <c r="U9" s="115"/>
    </row>
    <row r="10" spans="1:21" ht="18" customHeight="1">
      <c r="A10" s="111" t="s">
        <v>35</v>
      </c>
      <c r="B10" s="126">
        <v>3043880</v>
      </c>
      <c r="C10" s="126">
        <v>1728095</v>
      </c>
      <c r="D10" s="126">
        <v>1623767</v>
      </c>
      <c r="E10" s="104">
        <f t="shared" si="0"/>
        <v>-0.060371680955040086</v>
      </c>
      <c r="F10" s="130">
        <f>+D10/$D$9</f>
        <v>0.917485638215822</v>
      </c>
      <c r="G10" s="127"/>
      <c r="H10" s="131"/>
      <c r="M10" s="124"/>
      <c r="N10" s="124"/>
      <c r="O10" s="124"/>
      <c r="R10" s="114" t="s">
        <v>39</v>
      </c>
      <c r="S10" s="121">
        <f>D10+D14</f>
        <v>2438572</v>
      </c>
      <c r="T10" s="125">
        <f>+S10/$S9*100</f>
        <v>55.41494993713311</v>
      </c>
      <c r="U10" s="116"/>
    </row>
    <row r="11" spans="1:21" ht="18" customHeight="1">
      <c r="A11" s="111" t="s">
        <v>37</v>
      </c>
      <c r="B11" s="126">
        <v>68777</v>
      </c>
      <c r="C11" s="126">
        <v>26467</v>
      </c>
      <c r="D11" s="126">
        <v>33456</v>
      </c>
      <c r="E11" s="104">
        <f t="shared" si="0"/>
        <v>0.26406468432387503</v>
      </c>
      <c r="F11" s="130">
        <f>+D11/$D$9</f>
        <v>0.018903820260017933</v>
      </c>
      <c r="G11" s="127"/>
      <c r="H11" s="131"/>
      <c r="M11" s="124"/>
      <c r="N11" s="124"/>
      <c r="O11" s="124"/>
      <c r="R11" s="114" t="s">
        <v>40</v>
      </c>
      <c r="S11" s="121">
        <f>D11+D15</f>
        <v>379364</v>
      </c>
      <c r="T11" s="125">
        <f>+S11/S9*100</f>
        <v>8.620798183506807</v>
      </c>
      <c r="U11" s="115"/>
    </row>
    <row r="12" spans="1:21" ht="18" customHeight="1">
      <c r="A12" s="111" t="s">
        <v>38</v>
      </c>
      <c r="B12" s="126">
        <v>234385</v>
      </c>
      <c r="C12" s="126">
        <v>78399</v>
      </c>
      <c r="D12" s="126">
        <v>112578</v>
      </c>
      <c r="E12" s="104">
        <f t="shared" si="0"/>
        <v>0.43596219339532394</v>
      </c>
      <c r="F12" s="130">
        <f>+D12/$D$9</f>
        <v>0.06361054152416006</v>
      </c>
      <c r="G12" s="127"/>
      <c r="H12" s="131"/>
      <c r="M12" s="124"/>
      <c r="N12" s="124"/>
      <c r="O12" s="124"/>
      <c r="R12" s="114" t="s">
        <v>41</v>
      </c>
      <c r="S12" s="121">
        <f>D12+D16</f>
        <v>1582631</v>
      </c>
      <c r="T12" s="125">
        <f>+S12/S9*100</f>
        <v>35.96425187936009</v>
      </c>
      <c r="U12" s="115"/>
    </row>
    <row r="13" spans="1:21" s="118" customFormat="1" ht="18" customHeight="1">
      <c r="A13" s="88" t="s">
        <v>317</v>
      </c>
      <c r="B13" s="97">
        <v>7551372</v>
      </c>
      <c r="C13" s="97">
        <v>2274037</v>
      </c>
      <c r="D13" s="97">
        <v>2630766</v>
      </c>
      <c r="E13" s="99">
        <f t="shared" si="0"/>
        <v>0.15687035874965974</v>
      </c>
      <c r="F13" s="128">
        <f>+D13/$D$8</f>
        <v>0.5978243258198318</v>
      </c>
      <c r="G13" s="127"/>
      <c r="H13" s="127"/>
      <c r="M13" s="129"/>
      <c r="N13" s="129"/>
      <c r="O13" s="129"/>
      <c r="P13" s="116"/>
      <c r="Q13" s="116"/>
      <c r="R13" s="114"/>
      <c r="S13" s="114"/>
      <c r="T13" s="125">
        <f>SUM(T10:T12)</f>
        <v>100</v>
      </c>
      <c r="U13" s="115"/>
    </row>
    <row r="14" spans="1:21" ht="18" customHeight="1">
      <c r="A14" s="111" t="s">
        <v>35</v>
      </c>
      <c r="B14" s="126">
        <v>2444545</v>
      </c>
      <c r="C14" s="126">
        <v>672489</v>
      </c>
      <c r="D14" s="126">
        <v>814805</v>
      </c>
      <c r="E14" s="104">
        <f t="shared" si="0"/>
        <v>0.21162576636941274</v>
      </c>
      <c r="F14" s="130">
        <f>+D14/$D$13</f>
        <v>0.30972157919024346</v>
      </c>
      <c r="G14" s="127"/>
      <c r="H14" s="131"/>
      <c r="M14" s="124"/>
      <c r="N14" s="124"/>
      <c r="O14" s="124"/>
      <c r="T14" s="125"/>
      <c r="U14" s="115"/>
    </row>
    <row r="15" spans="1:21" ht="18" customHeight="1">
      <c r="A15" s="111" t="s">
        <v>37</v>
      </c>
      <c r="B15" s="126">
        <v>843904</v>
      </c>
      <c r="C15" s="126">
        <v>260366</v>
      </c>
      <c r="D15" s="126">
        <v>345908</v>
      </c>
      <c r="E15" s="104">
        <f t="shared" si="0"/>
        <v>0.32854520175445334</v>
      </c>
      <c r="F15" s="130">
        <f>+D15/$D$13</f>
        <v>0.13148565854963915</v>
      </c>
      <c r="G15" s="127"/>
      <c r="H15" s="131"/>
      <c r="U15" s="115"/>
    </row>
    <row r="16" spans="1:15" ht="18" customHeight="1">
      <c r="A16" s="111" t="s">
        <v>38</v>
      </c>
      <c r="B16" s="126">
        <v>4262923</v>
      </c>
      <c r="C16" s="126">
        <v>1341182</v>
      </c>
      <c r="D16" s="126">
        <v>1470053</v>
      </c>
      <c r="E16" s="104">
        <f t="shared" si="0"/>
        <v>0.09608763016503354</v>
      </c>
      <c r="F16" s="130">
        <f>+D16/$D$13</f>
        <v>0.5587927622601174</v>
      </c>
      <c r="G16" s="127"/>
      <c r="H16" s="131"/>
      <c r="M16" s="124"/>
      <c r="N16" s="124"/>
      <c r="O16" s="124"/>
    </row>
    <row r="17" spans="1:15" ht="18" customHeight="1">
      <c r="A17" s="220" t="s">
        <v>320</v>
      </c>
      <c r="B17" s="220"/>
      <c r="C17" s="220"/>
      <c r="D17" s="220"/>
      <c r="E17" s="220"/>
      <c r="F17" s="220"/>
      <c r="G17" s="127"/>
      <c r="H17" s="131"/>
      <c r="M17" s="124"/>
      <c r="N17" s="124"/>
      <c r="O17" s="124"/>
    </row>
    <row r="18" spans="1:15" ht="18" customHeight="1">
      <c r="A18" s="111" t="s">
        <v>307</v>
      </c>
      <c r="B18" s="126">
        <f>+balanza!B13</f>
        <v>3123754</v>
      </c>
      <c r="C18" s="126">
        <f>+balanza!C13</f>
        <v>871456</v>
      </c>
      <c r="D18" s="126">
        <f>+balanza!D13</f>
        <v>1228378</v>
      </c>
      <c r="E18" s="104">
        <f t="shared" si="0"/>
        <v>0.4095697315756619</v>
      </c>
      <c r="F18" s="127"/>
      <c r="G18" s="127"/>
      <c r="H18" s="127"/>
      <c r="M18" s="124"/>
      <c r="N18" s="124"/>
      <c r="O18" s="124"/>
    </row>
    <row r="19" spans="1:15" ht="18" customHeight="1">
      <c r="A19" s="88" t="s">
        <v>318</v>
      </c>
      <c r="B19" s="97">
        <v>1055187</v>
      </c>
      <c r="C19" s="97">
        <v>283006</v>
      </c>
      <c r="D19" s="97">
        <v>351812</v>
      </c>
      <c r="E19" s="99">
        <f t="shared" si="0"/>
        <v>0.24312558744337576</v>
      </c>
      <c r="F19" s="128">
        <f>+D19/$D$18</f>
        <v>0.28640369658199677</v>
      </c>
      <c r="G19" s="127"/>
      <c r="H19" s="131"/>
      <c r="M19" s="124"/>
      <c r="N19" s="124"/>
      <c r="O19" s="124"/>
    </row>
    <row r="20" spans="1:15" ht="18" customHeight="1">
      <c r="A20" s="111" t="s">
        <v>35</v>
      </c>
      <c r="B20" s="126">
        <v>1001875</v>
      </c>
      <c r="C20" s="126">
        <v>266131</v>
      </c>
      <c r="D20" s="126">
        <v>333720</v>
      </c>
      <c r="E20" s="104">
        <f t="shared" si="0"/>
        <v>0.25396891004805905</v>
      </c>
      <c r="F20" s="130">
        <f>+D20/$D$19</f>
        <v>0.9485748069991927</v>
      </c>
      <c r="G20" s="127"/>
      <c r="H20" s="131"/>
      <c r="M20" s="124"/>
      <c r="N20" s="124"/>
      <c r="O20" s="124"/>
    </row>
    <row r="21" spans="1:15" ht="18" customHeight="1">
      <c r="A21" s="111" t="s">
        <v>37</v>
      </c>
      <c r="B21" s="126">
        <v>42430</v>
      </c>
      <c r="C21" s="126">
        <v>14216</v>
      </c>
      <c r="D21" s="126">
        <v>14249</v>
      </c>
      <c r="E21" s="104">
        <f t="shared" si="0"/>
        <v>0.002321328081035453</v>
      </c>
      <c r="F21" s="130">
        <f>+D21/$D$19</f>
        <v>0.04050174525030414</v>
      </c>
      <c r="G21" s="127"/>
      <c r="H21" s="131"/>
      <c r="M21" s="124"/>
      <c r="N21" s="124"/>
      <c r="O21" s="124"/>
    </row>
    <row r="22" spans="1:15" ht="18" customHeight="1">
      <c r="A22" s="111" t="s">
        <v>38</v>
      </c>
      <c r="B22" s="126">
        <v>10882</v>
      </c>
      <c r="C22" s="126">
        <v>2659</v>
      </c>
      <c r="D22" s="126">
        <v>3843</v>
      </c>
      <c r="E22" s="104">
        <f t="shared" si="0"/>
        <v>0.4452801805189921</v>
      </c>
      <c r="F22" s="130">
        <f>+D22/$D$19</f>
        <v>0.01092344775050311</v>
      </c>
      <c r="G22" s="127"/>
      <c r="H22" s="131"/>
      <c r="M22" s="124"/>
      <c r="N22" s="124"/>
      <c r="O22" s="124"/>
    </row>
    <row r="23" spans="1:15" ht="18" customHeight="1">
      <c r="A23" s="88" t="s">
        <v>317</v>
      </c>
      <c r="B23" s="97">
        <v>2068567</v>
      </c>
      <c r="C23" s="97">
        <v>588449</v>
      </c>
      <c r="D23" s="97">
        <v>876566</v>
      </c>
      <c r="E23" s="99">
        <f t="shared" si="0"/>
        <v>0.4896210206831858</v>
      </c>
      <c r="F23" s="128">
        <f>+D23/$D$18</f>
        <v>0.7135963034180033</v>
      </c>
      <c r="G23" s="127"/>
      <c r="H23" s="131"/>
      <c r="M23" s="124"/>
      <c r="N23" s="124"/>
      <c r="O23" s="124"/>
    </row>
    <row r="24" spans="1:15" ht="18" customHeight="1">
      <c r="A24" s="111" t="s">
        <v>35</v>
      </c>
      <c r="B24" s="126">
        <v>1383056</v>
      </c>
      <c r="C24" s="126">
        <v>375575</v>
      </c>
      <c r="D24" s="126">
        <v>608842</v>
      </c>
      <c r="E24" s="104">
        <f t="shared" si="0"/>
        <v>0.6210929907475204</v>
      </c>
      <c r="F24" s="130">
        <f>+D24/$D$23</f>
        <v>0.6945763353814772</v>
      </c>
      <c r="G24" s="127"/>
      <c r="H24" s="131"/>
      <c r="M24" s="124"/>
      <c r="N24" s="124"/>
      <c r="O24" s="124"/>
    </row>
    <row r="25" spans="1:8" ht="18" customHeight="1">
      <c r="A25" s="111" t="s">
        <v>37</v>
      </c>
      <c r="B25" s="126">
        <v>528286</v>
      </c>
      <c r="C25" s="126">
        <v>155926</v>
      </c>
      <c r="D25" s="126">
        <v>179823</v>
      </c>
      <c r="E25" s="104">
        <f t="shared" si="0"/>
        <v>0.15325859702679476</v>
      </c>
      <c r="F25" s="130">
        <f>+D25/$D$23</f>
        <v>0.2051448493325089</v>
      </c>
      <c r="G25" s="127"/>
      <c r="H25" s="131"/>
    </row>
    <row r="26" spans="1:15" ht="18" customHeight="1">
      <c r="A26" s="111" t="s">
        <v>38</v>
      </c>
      <c r="B26" s="126">
        <v>157225</v>
      </c>
      <c r="C26" s="126">
        <v>56948</v>
      </c>
      <c r="D26" s="126">
        <v>87901</v>
      </c>
      <c r="E26" s="104">
        <f t="shared" si="0"/>
        <v>0.5435309405071294</v>
      </c>
      <c r="F26" s="130">
        <f>+D26/$D$23</f>
        <v>0.10027881528601383</v>
      </c>
      <c r="G26" s="127"/>
      <c r="H26" s="131"/>
      <c r="M26" s="124"/>
      <c r="N26" s="124"/>
      <c r="O26" s="124"/>
    </row>
    <row r="27" spans="1:15" ht="18" customHeight="1">
      <c r="A27" s="220" t="s">
        <v>309</v>
      </c>
      <c r="B27" s="220"/>
      <c r="C27" s="220"/>
      <c r="D27" s="220"/>
      <c r="E27" s="220"/>
      <c r="F27" s="220"/>
      <c r="G27" s="127"/>
      <c r="H27" s="131"/>
      <c r="M27" s="124"/>
      <c r="N27" s="124"/>
      <c r="O27" s="124"/>
    </row>
    <row r="28" spans="1:15" ht="18" customHeight="1">
      <c r="A28" s="111" t="s">
        <v>307</v>
      </c>
      <c r="B28" s="126">
        <f>+balanza!B18</f>
        <v>7774659</v>
      </c>
      <c r="C28" s="126">
        <f>+balanza!C18</f>
        <v>3235542</v>
      </c>
      <c r="D28" s="126">
        <f>+balanza!D18</f>
        <v>3172189</v>
      </c>
      <c r="E28" s="104">
        <f t="shared" si="0"/>
        <v>-0.019580336153880863</v>
      </c>
      <c r="F28" s="127"/>
      <c r="G28" s="127"/>
      <c r="H28" s="127"/>
      <c r="M28" s="124"/>
      <c r="N28" s="124"/>
      <c r="O28" s="124"/>
    </row>
    <row r="29" spans="1:15" ht="18" customHeight="1">
      <c r="A29" s="88" t="s">
        <v>318</v>
      </c>
      <c r="B29" s="97">
        <v>2291855</v>
      </c>
      <c r="C29" s="97">
        <v>1549955</v>
      </c>
      <c r="D29" s="97">
        <v>1417989</v>
      </c>
      <c r="E29" s="99">
        <f t="shared" si="0"/>
        <v>-0.08514182669819446</v>
      </c>
      <c r="F29" s="128">
        <f>+D29/$D$28</f>
        <v>0.4470064677735154</v>
      </c>
      <c r="G29" s="127"/>
      <c r="H29" s="131"/>
      <c r="M29" s="124"/>
      <c r="N29" s="124"/>
      <c r="O29" s="124"/>
    </row>
    <row r="30" spans="1:15" ht="18" customHeight="1">
      <c r="A30" s="111" t="s">
        <v>35</v>
      </c>
      <c r="B30" s="126">
        <v>2042005</v>
      </c>
      <c r="C30" s="126">
        <v>1461964</v>
      </c>
      <c r="D30" s="126">
        <v>1290047</v>
      </c>
      <c r="E30" s="104">
        <f t="shared" si="0"/>
        <v>-0.11759318286907201</v>
      </c>
      <c r="F30" s="130">
        <f>+D30/$D$29</f>
        <v>0.9097722196716618</v>
      </c>
      <c r="G30" s="127"/>
      <c r="H30" s="131"/>
      <c r="M30" s="124"/>
      <c r="N30" s="124"/>
      <c r="O30" s="124"/>
    </row>
    <row r="31" spans="1:15" ht="18" customHeight="1">
      <c r="A31" s="111" t="s">
        <v>37</v>
      </c>
      <c r="B31" s="126">
        <v>26347</v>
      </c>
      <c r="C31" s="126">
        <v>12251</v>
      </c>
      <c r="D31" s="126">
        <v>19207</v>
      </c>
      <c r="E31" s="104">
        <f t="shared" si="0"/>
        <v>0.5677903844584116</v>
      </c>
      <c r="F31" s="130">
        <f>+D31/$D$29</f>
        <v>0.013545239067439874</v>
      </c>
      <c r="G31" s="127"/>
      <c r="H31" s="131"/>
      <c r="M31" s="124"/>
      <c r="N31" s="124"/>
      <c r="O31" s="124"/>
    </row>
    <row r="32" spans="1:15" ht="18" customHeight="1">
      <c r="A32" s="111" t="s">
        <v>38</v>
      </c>
      <c r="B32" s="126">
        <v>223503</v>
      </c>
      <c r="C32" s="126">
        <v>75740</v>
      </c>
      <c r="D32" s="126">
        <v>108735</v>
      </c>
      <c r="E32" s="104">
        <f t="shared" si="0"/>
        <v>0.43563506733562185</v>
      </c>
      <c r="F32" s="130">
        <f>+D32/$D$29</f>
        <v>0.07668254126089835</v>
      </c>
      <c r="G32" s="127"/>
      <c r="H32" s="131"/>
      <c r="M32" s="124"/>
      <c r="N32" s="124"/>
      <c r="O32" s="124"/>
    </row>
    <row r="33" spans="1:15" ht="18" customHeight="1">
      <c r="A33" s="88" t="s">
        <v>317</v>
      </c>
      <c r="B33" s="97">
        <v>5482805</v>
      </c>
      <c r="C33" s="97">
        <v>1685588</v>
      </c>
      <c r="D33" s="97">
        <v>1754200</v>
      </c>
      <c r="E33" s="99">
        <f t="shared" si="0"/>
        <v>0.0407050833299715</v>
      </c>
      <c r="F33" s="128">
        <f>+D33/$D$28</f>
        <v>0.5529935322264846</v>
      </c>
      <c r="G33" s="127"/>
      <c r="H33" s="131"/>
      <c r="M33" s="124"/>
      <c r="N33" s="124"/>
      <c r="O33" s="124"/>
    </row>
    <row r="34" spans="1:15" ht="18" customHeight="1">
      <c r="A34" s="111" t="s">
        <v>35</v>
      </c>
      <c r="B34" s="126">
        <v>1061489</v>
      </c>
      <c r="C34" s="126">
        <v>296914</v>
      </c>
      <c r="D34" s="126">
        <v>205963</v>
      </c>
      <c r="E34" s="104">
        <f t="shared" si="0"/>
        <v>-0.30632102224886665</v>
      </c>
      <c r="F34" s="130">
        <f>+D34/$D$33</f>
        <v>0.11741135560369399</v>
      </c>
      <c r="G34" s="127"/>
      <c r="H34" s="131"/>
      <c r="M34" s="124"/>
      <c r="N34" s="124"/>
      <c r="O34" s="124"/>
    </row>
    <row r="35" spans="1:15" ht="18" customHeight="1">
      <c r="A35" s="111" t="s">
        <v>37</v>
      </c>
      <c r="B35" s="126">
        <v>315618</v>
      </c>
      <c r="C35" s="126">
        <v>104440</v>
      </c>
      <c r="D35" s="126">
        <v>166085</v>
      </c>
      <c r="E35" s="104">
        <f t="shared" si="0"/>
        <v>0.5902432018383761</v>
      </c>
      <c r="F35" s="130">
        <f>+D35/$D$33</f>
        <v>0.09467848591950746</v>
      </c>
      <c r="G35" s="131"/>
      <c r="H35" s="131"/>
      <c r="M35" s="124"/>
      <c r="N35" s="124"/>
      <c r="O35" s="124"/>
    </row>
    <row r="36" spans="1:15" ht="18" customHeight="1">
      <c r="A36" s="132" t="s">
        <v>38</v>
      </c>
      <c r="B36" s="133">
        <v>4105698</v>
      </c>
      <c r="C36" s="133">
        <v>1284234</v>
      </c>
      <c r="D36" s="133">
        <v>1382152</v>
      </c>
      <c r="E36" s="134">
        <f t="shared" si="0"/>
        <v>0.07624622926974367</v>
      </c>
      <c r="F36" s="135">
        <f>+D36/$D$33</f>
        <v>0.7879101584767986</v>
      </c>
      <c r="G36" s="127"/>
      <c r="H36" s="131"/>
      <c r="M36" s="124"/>
      <c r="N36" s="124"/>
      <c r="O36" s="124"/>
    </row>
    <row r="37" spans="1:15" ht="25.5" customHeight="1">
      <c r="A37" s="221" t="s">
        <v>109</v>
      </c>
      <c r="B37" s="222"/>
      <c r="C37" s="222"/>
      <c r="D37" s="222"/>
      <c r="E37" s="222"/>
      <c r="F37" s="136"/>
      <c r="G37" s="136"/>
      <c r="H37" s="136"/>
      <c r="M37" s="124"/>
      <c r="N37" s="124"/>
      <c r="O37" s="124"/>
    </row>
    <row r="39" spans="1:8" ht="15.75" customHeight="1">
      <c r="A39" s="205"/>
      <c r="B39" s="205"/>
      <c r="C39" s="205"/>
      <c r="D39" s="205"/>
      <c r="E39" s="205"/>
      <c r="F39" s="117"/>
      <c r="G39" s="117"/>
      <c r="H39" s="117"/>
    </row>
    <row r="40" ht="15.75" customHeight="1"/>
    <row r="41" ht="15.75" customHeight="1"/>
    <row r="42" spans="8:11" ht="15.75" customHeight="1">
      <c r="H42" s="137"/>
      <c r="I42" s="121"/>
      <c r="J42" s="121"/>
      <c r="K42" s="121"/>
    </row>
    <row r="43" spans="9:11" ht="15.75" customHeight="1">
      <c r="I43" s="121"/>
      <c r="J43" s="121"/>
      <c r="K43" s="121"/>
    </row>
    <row r="44" spans="9:11" ht="15.75" customHeight="1">
      <c r="I44" s="121"/>
      <c r="J44" s="121"/>
      <c r="K44" s="121"/>
    </row>
    <row r="45" spans="9:11" ht="15.75" customHeight="1">
      <c r="I45" s="121"/>
      <c r="J45" s="121"/>
      <c r="K45" s="121"/>
    </row>
    <row r="46" spans="9:11" ht="15.75" customHeight="1">
      <c r="I46" s="121"/>
      <c r="J46" s="121"/>
      <c r="K46" s="121"/>
    </row>
    <row r="47" spans="9:11" ht="15.75" customHeight="1">
      <c r="I47" s="121"/>
      <c r="J47" s="121"/>
      <c r="K47" s="121"/>
    </row>
    <row r="48" spans="9:11" ht="15.75" customHeight="1">
      <c r="I48" s="121"/>
      <c r="J48" s="121"/>
      <c r="K48" s="121"/>
    </row>
    <row r="49" spans="9:11" ht="15.75" customHeight="1">
      <c r="I49" s="121"/>
      <c r="J49" s="121"/>
      <c r="K49" s="121"/>
    </row>
    <row r="50" spans="9:11" ht="15.75" customHeight="1">
      <c r="I50" s="121"/>
      <c r="J50" s="121"/>
      <c r="K50" s="121"/>
    </row>
    <row r="51" ht="15.75" customHeight="1"/>
    <row r="52" spans="9:11" ht="15.75" customHeight="1">
      <c r="I52" s="121"/>
      <c r="J52" s="121"/>
      <c r="K52" s="121"/>
    </row>
    <row r="53" spans="9:11" ht="15.75" customHeight="1">
      <c r="I53" s="121"/>
      <c r="J53" s="121"/>
      <c r="K53" s="121"/>
    </row>
    <row r="54" spans="9:11" ht="15.75" customHeight="1">
      <c r="I54" s="121"/>
      <c r="J54" s="121"/>
      <c r="K54" s="121"/>
    </row>
    <row r="55" spans="9:11" ht="15.75" customHeight="1">
      <c r="I55" s="121"/>
      <c r="J55" s="121"/>
      <c r="K55" s="121"/>
    </row>
    <row r="56" spans="9:11" ht="15.75" customHeight="1">
      <c r="I56" s="121"/>
      <c r="J56" s="121"/>
      <c r="K56" s="121"/>
    </row>
    <row r="57" spans="9:11" ht="15.75" customHeight="1">
      <c r="I57" s="121"/>
      <c r="J57" s="121"/>
      <c r="K57" s="121"/>
    </row>
    <row r="58" spans="9:11" ht="15.75" customHeight="1">
      <c r="I58" s="121"/>
      <c r="J58" s="121"/>
      <c r="K58" s="121"/>
    </row>
    <row r="59" spans="9:11" ht="15.75" customHeight="1">
      <c r="I59" s="121"/>
      <c r="J59" s="121"/>
      <c r="K59" s="121"/>
    </row>
    <row r="60" spans="9:11" ht="15.75" customHeight="1">
      <c r="I60" s="121"/>
      <c r="J60" s="121"/>
      <c r="K60" s="121"/>
    </row>
    <row r="61" ht="15.75" customHeight="1"/>
    <row r="62" spans="9:11" ht="15.75" customHeight="1">
      <c r="I62" s="121"/>
      <c r="J62" s="121"/>
      <c r="K62" s="121"/>
    </row>
    <row r="63" spans="9:11" ht="15.75" customHeight="1">
      <c r="I63" s="121"/>
      <c r="J63" s="121"/>
      <c r="K63" s="121"/>
    </row>
    <row r="64" spans="9:11" ht="15.75" customHeight="1">
      <c r="I64" s="121"/>
      <c r="J64" s="121"/>
      <c r="K64" s="121"/>
    </row>
    <row r="65" spans="9:11" ht="15.75" customHeight="1">
      <c r="I65" s="121"/>
      <c r="J65" s="121"/>
      <c r="K65" s="121"/>
    </row>
    <row r="66" spans="9:11" ht="15.75" customHeight="1">
      <c r="I66" s="121"/>
      <c r="J66" s="121"/>
      <c r="K66" s="121"/>
    </row>
    <row r="67" spans="9:11" ht="15.75" customHeight="1">
      <c r="I67" s="121"/>
      <c r="J67" s="121"/>
      <c r="K67" s="121"/>
    </row>
    <row r="68" spans="9:11" ht="15.75" customHeight="1">
      <c r="I68" s="121"/>
      <c r="J68" s="121"/>
      <c r="K68" s="121"/>
    </row>
    <row r="69" spans="9:11" ht="15.75" customHeight="1">
      <c r="I69" s="121"/>
      <c r="J69" s="121"/>
      <c r="K69" s="121"/>
    </row>
    <row r="70" spans="9:11" ht="15.75" customHeight="1">
      <c r="I70" s="121"/>
      <c r="J70" s="121"/>
      <c r="K70" s="121"/>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5"/>
      <c r="B79" s="115"/>
      <c r="C79" s="115"/>
      <c r="D79" s="115"/>
      <c r="E79" s="115"/>
    </row>
    <row r="80" spans="1:6" ht="26.25" customHeight="1">
      <c r="A80" s="226" t="s">
        <v>112</v>
      </c>
      <c r="B80" s="204"/>
      <c r="C80" s="204"/>
      <c r="D80" s="204"/>
      <c r="E80" s="204"/>
      <c r="F80" s="115"/>
    </row>
  </sheetData>
  <mergeCells count="11">
    <mergeCell ref="A1:F1"/>
    <mergeCell ref="A2:F2"/>
    <mergeCell ref="A3:F3"/>
    <mergeCell ref="A4:F4"/>
    <mergeCell ref="N4:O4"/>
    <mergeCell ref="A17:F17"/>
    <mergeCell ref="A7:F7"/>
    <mergeCell ref="A80:E80"/>
    <mergeCell ref="A37:E37"/>
    <mergeCell ref="A39:E39"/>
    <mergeCell ref="A27:F27"/>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
      <selection activeCell="B37" sqref="B37"/>
    </sheetView>
  </sheetViews>
  <sheetFormatPr defaultColWidth="11.421875" defaultRowHeight="12.75"/>
  <cols>
    <col min="1" max="1" width="34.7109375" style="138" customWidth="1"/>
    <col min="2" max="2" width="12.140625" style="138" bestFit="1" customWidth="1"/>
    <col min="3" max="3" width="12.421875" style="170" bestFit="1" customWidth="1"/>
    <col min="4" max="4" width="11.7109375" style="138" customWidth="1"/>
    <col min="5" max="5" width="12.8515625" style="138" customWidth="1"/>
    <col min="6" max="6" width="12.7109375" style="138" customWidth="1"/>
    <col min="7" max="7" width="14.00390625" style="138" customWidth="1"/>
    <col min="8" max="16384" width="11.421875" style="138" customWidth="1"/>
  </cols>
  <sheetData>
    <row r="1" spans="1:26" ht="15.75" customHeight="1">
      <c r="A1" s="232" t="s">
        <v>401</v>
      </c>
      <c r="B1" s="233"/>
      <c r="C1" s="233"/>
      <c r="D1" s="233"/>
      <c r="U1" s="139"/>
      <c r="V1" s="139"/>
      <c r="W1" s="139"/>
      <c r="X1" s="139"/>
      <c r="Y1" s="139"/>
      <c r="Z1" s="139"/>
    </row>
    <row r="2" spans="1:256" ht="15.75" customHeight="1">
      <c r="A2" s="206" t="s">
        <v>324</v>
      </c>
      <c r="B2" s="207"/>
      <c r="C2" s="207"/>
      <c r="D2" s="207"/>
      <c r="E2" s="139"/>
      <c r="F2" s="139"/>
      <c r="G2" s="139"/>
      <c r="H2" s="139"/>
      <c r="I2" s="139"/>
      <c r="J2" s="139"/>
      <c r="K2" s="139"/>
      <c r="L2" s="139"/>
      <c r="M2" s="139"/>
      <c r="N2" s="139"/>
      <c r="O2" s="139"/>
      <c r="P2" s="139"/>
      <c r="Q2" s="206"/>
      <c r="R2" s="207"/>
      <c r="S2" s="207"/>
      <c r="T2" s="207"/>
      <c r="U2" s="139"/>
      <c r="V2" s="139" t="s">
        <v>350</v>
      </c>
      <c r="W2" s="139"/>
      <c r="X2" s="139"/>
      <c r="Y2" s="139"/>
      <c r="Z2" s="139"/>
      <c r="AA2" s="140"/>
      <c r="AB2" s="140"/>
      <c r="AC2" s="206"/>
      <c r="AD2" s="207"/>
      <c r="AE2" s="207"/>
      <c r="AF2" s="207"/>
      <c r="AG2" s="206"/>
      <c r="AH2" s="207"/>
      <c r="AI2" s="207"/>
      <c r="AJ2" s="207"/>
      <c r="AK2" s="206"/>
      <c r="AL2" s="207"/>
      <c r="AM2" s="207"/>
      <c r="AN2" s="207"/>
      <c r="AO2" s="206"/>
      <c r="AP2" s="207"/>
      <c r="AQ2" s="207"/>
      <c r="AR2" s="207"/>
      <c r="AS2" s="206"/>
      <c r="AT2" s="207"/>
      <c r="AU2" s="207"/>
      <c r="AV2" s="207"/>
      <c r="AW2" s="206"/>
      <c r="AX2" s="207"/>
      <c r="AY2" s="207"/>
      <c r="AZ2" s="207"/>
      <c r="BA2" s="206"/>
      <c r="BB2" s="207"/>
      <c r="BC2" s="207"/>
      <c r="BD2" s="207"/>
      <c r="BE2" s="206"/>
      <c r="BF2" s="207"/>
      <c r="BG2" s="207"/>
      <c r="BH2" s="207"/>
      <c r="BI2" s="206"/>
      <c r="BJ2" s="207"/>
      <c r="BK2" s="207"/>
      <c r="BL2" s="207"/>
      <c r="BM2" s="206"/>
      <c r="BN2" s="207"/>
      <c r="BO2" s="207"/>
      <c r="BP2" s="207"/>
      <c r="BQ2" s="206"/>
      <c r="BR2" s="207"/>
      <c r="BS2" s="207"/>
      <c r="BT2" s="207"/>
      <c r="BU2" s="206"/>
      <c r="BV2" s="207"/>
      <c r="BW2" s="207"/>
      <c r="BX2" s="207"/>
      <c r="BY2" s="206"/>
      <c r="BZ2" s="207"/>
      <c r="CA2" s="207"/>
      <c r="CB2" s="207"/>
      <c r="CC2" s="206"/>
      <c r="CD2" s="207"/>
      <c r="CE2" s="207"/>
      <c r="CF2" s="207"/>
      <c r="CG2" s="206"/>
      <c r="CH2" s="207"/>
      <c r="CI2" s="207"/>
      <c r="CJ2" s="207"/>
      <c r="CK2" s="206"/>
      <c r="CL2" s="207"/>
      <c r="CM2" s="207"/>
      <c r="CN2" s="207"/>
      <c r="CO2" s="206"/>
      <c r="CP2" s="207"/>
      <c r="CQ2" s="207"/>
      <c r="CR2" s="207"/>
      <c r="CS2" s="206"/>
      <c r="CT2" s="207"/>
      <c r="CU2" s="207"/>
      <c r="CV2" s="207"/>
      <c r="CW2" s="206"/>
      <c r="CX2" s="207"/>
      <c r="CY2" s="207"/>
      <c r="CZ2" s="207"/>
      <c r="DA2" s="206"/>
      <c r="DB2" s="207"/>
      <c r="DC2" s="207"/>
      <c r="DD2" s="207"/>
      <c r="DE2" s="206"/>
      <c r="DF2" s="207"/>
      <c r="DG2" s="207"/>
      <c r="DH2" s="207"/>
      <c r="DI2" s="206"/>
      <c r="DJ2" s="207"/>
      <c r="DK2" s="207"/>
      <c r="DL2" s="207"/>
      <c r="DM2" s="206"/>
      <c r="DN2" s="207"/>
      <c r="DO2" s="207"/>
      <c r="DP2" s="207"/>
      <c r="DQ2" s="206"/>
      <c r="DR2" s="207"/>
      <c r="DS2" s="207"/>
      <c r="DT2" s="207"/>
      <c r="DU2" s="206"/>
      <c r="DV2" s="207"/>
      <c r="DW2" s="207"/>
      <c r="DX2" s="207"/>
      <c r="DY2" s="206"/>
      <c r="DZ2" s="207"/>
      <c r="EA2" s="207"/>
      <c r="EB2" s="207"/>
      <c r="EC2" s="206"/>
      <c r="ED2" s="207"/>
      <c r="EE2" s="207"/>
      <c r="EF2" s="207"/>
      <c r="EG2" s="206"/>
      <c r="EH2" s="207"/>
      <c r="EI2" s="207"/>
      <c r="EJ2" s="207"/>
      <c r="EK2" s="206"/>
      <c r="EL2" s="207"/>
      <c r="EM2" s="207"/>
      <c r="EN2" s="207"/>
      <c r="EO2" s="206"/>
      <c r="EP2" s="207"/>
      <c r="EQ2" s="207"/>
      <c r="ER2" s="207"/>
      <c r="ES2" s="206"/>
      <c r="ET2" s="207"/>
      <c r="EU2" s="207"/>
      <c r="EV2" s="207"/>
      <c r="EW2" s="206"/>
      <c r="EX2" s="207"/>
      <c r="EY2" s="207"/>
      <c r="EZ2" s="207"/>
      <c r="FA2" s="206"/>
      <c r="FB2" s="207"/>
      <c r="FC2" s="207"/>
      <c r="FD2" s="207"/>
      <c r="FE2" s="206"/>
      <c r="FF2" s="207"/>
      <c r="FG2" s="207"/>
      <c r="FH2" s="207"/>
      <c r="FI2" s="206"/>
      <c r="FJ2" s="207"/>
      <c r="FK2" s="207"/>
      <c r="FL2" s="207"/>
      <c r="FM2" s="206"/>
      <c r="FN2" s="207"/>
      <c r="FO2" s="207"/>
      <c r="FP2" s="207"/>
      <c r="FQ2" s="206"/>
      <c r="FR2" s="207"/>
      <c r="FS2" s="207"/>
      <c r="FT2" s="207"/>
      <c r="FU2" s="206"/>
      <c r="FV2" s="207"/>
      <c r="FW2" s="207"/>
      <c r="FX2" s="207"/>
      <c r="FY2" s="206"/>
      <c r="FZ2" s="207"/>
      <c r="GA2" s="207"/>
      <c r="GB2" s="207"/>
      <c r="GC2" s="206"/>
      <c r="GD2" s="207"/>
      <c r="GE2" s="207"/>
      <c r="GF2" s="207"/>
      <c r="GG2" s="206"/>
      <c r="GH2" s="207"/>
      <c r="GI2" s="207"/>
      <c r="GJ2" s="207"/>
      <c r="GK2" s="206"/>
      <c r="GL2" s="207"/>
      <c r="GM2" s="207"/>
      <c r="GN2" s="207"/>
      <c r="GO2" s="206"/>
      <c r="GP2" s="207"/>
      <c r="GQ2" s="207"/>
      <c r="GR2" s="207"/>
      <c r="GS2" s="206"/>
      <c r="GT2" s="207"/>
      <c r="GU2" s="207"/>
      <c r="GV2" s="207"/>
      <c r="GW2" s="206"/>
      <c r="GX2" s="207"/>
      <c r="GY2" s="207"/>
      <c r="GZ2" s="207"/>
      <c r="HA2" s="206"/>
      <c r="HB2" s="207"/>
      <c r="HC2" s="207"/>
      <c r="HD2" s="207"/>
      <c r="HE2" s="206"/>
      <c r="HF2" s="207"/>
      <c r="HG2" s="207"/>
      <c r="HH2" s="207"/>
      <c r="HI2" s="206"/>
      <c r="HJ2" s="207"/>
      <c r="HK2" s="207"/>
      <c r="HL2" s="207"/>
      <c r="HM2" s="206"/>
      <c r="HN2" s="207"/>
      <c r="HO2" s="207"/>
      <c r="HP2" s="207"/>
      <c r="HQ2" s="206"/>
      <c r="HR2" s="207"/>
      <c r="HS2" s="207"/>
      <c r="HT2" s="207"/>
      <c r="HU2" s="206"/>
      <c r="HV2" s="207"/>
      <c r="HW2" s="207"/>
      <c r="HX2" s="207"/>
      <c r="HY2" s="206"/>
      <c r="HZ2" s="207"/>
      <c r="IA2" s="207"/>
      <c r="IB2" s="207"/>
      <c r="IC2" s="206"/>
      <c r="ID2" s="207"/>
      <c r="IE2" s="207"/>
      <c r="IF2" s="207"/>
      <c r="IG2" s="206"/>
      <c r="IH2" s="207"/>
      <c r="II2" s="207"/>
      <c r="IJ2" s="207"/>
      <c r="IK2" s="206"/>
      <c r="IL2" s="207"/>
      <c r="IM2" s="207"/>
      <c r="IN2" s="207"/>
      <c r="IO2" s="206"/>
      <c r="IP2" s="207"/>
      <c r="IQ2" s="207"/>
      <c r="IR2" s="207"/>
      <c r="IS2" s="206"/>
      <c r="IT2" s="207"/>
      <c r="IU2" s="207"/>
      <c r="IV2" s="207"/>
    </row>
    <row r="3" spans="1:256" ht="15.75" customHeight="1">
      <c r="A3" s="234" t="s">
        <v>313</v>
      </c>
      <c r="B3" s="235"/>
      <c r="C3" s="235"/>
      <c r="D3" s="235"/>
      <c r="E3" s="139"/>
      <c r="F3" s="139"/>
      <c r="M3" s="139"/>
      <c r="N3" s="139"/>
      <c r="O3" s="139"/>
      <c r="P3" s="139"/>
      <c r="Q3" s="206"/>
      <c r="R3" s="207"/>
      <c r="S3" s="207"/>
      <c r="T3" s="207"/>
      <c r="U3" s="139"/>
      <c r="V3" s="139"/>
      <c r="W3" s="139"/>
      <c r="X3" s="139"/>
      <c r="Y3" s="139"/>
      <c r="Z3" s="139"/>
      <c r="AA3" s="140"/>
      <c r="AB3" s="140"/>
      <c r="AC3" s="206"/>
      <c r="AD3" s="207"/>
      <c r="AE3" s="207"/>
      <c r="AF3" s="207"/>
      <c r="AG3" s="206"/>
      <c r="AH3" s="207"/>
      <c r="AI3" s="207"/>
      <c r="AJ3" s="207"/>
      <c r="AK3" s="206"/>
      <c r="AL3" s="207"/>
      <c r="AM3" s="207"/>
      <c r="AN3" s="207"/>
      <c r="AO3" s="206"/>
      <c r="AP3" s="207"/>
      <c r="AQ3" s="207"/>
      <c r="AR3" s="207"/>
      <c r="AS3" s="206"/>
      <c r="AT3" s="207"/>
      <c r="AU3" s="207"/>
      <c r="AV3" s="207"/>
      <c r="AW3" s="206"/>
      <c r="AX3" s="207"/>
      <c r="AY3" s="207"/>
      <c r="AZ3" s="207"/>
      <c r="BA3" s="206"/>
      <c r="BB3" s="207"/>
      <c r="BC3" s="207"/>
      <c r="BD3" s="207"/>
      <c r="BE3" s="206"/>
      <c r="BF3" s="207"/>
      <c r="BG3" s="207"/>
      <c r="BH3" s="207"/>
      <c r="BI3" s="206"/>
      <c r="BJ3" s="207"/>
      <c r="BK3" s="207"/>
      <c r="BL3" s="207"/>
      <c r="BM3" s="206"/>
      <c r="BN3" s="207"/>
      <c r="BO3" s="207"/>
      <c r="BP3" s="207"/>
      <c r="BQ3" s="206"/>
      <c r="BR3" s="207"/>
      <c r="BS3" s="207"/>
      <c r="BT3" s="207"/>
      <c r="BU3" s="206"/>
      <c r="BV3" s="207"/>
      <c r="BW3" s="207"/>
      <c r="BX3" s="207"/>
      <c r="BY3" s="206"/>
      <c r="BZ3" s="207"/>
      <c r="CA3" s="207"/>
      <c r="CB3" s="207"/>
      <c r="CC3" s="206"/>
      <c r="CD3" s="207"/>
      <c r="CE3" s="207"/>
      <c r="CF3" s="207"/>
      <c r="CG3" s="206"/>
      <c r="CH3" s="207"/>
      <c r="CI3" s="207"/>
      <c r="CJ3" s="207"/>
      <c r="CK3" s="206"/>
      <c r="CL3" s="207"/>
      <c r="CM3" s="207"/>
      <c r="CN3" s="207"/>
      <c r="CO3" s="206"/>
      <c r="CP3" s="207"/>
      <c r="CQ3" s="207"/>
      <c r="CR3" s="207"/>
      <c r="CS3" s="206"/>
      <c r="CT3" s="207"/>
      <c r="CU3" s="207"/>
      <c r="CV3" s="207"/>
      <c r="CW3" s="206"/>
      <c r="CX3" s="207"/>
      <c r="CY3" s="207"/>
      <c r="CZ3" s="207"/>
      <c r="DA3" s="206"/>
      <c r="DB3" s="207"/>
      <c r="DC3" s="207"/>
      <c r="DD3" s="207"/>
      <c r="DE3" s="206"/>
      <c r="DF3" s="207"/>
      <c r="DG3" s="207"/>
      <c r="DH3" s="207"/>
      <c r="DI3" s="206"/>
      <c r="DJ3" s="207"/>
      <c r="DK3" s="207"/>
      <c r="DL3" s="207"/>
      <c r="DM3" s="206"/>
      <c r="DN3" s="207"/>
      <c r="DO3" s="207"/>
      <c r="DP3" s="207"/>
      <c r="DQ3" s="206"/>
      <c r="DR3" s="207"/>
      <c r="DS3" s="207"/>
      <c r="DT3" s="207"/>
      <c r="DU3" s="206"/>
      <c r="DV3" s="207"/>
      <c r="DW3" s="207"/>
      <c r="DX3" s="207"/>
      <c r="DY3" s="206"/>
      <c r="DZ3" s="207"/>
      <c r="EA3" s="207"/>
      <c r="EB3" s="207"/>
      <c r="EC3" s="206"/>
      <c r="ED3" s="207"/>
      <c r="EE3" s="207"/>
      <c r="EF3" s="207"/>
      <c r="EG3" s="206"/>
      <c r="EH3" s="207"/>
      <c r="EI3" s="207"/>
      <c r="EJ3" s="207"/>
      <c r="EK3" s="206"/>
      <c r="EL3" s="207"/>
      <c r="EM3" s="207"/>
      <c r="EN3" s="207"/>
      <c r="EO3" s="206"/>
      <c r="EP3" s="207"/>
      <c r="EQ3" s="207"/>
      <c r="ER3" s="207"/>
      <c r="ES3" s="206"/>
      <c r="ET3" s="207"/>
      <c r="EU3" s="207"/>
      <c r="EV3" s="207"/>
      <c r="EW3" s="206"/>
      <c r="EX3" s="207"/>
      <c r="EY3" s="207"/>
      <c r="EZ3" s="207"/>
      <c r="FA3" s="206"/>
      <c r="FB3" s="207"/>
      <c r="FC3" s="207"/>
      <c r="FD3" s="207"/>
      <c r="FE3" s="206"/>
      <c r="FF3" s="207"/>
      <c r="FG3" s="207"/>
      <c r="FH3" s="207"/>
      <c r="FI3" s="206"/>
      <c r="FJ3" s="207"/>
      <c r="FK3" s="207"/>
      <c r="FL3" s="207"/>
      <c r="FM3" s="206"/>
      <c r="FN3" s="207"/>
      <c r="FO3" s="207"/>
      <c r="FP3" s="207"/>
      <c r="FQ3" s="206"/>
      <c r="FR3" s="207"/>
      <c r="FS3" s="207"/>
      <c r="FT3" s="207"/>
      <c r="FU3" s="206"/>
      <c r="FV3" s="207"/>
      <c r="FW3" s="207"/>
      <c r="FX3" s="207"/>
      <c r="FY3" s="206"/>
      <c r="FZ3" s="207"/>
      <c r="GA3" s="207"/>
      <c r="GB3" s="207"/>
      <c r="GC3" s="206"/>
      <c r="GD3" s="207"/>
      <c r="GE3" s="207"/>
      <c r="GF3" s="207"/>
      <c r="GG3" s="206"/>
      <c r="GH3" s="207"/>
      <c r="GI3" s="207"/>
      <c r="GJ3" s="207"/>
      <c r="GK3" s="206"/>
      <c r="GL3" s="207"/>
      <c r="GM3" s="207"/>
      <c r="GN3" s="207"/>
      <c r="GO3" s="206"/>
      <c r="GP3" s="207"/>
      <c r="GQ3" s="207"/>
      <c r="GR3" s="207"/>
      <c r="GS3" s="206"/>
      <c r="GT3" s="207"/>
      <c r="GU3" s="207"/>
      <c r="GV3" s="207"/>
      <c r="GW3" s="206"/>
      <c r="GX3" s="207"/>
      <c r="GY3" s="207"/>
      <c r="GZ3" s="207"/>
      <c r="HA3" s="206"/>
      <c r="HB3" s="207"/>
      <c r="HC3" s="207"/>
      <c r="HD3" s="207"/>
      <c r="HE3" s="206"/>
      <c r="HF3" s="207"/>
      <c r="HG3" s="207"/>
      <c r="HH3" s="207"/>
      <c r="HI3" s="206"/>
      <c r="HJ3" s="207"/>
      <c r="HK3" s="207"/>
      <c r="HL3" s="207"/>
      <c r="HM3" s="206"/>
      <c r="HN3" s="207"/>
      <c r="HO3" s="207"/>
      <c r="HP3" s="207"/>
      <c r="HQ3" s="206"/>
      <c r="HR3" s="207"/>
      <c r="HS3" s="207"/>
      <c r="HT3" s="207"/>
      <c r="HU3" s="206"/>
      <c r="HV3" s="207"/>
      <c r="HW3" s="207"/>
      <c r="HX3" s="207"/>
      <c r="HY3" s="206"/>
      <c r="HZ3" s="207"/>
      <c r="IA3" s="207"/>
      <c r="IB3" s="207"/>
      <c r="IC3" s="206"/>
      <c r="ID3" s="207"/>
      <c r="IE3" s="207"/>
      <c r="IF3" s="207"/>
      <c r="IG3" s="206"/>
      <c r="IH3" s="207"/>
      <c r="II3" s="207"/>
      <c r="IJ3" s="207"/>
      <c r="IK3" s="206"/>
      <c r="IL3" s="207"/>
      <c r="IM3" s="207"/>
      <c r="IN3" s="207"/>
      <c r="IO3" s="206"/>
      <c r="IP3" s="207"/>
      <c r="IQ3" s="207"/>
      <c r="IR3" s="207"/>
      <c r="IS3" s="206"/>
      <c r="IT3" s="207"/>
      <c r="IU3" s="207"/>
      <c r="IV3" s="207"/>
    </row>
    <row r="4" spans="1:26" s="139" customFormat="1" ht="13.5" customHeight="1">
      <c r="A4" s="141" t="s">
        <v>325</v>
      </c>
      <c r="B4" s="142" t="s">
        <v>32</v>
      </c>
      <c r="C4" s="142" t="s">
        <v>33</v>
      </c>
      <c r="D4" s="142" t="s">
        <v>73</v>
      </c>
      <c r="U4" s="138"/>
      <c r="V4" s="138" t="s">
        <v>72</v>
      </c>
      <c r="W4" s="143">
        <f>SUM(W5:W9)</f>
        <v>4400567</v>
      </c>
      <c r="X4" s="144">
        <f>SUM(X5:X9)</f>
        <v>99.99999999999999</v>
      </c>
      <c r="Y4" s="138"/>
      <c r="Z4" s="138"/>
    </row>
    <row r="5" spans="1:26" s="139" customFormat="1" ht="13.5" customHeight="1">
      <c r="A5" s="145"/>
      <c r="B5" s="146"/>
      <c r="C5" s="142"/>
      <c r="D5" s="146"/>
      <c r="E5" s="147"/>
      <c r="F5" s="147"/>
      <c r="U5" s="138"/>
      <c r="V5" s="138" t="s">
        <v>81</v>
      </c>
      <c r="W5" s="143">
        <f>+B9</f>
        <v>1165198</v>
      </c>
      <c r="X5" s="148">
        <f>+W5/$W$4*100</f>
        <v>26.47836062943707</v>
      </c>
      <c r="Y5" s="138"/>
      <c r="Z5" s="138"/>
    </row>
    <row r="6" spans="1:24" ht="13.5" customHeight="1">
      <c r="A6" s="230" t="s">
        <v>78</v>
      </c>
      <c r="B6" s="231"/>
      <c r="C6" s="231"/>
      <c r="D6" s="231"/>
      <c r="E6" s="139"/>
      <c r="F6" s="139"/>
      <c r="V6" s="138" t="s">
        <v>79</v>
      </c>
      <c r="W6" s="143">
        <f>+B21</f>
        <v>109201</v>
      </c>
      <c r="X6" s="148">
        <f>+W6/$W$4*100</f>
        <v>2.4815211312542225</v>
      </c>
    </row>
    <row r="7" spans="1:24" ht="13.5" customHeight="1">
      <c r="A7" s="149">
        <v>2007</v>
      </c>
      <c r="B7" s="150">
        <v>2989104</v>
      </c>
      <c r="C7" s="166">
        <v>118653</v>
      </c>
      <c r="D7" s="150">
        <v>2870451</v>
      </c>
      <c r="E7" s="151"/>
      <c r="F7" s="151"/>
      <c r="V7" s="138" t="s">
        <v>80</v>
      </c>
      <c r="W7" s="143">
        <f>+B27</f>
        <v>1489012</v>
      </c>
      <c r="X7" s="148">
        <f>+W7/$W$4*100</f>
        <v>33.83682148232262</v>
      </c>
    </row>
    <row r="8" spans="1:24" ht="13.5" customHeight="1">
      <c r="A8" s="152" t="s">
        <v>460</v>
      </c>
      <c r="B8" s="150">
        <v>1008164</v>
      </c>
      <c r="C8" s="166">
        <v>36016</v>
      </c>
      <c r="D8" s="150">
        <v>972148</v>
      </c>
      <c r="E8" s="151"/>
      <c r="F8" s="151"/>
      <c r="V8" s="138" t="s">
        <v>82</v>
      </c>
      <c r="W8" s="143">
        <f>+B15</f>
        <v>1156080</v>
      </c>
      <c r="X8" s="148">
        <f>+W8/$W$4*100</f>
        <v>26.271160057328974</v>
      </c>
    </row>
    <row r="9" spans="1:24" ht="13.5" customHeight="1">
      <c r="A9" s="152" t="s">
        <v>461</v>
      </c>
      <c r="B9" s="150">
        <v>1165198</v>
      </c>
      <c r="C9" s="166">
        <v>55830</v>
      </c>
      <c r="D9" s="150">
        <v>1109368</v>
      </c>
      <c r="E9" s="151"/>
      <c r="F9" s="151"/>
      <c r="V9" s="138" t="s">
        <v>83</v>
      </c>
      <c r="W9" s="143">
        <f>+B33</f>
        <v>481076</v>
      </c>
      <c r="X9" s="148">
        <f>+W9/$W$4*100</f>
        <v>10.932136699657113</v>
      </c>
    </row>
    <row r="10" spans="1:22" ht="13.5" customHeight="1">
      <c r="A10" s="153" t="s">
        <v>384</v>
      </c>
      <c r="B10" s="154">
        <f>+B9/B8*100-100</f>
        <v>15.576235612459882</v>
      </c>
      <c r="C10" s="167">
        <f>+C9/C8*100-100</f>
        <v>55.01443802754332</v>
      </c>
      <c r="D10" s="154">
        <f>+D9/D8*100-100</f>
        <v>14.115134732571576</v>
      </c>
      <c r="E10" s="155"/>
      <c r="F10" s="155"/>
      <c r="V10" s="139" t="s">
        <v>351</v>
      </c>
    </row>
    <row r="11" spans="1:24" ht="13.5" customHeight="1">
      <c r="A11" s="153"/>
      <c r="B11" s="154"/>
      <c r="C11" s="167"/>
      <c r="D11" s="154"/>
      <c r="E11" s="155"/>
      <c r="F11" s="155"/>
      <c r="V11" s="138" t="s">
        <v>74</v>
      </c>
      <c r="W11" s="143">
        <f>SUM(W12:W16)</f>
        <v>1228378</v>
      </c>
      <c r="X11" s="144">
        <f>SUM(X12:X16)</f>
        <v>100</v>
      </c>
    </row>
    <row r="12" spans="1:24" ht="13.5" customHeight="1">
      <c r="A12" s="230" t="s">
        <v>191</v>
      </c>
      <c r="B12" s="231"/>
      <c r="C12" s="231"/>
      <c r="D12" s="231"/>
      <c r="E12" s="139"/>
      <c r="F12" s="139"/>
      <c r="V12" s="138" t="s">
        <v>81</v>
      </c>
      <c r="W12" s="143">
        <f>+C9</f>
        <v>55830</v>
      </c>
      <c r="X12" s="148">
        <f>+W12/$W$11*100</f>
        <v>4.5450179016556795</v>
      </c>
    </row>
    <row r="13" spans="1:24" ht="13.5" customHeight="1">
      <c r="A13" s="149">
        <f>+A7</f>
        <v>2007</v>
      </c>
      <c r="B13" s="150">
        <v>2740456</v>
      </c>
      <c r="C13" s="166">
        <v>252847</v>
      </c>
      <c r="D13" s="150">
        <v>2487609</v>
      </c>
      <c r="E13" s="151"/>
      <c r="F13" s="151"/>
      <c r="V13" s="138" t="s">
        <v>79</v>
      </c>
      <c r="W13" s="143">
        <f>+C21</f>
        <v>776563</v>
      </c>
      <c r="X13" s="148">
        <f>+W13/$W$11*100</f>
        <v>63.21856952827224</v>
      </c>
    </row>
    <row r="14" spans="1:24" ht="13.5" customHeight="1">
      <c r="A14" s="156" t="str">
        <f>+A8</f>
        <v>Enero - abril 2007</v>
      </c>
      <c r="B14" s="150">
        <v>1020496</v>
      </c>
      <c r="C14" s="166">
        <v>84375</v>
      </c>
      <c r="D14" s="150">
        <v>936121</v>
      </c>
      <c r="E14" s="151"/>
      <c r="F14" s="151"/>
      <c r="V14" s="138" t="s">
        <v>80</v>
      </c>
      <c r="W14" s="143">
        <f>+C27</f>
        <v>169229</v>
      </c>
      <c r="X14" s="148">
        <f>+W14/$W$11*100</f>
        <v>13.776622505450275</v>
      </c>
    </row>
    <row r="15" spans="1:24" ht="13.5" customHeight="1">
      <c r="A15" s="156" t="str">
        <f>+A9</f>
        <v>Enero - abril 2008</v>
      </c>
      <c r="B15" s="150">
        <v>1156080</v>
      </c>
      <c r="C15" s="166">
        <v>98099</v>
      </c>
      <c r="D15" s="150">
        <v>1057981</v>
      </c>
      <c r="E15" s="151"/>
      <c r="F15" s="151"/>
      <c r="V15" s="138" t="s">
        <v>82</v>
      </c>
      <c r="W15" s="143">
        <f>+C15</f>
        <v>98099</v>
      </c>
      <c r="X15" s="148">
        <f>+W15/$W$11*100</f>
        <v>7.986059665672944</v>
      </c>
    </row>
    <row r="16" spans="1:24" ht="13.5" customHeight="1">
      <c r="A16" s="153" t="str">
        <f>+A10</f>
        <v>Var. (%)   2008/2007</v>
      </c>
      <c r="B16" s="157">
        <f>+B15/B14*100-100</f>
        <v>13.286088333516261</v>
      </c>
      <c r="C16" s="168">
        <f>+C15/C14*100-100</f>
        <v>16.265481481481487</v>
      </c>
      <c r="D16" s="157">
        <f>+D15/D14*100-100</f>
        <v>13.017547945190856</v>
      </c>
      <c r="E16" s="155"/>
      <c r="F16" s="155"/>
      <c r="V16" s="138" t="s">
        <v>83</v>
      </c>
      <c r="W16" s="143">
        <f>+C33</f>
        <v>128657</v>
      </c>
      <c r="X16" s="148">
        <f>+W16/$W$11*100</f>
        <v>10.473730398948858</v>
      </c>
    </row>
    <row r="17" spans="1:6" ht="13.5" customHeight="1">
      <c r="A17" s="153"/>
      <c r="B17" s="157"/>
      <c r="C17" s="168"/>
      <c r="D17" s="157"/>
      <c r="E17" s="155"/>
      <c r="F17" s="155"/>
    </row>
    <row r="18" spans="1:6" ht="13.5" customHeight="1">
      <c r="A18" s="230" t="s">
        <v>79</v>
      </c>
      <c r="B18" s="231"/>
      <c r="C18" s="231"/>
      <c r="D18" s="231"/>
      <c r="E18" s="139"/>
      <c r="F18" s="139"/>
    </row>
    <row r="19" spans="1:6" ht="13.5" customHeight="1">
      <c r="A19" s="149">
        <f>+A7</f>
        <v>2007</v>
      </c>
      <c r="B19" s="150">
        <v>367240</v>
      </c>
      <c r="C19" s="166">
        <v>1893335</v>
      </c>
      <c r="D19" s="150">
        <v>-1526095</v>
      </c>
      <c r="E19" s="151"/>
      <c r="F19" s="151"/>
    </row>
    <row r="20" spans="1:6" ht="13.5" customHeight="1">
      <c r="A20" s="156" t="str">
        <f>+A14</f>
        <v>Enero - abril 2007</v>
      </c>
      <c r="B20" s="150">
        <v>98852</v>
      </c>
      <c r="C20" s="166">
        <v>526000</v>
      </c>
      <c r="D20" s="150">
        <v>-427148</v>
      </c>
      <c r="E20" s="151"/>
      <c r="F20" s="151"/>
    </row>
    <row r="21" spans="1:10" ht="13.5" customHeight="1">
      <c r="A21" s="156" t="str">
        <f>+A15</f>
        <v>Enero - abril 2008</v>
      </c>
      <c r="B21" s="150">
        <v>109201</v>
      </c>
      <c r="C21" s="166">
        <v>776563</v>
      </c>
      <c r="D21" s="150">
        <v>-667362</v>
      </c>
      <c r="E21" s="151"/>
      <c r="F21" s="151"/>
      <c r="G21" s="143"/>
      <c r="H21" s="143"/>
      <c r="I21" s="143"/>
      <c r="J21" s="143"/>
    </row>
    <row r="22" spans="1:10" ht="13.5" customHeight="1">
      <c r="A22" s="153" t="str">
        <f>+A16</f>
        <v>Var. (%)   2008/2007</v>
      </c>
      <c r="B22" s="157">
        <f>+B21/B20*100-100</f>
        <v>10.469186258244648</v>
      </c>
      <c r="C22" s="168">
        <f>+C21/C20*100-100</f>
        <v>47.63555133079848</v>
      </c>
      <c r="D22" s="157">
        <f>+D21/D20*100-100</f>
        <v>56.23671420678548</v>
      </c>
      <c r="E22" s="155"/>
      <c r="F22" s="155"/>
      <c r="G22" s="143"/>
      <c r="H22" s="143"/>
      <c r="I22" s="143"/>
      <c r="J22" s="143"/>
    </row>
    <row r="23" spans="1:10" ht="13.5" customHeight="1">
      <c r="A23" s="153"/>
      <c r="B23" s="157"/>
      <c r="C23" s="168"/>
      <c r="D23" s="157"/>
      <c r="E23" s="155"/>
      <c r="F23" s="155"/>
      <c r="G23" s="143"/>
      <c r="H23" s="143"/>
      <c r="I23" s="143"/>
      <c r="J23" s="143"/>
    </row>
    <row r="24" spans="1:10" ht="13.5" customHeight="1">
      <c r="A24" s="230" t="s">
        <v>80</v>
      </c>
      <c r="B24" s="231"/>
      <c r="C24" s="231"/>
      <c r="D24" s="231"/>
      <c r="E24" s="139"/>
      <c r="F24" s="139"/>
      <c r="G24" s="143"/>
      <c r="H24" s="143"/>
      <c r="I24" s="143"/>
      <c r="J24" s="143"/>
    </row>
    <row r="25" spans="1:10" ht="13.5" customHeight="1">
      <c r="A25" s="149">
        <f>+A19</f>
        <v>2007</v>
      </c>
      <c r="B25" s="150">
        <v>3526429</v>
      </c>
      <c r="C25" s="166">
        <v>570993</v>
      </c>
      <c r="D25" s="150">
        <v>2955436</v>
      </c>
      <c r="E25" s="151"/>
      <c r="F25" s="151"/>
      <c r="G25" s="143"/>
      <c r="H25" s="143"/>
      <c r="I25" s="143"/>
      <c r="J25" s="143"/>
    </row>
    <row r="26" spans="1:6" ht="13.5" customHeight="1">
      <c r="A26" s="156" t="str">
        <f>+A20</f>
        <v>Enero - abril 2007</v>
      </c>
      <c r="B26" s="150">
        <v>1602851</v>
      </c>
      <c r="C26" s="166">
        <v>148508</v>
      </c>
      <c r="D26" s="150">
        <v>1454343</v>
      </c>
      <c r="E26" s="151"/>
      <c r="F26" s="151"/>
    </row>
    <row r="27" spans="1:6" ht="13.5" customHeight="1">
      <c r="A27" s="156" t="str">
        <f>+A21</f>
        <v>Enero - abril 2008</v>
      </c>
      <c r="B27" s="150">
        <v>1489012</v>
      </c>
      <c r="C27" s="166">
        <v>169229</v>
      </c>
      <c r="D27" s="150">
        <v>1319783</v>
      </c>
      <c r="E27" s="151"/>
      <c r="F27" s="151"/>
    </row>
    <row r="28" spans="1:6" ht="13.5" customHeight="1">
      <c r="A28" s="153" t="str">
        <f>+A22</f>
        <v>Var. (%)   2008/2007</v>
      </c>
      <c r="B28" s="157">
        <f>+B27/B26*100-100</f>
        <v>-7.102282121045562</v>
      </c>
      <c r="C28" s="168">
        <f>+C27/C26*100-100</f>
        <v>13.952783688420837</v>
      </c>
      <c r="D28" s="157">
        <f>+D27/D26*100-100</f>
        <v>-9.252287802808553</v>
      </c>
      <c r="E28" s="145"/>
      <c r="F28" s="155"/>
    </row>
    <row r="29" spans="1:8" ht="13.5" customHeight="1">
      <c r="A29" s="153"/>
      <c r="B29" s="157"/>
      <c r="C29" s="168"/>
      <c r="D29" s="157"/>
      <c r="E29" s="155"/>
      <c r="F29" s="158"/>
      <c r="G29" s="159"/>
      <c r="H29" s="160"/>
    </row>
    <row r="30" spans="1:6" ht="13.5" customHeight="1">
      <c r="A30" s="230" t="s">
        <v>326</v>
      </c>
      <c r="B30" s="231"/>
      <c r="C30" s="231"/>
      <c r="D30" s="231"/>
      <c r="E30" s="139"/>
      <c r="F30" s="139"/>
    </row>
    <row r="31" spans="1:8" ht="13.5" customHeight="1">
      <c r="A31" s="149">
        <f>+A25</f>
        <v>2007</v>
      </c>
      <c r="B31" s="150">
        <f>+B37-(B7+B13+B19+B25)</f>
        <v>1275184</v>
      </c>
      <c r="C31" s="166">
        <f>+C37-(C7+C13+C19+C25)</f>
        <v>287926</v>
      </c>
      <c r="D31" s="150">
        <f>+D37-(D7+D13+D19+D25)</f>
        <v>987258</v>
      </c>
      <c r="E31" s="161"/>
      <c r="F31" s="151"/>
      <c r="G31" s="151"/>
      <c r="H31" s="151"/>
    </row>
    <row r="32" spans="1:8" ht="13.5" customHeight="1">
      <c r="A32" s="156" t="str">
        <f>+A26</f>
        <v>Enero - abril 2007</v>
      </c>
      <c r="B32" s="150">
        <f aca="true" t="shared" si="0" ref="B32:D33">+B38-(B8+B14+B20+B26)</f>
        <v>376635</v>
      </c>
      <c r="C32" s="166">
        <f t="shared" si="0"/>
        <v>76557</v>
      </c>
      <c r="D32" s="150">
        <f t="shared" si="0"/>
        <v>300078</v>
      </c>
      <c r="E32" s="162"/>
      <c r="F32" s="151"/>
      <c r="G32" s="151"/>
      <c r="H32" s="151"/>
    </row>
    <row r="33" spans="1:8" ht="13.5" customHeight="1">
      <c r="A33" s="156" t="str">
        <f>+A27</f>
        <v>Enero - abril 2008</v>
      </c>
      <c r="B33" s="150">
        <f t="shared" si="0"/>
        <v>481076</v>
      </c>
      <c r="C33" s="166">
        <f t="shared" si="0"/>
        <v>128657</v>
      </c>
      <c r="D33" s="150">
        <f t="shared" si="0"/>
        <v>352419</v>
      </c>
      <c r="E33" s="162"/>
      <c r="F33" s="151"/>
      <c r="G33" s="151"/>
      <c r="H33" s="151"/>
    </row>
    <row r="34" spans="1:8" ht="13.5" customHeight="1">
      <c r="A34" s="153" t="str">
        <f>+A28</f>
        <v>Var. (%)   2008/2007</v>
      </c>
      <c r="B34" s="157">
        <f>(B33/B32-1)*100</f>
        <v>27.7300304007859</v>
      </c>
      <c r="C34" s="168">
        <f>(C33/C32-1)*100</f>
        <v>68.05386835952297</v>
      </c>
      <c r="D34" s="157">
        <f>(D33/D32-1)*100</f>
        <v>17.442464959110637</v>
      </c>
      <c r="E34" s="155"/>
      <c r="F34" s="151"/>
      <c r="G34" s="151"/>
      <c r="H34" s="151"/>
    </row>
    <row r="35" spans="1:8" ht="13.5" customHeight="1">
      <c r="A35" s="153"/>
      <c r="B35" s="150"/>
      <c r="C35" s="166"/>
      <c r="E35" s="155"/>
      <c r="F35" s="163"/>
      <c r="G35" s="163"/>
      <c r="H35" s="151"/>
    </row>
    <row r="36" spans="1:8" ht="13.5" customHeight="1">
      <c r="A36" s="206" t="s">
        <v>309</v>
      </c>
      <c r="B36" s="207"/>
      <c r="C36" s="207"/>
      <c r="D36" s="207"/>
      <c r="E36" s="159"/>
      <c r="F36" s="159"/>
      <c r="G36" s="159"/>
      <c r="H36" s="160"/>
    </row>
    <row r="37" spans="1:8" ht="13.5" customHeight="1">
      <c r="A37" s="149">
        <f>+A31</f>
        <v>2007</v>
      </c>
      <c r="B37" s="150">
        <f>+balanza!B8</f>
        <v>10898413</v>
      </c>
      <c r="C37" s="166">
        <f>+balanza!B13</f>
        <v>3123754</v>
      </c>
      <c r="D37" s="150">
        <f>+B37-C37</f>
        <v>7774659</v>
      </c>
      <c r="E37" s="161"/>
      <c r="F37" s="151"/>
      <c r="G37" s="151"/>
      <c r="H37" s="151"/>
    </row>
    <row r="38" spans="1:8" ht="13.5" customHeight="1">
      <c r="A38" s="156" t="str">
        <f>+A32</f>
        <v>Enero - abril 2007</v>
      </c>
      <c r="B38" s="150">
        <f>+balanza!C8</f>
        <v>4106998</v>
      </c>
      <c r="C38" s="166">
        <f>+balanza!C13</f>
        <v>871456</v>
      </c>
      <c r="D38" s="150">
        <f>+B38-C38</f>
        <v>3235542</v>
      </c>
      <c r="E38" s="163"/>
      <c r="F38" s="151"/>
      <c r="G38" s="151"/>
      <c r="H38" s="151"/>
    </row>
    <row r="39" spans="1:8" ht="13.5" customHeight="1">
      <c r="A39" s="156" t="str">
        <f>+A33</f>
        <v>Enero - abril 2008</v>
      </c>
      <c r="B39" s="150">
        <f>+balanza!D8</f>
        <v>4400567</v>
      </c>
      <c r="C39" s="166">
        <f>+balanza!D13</f>
        <v>1228378</v>
      </c>
      <c r="D39" s="150">
        <f>+B39-C39</f>
        <v>3172189</v>
      </c>
      <c r="E39" s="163"/>
      <c r="F39" s="151"/>
      <c r="G39" s="151"/>
      <c r="H39" s="151"/>
    </row>
    <row r="40" spans="1:8" ht="13.5" customHeight="1">
      <c r="A40" s="164" t="str">
        <f>+A34</f>
        <v>Var. (%)   2008/2007</v>
      </c>
      <c r="B40" s="165">
        <f>+B39/B38*100-100</f>
        <v>7.148019064046295</v>
      </c>
      <c r="C40" s="169">
        <f>+C39/C38*100-100</f>
        <v>40.95697315756618</v>
      </c>
      <c r="D40" s="165">
        <f>+D39/D38*100-100</f>
        <v>-1.9580336153880893</v>
      </c>
      <c r="E40" s="155"/>
      <c r="F40" s="151"/>
      <c r="G40" s="151"/>
      <c r="H40" s="151"/>
    </row>
    <row r="41" spans="1:8" ht="26.25" customHeight="1">
      <c r="A41" s="228" t="s">
        <v>110</v>
      </c>
      <c r="B41" s="229"/>
      <c r="C41" s="229"/>
      <c r="D41" s="229"/>
      <c r="E41" s="155"/>
      <c r="F41" s="151"/>
      <c r="G41" s="151"/>
      <c r="H41" s="151"/>
    </row>
    <row r="42" spans="5:8" ht="13.5" customHeight="1">
      <c r="E42" s="155"/>
      <c r="F42" s="151"/>
      <c r="G42" s="151"/>
      <c r="H42" s="151"/>
    </row>
    <row r="43" ht="13.5" customHeight="1"/>
    <row r="44" spans="5:8" ht="13.5" customHeight="1">
      <c r="E44" s="161"/>
      <c r="F44" s="143"/>
      <c r="G44" s="143"/>
      <c r="H44" s="143"/>
    </row>
    <row r="45" spans="5:8" ht="13.5" customHeight="1">
      <c r="E45" s="163"/>
      <c r="F45" s="143"/>
      <c r="G45" s="143"/>
      <c r="H45" s="143"/>
    </row>
    <row r="46" spans="5:8" ht="13.5" customHeight="1">
      <c r="E46" s="163"/>
      <c r="F46" s="143"/>
      <c r="G46" s="143"/>
      <c r="H46" s="14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9"/>
      <c r="B82" s="139"/>
      <c r="C82" s="171"/>
      <c r="D82" s="139"/>
    </row>
    <row r="83" spans="1:4" ht="34.5" customHeight="1">
      <c r="A83" s="208" t="s">
        <v>111</v>
      </c>
      <c r="B83" s="227"/>
      <c r="C83" s="227"/>
      <c r="D83" s="227"/>
    </row>
  </sheetData>
  <mergeCells count="127">
    <mergeCell ref="A1:D1"/>
    <mergeCell ref="A2:D2"/>
    <mergeCell ref="A3:D3"/>
    <mergeCell ref="A6:D6"/>
    <mergeCell ref="AC2:AF2"/>
    <mergeCell ref="AG2:AJ2"/>
    <mergeCell ref="Q2:T2"/>
    <mergeCell ref="A83:D83"/>
    <mergeCell ref="A41:D41"/>
    <mergeCell ref="A12:D12"/>
    <mergeCell ref="A18:D18"/>
    <mergeCell ref="A24:D24"/>
    <mergeCell ref="A30:D30"/>
    <mergeCell ref="AG3:AJ3"/>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HI2:HL2"/>
    <mergeCell ref="HM2:HP2"/>
    <mergeCell ref="HQ2:HT2"/>
    <mergeCell ref="GO2:GR2"/>
    <mergeCell ref="GS2:GV2"/>
    <mergeCell ref="GW2:GZ2"/>
    <mergeCell ref="HA2:HD2"/>
    <mergeCell ref="IK2:IN2"/>
    <mergeCell ref="IO2:IR2"/>
    <mergeCell ref="IS2:IV2"/>
    <mergeCell ref="Q3:T3"/>
    <mergeCell ref="AC3:AF3"/>
    <mergeCell ref="HU2:HX2"/>
    <mergeCell ref="HY2:IB2"/>
    <mergeCell ref="IC2:IF2"/>
    <mergeCell ref="IG2:IJ2"/>
    <mergeCell ref="HE2:HH2"/>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GS3:GV3"/>
    <mergeCell ref="GW3:GZ3"/>
    <mergeCell ref="FU3:FX3"/>
    <mergeCell ref="FY3:GB3"/>
    <mergeCell ref="GC3:GF3"/>
    <mergeCell ref="GG3:GJ3"/>
    <mergeCell ref="IS3:IV3"/>
    <mergeCell ref="HQ3:HT3"/>
    <mergeCell ref="HU3:HX3"/>
    <mergeCell ref="HY3:IB3"/>
    <mergeCell ref="IC3:IF3"/>
    <mergeCell ref="A36:D36"/>
    <mergeCell ref="IG3:IJ3"/>
    <mergeCell ref="IK3:IN3"/>
    <mergeCell ref="IO3:IR3"/>
    <mergeCell ref="HA3:HD3"/>
    <mergeCell ref="HE3:HH3"/>
    <mergeCell ref="HI3:HL3"/>
    <mergeCell ref="HM3:HP3"/>
    <mergeCell ref="GK3:GN3"/>
    <mergeCell ref="GO3:GR3"/>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1">
      <selection activeCell="A1" sqref="A1:F1"/>
    </sheetView>
  </sheetViews>
  <sheetFormatPr defaultColWidth="11.421875" defaultRowHeight="12.75"/>
  <cols>
    <col min="1" max="1" width="30.7109375" style="70" customWidth="1"/>
    <col min="2" max="5" width="11.421875" style="70" customWidth="1"/>
    <col min="6" max="6" width="14.57421875" style="180" bestFit="1" customWidth="1"/>
    <col min="7" max="16384" width="11.421875" style="70" customWidth="1"/>
  </cols>
  <sheetData>
    <row r="1" spans="1:6" ht="15.75" customHeight="1">
      <c r="A1" s="241" t="s">
        <v>402</v>
      </c>
      <c r="B1" s="241"/>
      <c r="C1" s="241"/>
      <c r="D1" s="241"/>
      <c r="E1" s="241"/>
      <c r="F1" s="241"/>
    </row>
    <row r="2" spans="1:6" ht="15.75" customHeight="1">
      <c r="A2" s="239" t="s">
        <v>327</v>
      </c>
      <c r="B2" s="239"/>
      <c r="C2" s="239"/>
      <c r="D2" s="239"/>
      <c r="E2" s="239"/>
      <c r="F2" s="239"/>
    </row>
    <row r="3" spans="1:6" ht="15.75" customHeight="1">
      <c r="A3" s="240" t="s">
        <v>328</v>
      </c>
      <c r="B3" s="240"/>
      <c r="C3" s="240"/>
      <c r="D3" s="240"/>
      <c r="E3" s="240"/>
      <c r="F3" s="240"/>
    </row>
    <row r="4" spans="1:6" ht="12.75" customHeight="1">
      <c r="A4" s="242" t="s">
        <v>58</v>
      </c>
      <c r="B4" s="64">
        <f>+'balanza productos_region'!B5</f>
        <v>2007</v>
      </c>
      <c r="C4" s="65">
        <f>+'balanza productos_region'!C5</f>
        <v>2007</v>
      </c>
      <c r="D4" s="65">
        <f>+'balanza productos_region'!D5</f>
        <v>2008</v>
      </c>
      <c r="E4" s="66" t="s">
        <v>322</v>
      </c>
      <c r="F4" s="67" t="s">
        <v>312</v>
      </c>
    </row>
    <row r="5" spans="1:6" ht="11.25">
      <c r="A5" s="238"/>
      <c r="B5" s="67" t="s">
        <v>311</v>
      </c>
      <c r="C5" s="65" t="str">
        <f>+balanza!C6</f>
        <v>ene-abr</v>
      </c>
      <c r="D5" s="65" t="str">
        <f>+C5</f>
        <v>ene-abr</v>
      </c>
      <c r="E5" s="66" t="str">
        <f>+'balanza productos_region'!E6</f>
        <v> 2008-2007</v>
      </c>
      <c r="F5" s="175">
        <f>+'balanza productos_region'!F6</f>
        <v>2008</v>
      </c>
    </row>
    <row r="6" spans="2:6" ht="11.25">
      <c r="B6" s="71"/>
      <c r="C6" s="71"/>
      <c r="D6" s="71"/>
      <c r="E6" s="71"/>
      <c r="F6" s="176"/>
    </row>
    <row r="7" spans="1:6" ht="12.75" customHeight="1">
      <c r="A7" s="72" t="s">
        <v>43</v>
      </c>
      <c r="B7" s="71">
        <v>2576848</v>
      </c>
      <c r="C7" s="71">
        <v>1303778</v>
      </c>
      <c r="D7" s="71">
        <v>1159263</v>
      </c>
      <c r="E7" s="69">
        <f>+(D7-C7)/C7</f>
        <v>-0.11084325705756655</v>
      </c>
      <c r="F7" s="177">
        <f>+D7/$D$23</f>
        <v>0.2634349164550841</v>
      </c>
    </row>
    <row r="8" spans="1:6" ht="11.25">
      <c r="A8" s="70" t="s">
        <v>48</v>
      </c>
      <c r="B8" s="71">
        <v>835544</v>
      </c>
      <c r="C8" s="71">
        <v>277739</v>
      </c>
      <c r="D8" s="71">
        <v>306449</v>
      </c>
      <c r="E8" s="69">
        <f aca="true" t="shared" si="0" ref="E8:E23">+(D8-C8)/C8</f>
        <v>0.10337043051209949</v>
      </c>
      <c r="F8" s="177">
        <f aca="true" t="shared" si="1" ref="F8:F23">+D8/$D$23</f>
        <v>0.06963852612629236</v>
      </c>
    </row>
    <row r="9" spans="1:6" ht="11.25">
      <c r="A9" s="70" t="s">
        <v>46</v>
      </c>
      <c r="B9" s="71">
        <v>566348</v>
      </c>
      <c r="C9" s="71">
        <v>243527</v>
      </c>
      <c r="D9" s="71">
        <v>281357</v>
      </c>
      <c r="E9" s="69">
        <f t="shared" si="0"/>
        <v>0.15534211812242585</v>
      </c>
      <c r="F9" s="177">
        <f t="shared" si="1"/>
        <v>0.06393653363305228</v>
      </c>
    </row>
    <row r="10" spans="1:6" ht="11.25">
      <c r="A10" s="70" t="s">
        <v>44</v>
      </c>
      <c r="B10" s="71">
        <v>747086</v>
      </c>
      <c r="C10" s="71">
        <v>243338</v>
      </c>
      <c r="D10" s="71">
        <v>271471</v>
      </c>
      <c r="E10" s="69">
        <f t="shared" si="0"/>
        <v>0.11561285126038678</v>
      </c>
      <c r="F10" s="177">
        <f t="shared" si="1"/>
        <v>0.061690004947089774</v>
      </c>
    </row>
    <row r="11" spans="1:6" ht="11.25">
      <c r="A11" s="70" t="s">
        <v>45</v>
      </c>
      <c r="B11" s="71">
        <v>748779</v>
      </c>
      <c r="C11" s="71">
        <v>238194</v>
      </c>
      <c r="D11" s="71">
        <v>254052</v>
      </c>
      <c r="E11" s="69">
        <f t="shared" si="0"/>
        <v>0.06657598428171994</v>
      </c>
      <c r="F11" s="177">
        <f t="shared" si="1"/>
        <v>0.05773165139855841</v>
      </c>
    </row>
    <row r="12" spans="1:6" ht="11.25">
      <c r="A12" s="70" t="s">
        <v>47</v>
      </c>
      <c r="B12" s="71">
        <v>553309</v>
      </c>
      <c r="C12" s="71">
        <v>220752</v>
      </c>
      <c r="D12" s="71">
        <v>209824</v>
      </c>
      <c r="E12" s="69">
        <f t="shared" si="0"/>
        <v>-0.04950351525693991</v>
      </c>
      <c r="F12" s="177">
        <f t="shared" si="1"/>
        <v>0.04768112836368586</v>
      </c>
    </row>
    <row r="13" spans="1:6" ht="11.25">
      <c r="A13" s="70" t="s">
        <v>206</v>
      </c>
      <c r="B13" s="71">
        <v>420258</v>
      </c>
      <c r="C13" s="71">
        <v>150042</v>
      </c>
      <c r="D13" s="71">
        <v>200661</v>
      </c>
      <c r="E13" s="69">
        <f t="shared" si="0"/>
        <v>0.33736553764945815</v>
      </c>
      <c r="F13" s="177">
        <f t="shared" si="1"/>
        <v>0.04559889668763139</v>
      </c>
    </row>
    <row r="14" spans="1:6" ht="11.25">
      <c r="A14" s="70" t="s">
        <v>49</v>
      </c>
      <c r="B14" s="71">
        <v>438865</v>
      </c>
      <c r="C14" s="71">
        <v>144228</v>
      </c>
      <c r="D14" s="71">
        <v>170402</v>
      </c>
      <c r="E14" s="69">
        <f t="shared" si="0"/>
        <v>0.1814765510164462</v>
      </c>
      <c r="F14" s="177">
        <f t="shared" si="1"/>
        <v>0.03872273731998627</v>
      </c>
    </row>
    <row r="15" spans="1:6" ht="11.25">
      <c r="A15" s="70" t="s">
        <v>50</v>
      </c>
      <c r="B15" s="71">
        <v>242978</v>
      </c>
      <c r="C15" s="71">
        <v>85534</v>
      </c>
      <c r="D15" s="71">
        <v>132892</v>
      </c>
      <c r="E15" s="69">
        <f t="shared" si="0"/>
        <v>0.553674562162415</v>
      </c>
      <c r="F15" s="177">
        <f t="shared" si="1"/>
        <v>0.030198835740939747</v>
      </c>
    </row>
    <row r="16" spans="1:6" ht="11.25">
      <c r="A16" s="70" t="s">
        <v>207</v>
      </c>
      <c r="B16" s="71">
        <v>292819</v>
      </c>
      <c r="C16" s="71">
        <v>74326</v>
      </c>
      <c r="D16" s="71">
        <v>127582</v>
      </c>
      <c r="E16" s="69">
        <f t="shared" si="0"/>
        <v>0.7165191184780562</v>
      </c>
      <c r="F16" s="177">
        <f t="shared" si="1"/>
        <v>0.02899217305406326</v>
      </c>
    </row>
    <row r="17" spans="1:6" ht="11.25">
      <c r="A17" s="70" t="s">
        <v>51</v>
      </c>
      <c r="B17" s="71">
        <v>268027</v>
      </c>
      <c r="C17" s="71">
        <v>98172</v>
      </c>
      <c r="D17" s="71">
        <v>110380</v>
      </c>
      <c r="E17" s="69">
        <f t="shared" si="0"/>
        <v>0.12435317605834657</v>
      </c>
      <c r="F17" s="177">
        <f t="shared" si="1"/>
        <v>0.025083131332848698</v>
      </c>
    </row>
    <row r="18" spans="1:6" ht="11.25">
      <c r="A18" s="70" t="s">
        <v>52</v>
      </c>
      <c r="B18" s="71">
        <v>192310</v>
      </c>
      <c r="C18" s="71">
        <v>68097</v>
      </c>
      <c r="D18" s="71">
        <v>85704</v>
      </c>
      <c r="E18" s="69">
        <f t="shared" si="0"/>
        <v>0.2585576457112648</v>
      </c>
      <c r="F18" s="177">
        <f t="shared" si="1"/>
        <v>0.019475672112252807</v>
      </c>
    </row>
    <row r="19" spans="1:6" ht="11.25">
      <c r="A19" s="70" t="s">
        <v>352</v>
      </c>
      <c r="B19" s="71">
        <v>215491</v>
      </c>
      <c r="C19" s="71">
        <v>58720</v>
      </c>
      <c r="D19" s="71">
        <v>82050</v>
      </c>
      <c r="E19" s="69">
        <f t="shared" si="0"/>
        <v>0.3973092643051771</v>
      </c>
      <c r="F19" s="177">
        <f t="shared" si="1"/>
        <v>0.01864532456840221</v>
      </c>
    </row>
    <row r="20" spans="1:6" ht="11.25">
      <c r="A20" s="70" t="s">
        <v>53</v>
      </c>
      <c r="B20" s="71">
        <v>222620</v>
      </c>
      <c r="C20" s="71">
        <v>81711</v>
      </c>
      <c r="D20" s="71">
        <v>78850</v>
      </c>
      <c r="E20" s="69">
        <f t="shared" si="0"/>
        <v>-0.035013645653583975</v>
      </c>
      <c r="F20" s="177">
        <f t="shared" si="1"/>
        <v>0.017918145548062328</v>
      </c>
    </row>
    <row r="21" spans="1:6" ht="11.25">
      <c r="A21" s="70" t="s">
        <v>54</v>
      </c>
      <c r="B21" s="71">
        <v>200802</v>
      </c>
      <c r="C21" s="71">
        <v>60877</v>
      </c>
      <c r="D21" s="71">
        <v>75697</v>
      </c>
      <c r="E21" s="69">
        <f t="shared" si="0"/>
        <v>0.243441693907387</v>
      </c>
      <c r="F21" s="177">
        <f t="shared" si="1"/>
        <v>0.017201646969583692</v>
      </c>
    </row>
    <row r="22" spans="1:9" ht="11.25">
      <c r="A22" s="70" t="s">
        <v>56</v>
      </c>
      <c r="B22" s="71">
        <v>2376330</v>
      </c>
      <c r="C22" s="71">
        <v>757962</v>
      </c>
      <c r="D22" s="71">
        <v>853938</v>
      </c>
      <c r="E22" s="69">
        <f t="shared" si="0"/>
        <v>0.12662376214110999</v>
      </c>
      <c r="F22" s="177">
        <f t="shared" si="1"/>
        <v>0.1940518119596861</v>
      </c>
      <c r="I22" s="71"/>
    </row>
    <row r="23" spans="1:6" ht="11.25">
      <c r="A23" s="70" t="s">
        <v>57</v>
      </c>
      <c r="B23" s="71">
        <f>+balanza!B8</f>
        <v>10898413</v>
      </c>
      <c r="C23" s="71">
        <f>+balanza!C8</f>
        <v>4106998</v>
      </c>
      <c r="D23" s="71">
        <f>+balanza!D8</f>
        <v>4400567</v>
      </c>
      <c r="E23" s="69">
        <f t="shared" si="0"/>
        <v>0.07148019064046293</v>
      </c>
      <c r="F23" s="177">
        <f t="shared" si="1"/>
        <v>1</v>
      </c>
    </row>
    <row r="24" spans="1:6" ht="11.25">
      <c r="A24" s="73"/>
      <c r="B24" s="74"/>
      <c r="C24" s="74"/>
      <c r="D24" s="74"/>
      <c r="E24" s="73"/>
      <c r="F24" s="178"/>
    </row>
    <row r="25" spans="1:6" ht="31.5" customHeight="1">
      <c r="A25" s="236" t="s">
        <v>110</v>
      </c>
      <c r="B25" s="236"/>
      <c r="C25" s="236"/>
      <c r="D25" s="236"/>
      <c r="E25" s="236"/>
      <c r="F25" s="236"/>
    </row>
    <row r="33" ht="11.25">
      <c r="F33" s="70"/>
    </row>
    <row r="34" ht="11.25">
      <c r="F34" s="70"/>
    </row>
    <row r="35" ht="15.75" customHeight="1">
      <c r="F35" s="70"/>
    </row>
    <row r="36" ht="15.75" customHeight="1">
      <c r="F36" s="70"/>
    </row>
    <row r="37" ht="15.75" customHeight="1">
      <c r="F37" s="70"/>
    </row>
    <row r="38" ht="11.25">
      <c r="F38" s="70"/>
    </row>
    <row r="39" ht="11.25">
      <c r="F39" s="70"/>
    </row>
    <row r="50" spans="1:6" ht="15.75" customHeight="1">
      <c r="A50" s="241" t="s">
        <v>403</v>
      </c>
      <c r="B50" s="241"/>
      <c r="C50" s="241"/>
      <c r="D50" s="241"/>
      <c r="E50" s="241"/>
      <c r="F50" s="241"/>
    </row>
    <row r="51" spans="1:6" ht="15.75" customHeight="1">
      <c r="A51" s="239" t="s">
        <v>349</v>
      </c>
      <c r="B51" s="239"/>
      <c r="C51" s="239"/>
      <c r="D51" s="239"/>
      <c r="E51" s="239"/>
      <c r="F51" s="239"/>
    </row>
    <row r="52" spans="1:6" ht="15.75" customHeight="1">
      <c r="A52" s="240" t="s">
        <v>329</v>
      </c>
      <c r="B52" s="240"/>
      <c r="C52" s="240"/>
      <c r="D52" s="240"/>
      <c r="E52" s="240"/>
      <c r="F52" s="240"/>
    </row>
    <row r="53" spans="1:6" ht="12.75" customHeight="1">
      <c r="A53" s="237" t="s">
        <v>58</v>
      </c>
      <c r="B53" s="75">
        <f>+B4</f>
        <v>2007</v>
      </c>
      <c r="C53" s="181">
        <f>+C4</f>
        <v>2007</v>
      </c>
      <c r="D53" s="181">
        <f>+D4</f>
        <v>2008</v>
      </c>
      <c r="E53" s="76" t="s">
        <v>322</v>
      </c>
      <c r="F53" s="179" t="s">
        <v>312</v>
      </c>
    </row>
    <row r="54" spans="1:6" ht="11.25">
      <c r="A54" s="238"/>
      <c r="B54" s="67" t="s">
        <v>311</v>
      </c>
      <c r="C54" s="65" t="str">
        <f>+balanza!C6</f>
        <v>ene-abr</v>
      </c>
      <c r="D54" s="65" t="str">
        <f>+C54</f>
        <v>ene-abr</v>
      </c>
      <c r="E54" s="66" t="str">
        <f>+E5</f>
        <v> 2008-2007</v>
      </c>
      <c r="F54" s="67">
        <f>+F5</f>
        <v>2008</v>
      </c>
    </row>
    <row r="55" spans="2:6" ht="11.25">
      <c r="B55" s="71"/>
      <c r="C55" s="71"/>
      <c r="D55" s="71"/>
      <c r="E55" s="71"/>
      <c r="F55" s="176"/>
    </row>
    <row r="56" spans="1:6" ht="12.75" customHeight="1">
      <c r="A56" s="70" t="s">
        <v>61</v>
      </c>
      <c r="B56" s="71">
        <v>1435241</v>
      </c>
      <c r="C56" s="71">
        <v>396097</v>
      </c>
      <c r="D56" s="71">
        <v>571615</v>
      </c>
      <c r="E56" s="69">
        <f>+(D56-C56)/C56</f>
        <v>0.4431187310179072</v>
      </c>
      <c r="F56" s="177">
        <f>+D56/$D$72</f>
        <v>0.46534128745386194</v>
      </c>
    </row>
    <row r="57" spans="1:6" ht="11.25">
      <c r="A57" s="70" t="s">
        <v>43</v>
      </c>
      <c r="B57" s="71">
        <v>480338</v>
      </c>
      <c r="C57" s="71">
        <v>132718</v>
      </c>
      <c r="D57" s="71">
        <v>146063</v>
      </c>
      <c r="E57" s="69">
        <f aca="true" t="shared" si="2" ref="E57:E72">+(D57-C57)/C57</f>
        <v>0.10055154538193764</v>
      </c>
      <c r="F57" s="177">
        <f aca="true" t="shared" si="3" ref="F57:F72">+D57/$D$72</f>
        <v>0.11890720934435492</v>
      </c>
    </row>
    <row r="58" spans="1:6" ht="11.25">
      <c r="A58" s="70" t="s">
        <v>63</v>
      </c>
      <c r="B58" s="71">
        <v>222931</v>
      </c>
      <c r="C58" s="71">
        <v>55665</v>
      </c>
      <c r="D58" s="71">
        <v>100195</v>
      </c>
      <c r="E58" s="69">
        <f t="shared" si="2"/>
        <v>0.7999640707805623</v>
      </c>
      <c r="F58" s="177">
        <f t="shared" si="3"/>
        <v>0.08156691181379022</v>
      </c>
    </row>
    <row r="59" spans="1:6" ht="11.25">
      <c r="A59" s="70" t="s">
        <v>62</v>
      </c>
      <c r="B59" s="71">
        <v>183431</v>
      </c>
      <c r="C59" s="71">
        <v>58759</v>
      </c>
      <c r="D59" s="71">
        <v>75782</v>
      </c>
      <c r="E59" s="69">
        <f t="shared" si="2"/>
        <v>0.28970881056519</v>
      </c>
      <c r="F59" s="177">
        <f t="shared" si="3"/>
        <v>0.06169273627499027</v>
      </c>
    </row>
    <row r="60" spans="1:6" ht="11.25">
      <c r="A60" s="70" t="s">
        <v>273</v>
      </c>
      <c r="B60" s="71">
        <v>38678</v>
      </c>
      <c r="C60" s="71">
        <v>10716</v>
      </c>
      <c r="D60" s="71">
        <v>34375</v>
      </c>
      <c r="E60" s="69">
        <f t="shared" si="2"/>
        <v>2.207820082120194</v>
      </c>
      <c r="F60" s="177">
        <f t="shared" si="3"/>
        <v>0.027984057024792043</v>
      </c>
    </row>
    <row r="61" spans="1:6" ht="11.25">
      <c r="A61" s="70" t="s">
        <v>52</v>
      </c>
      <c r="B61" s="71">
        <v>53543</v>
      </c>
      <c r="C61" s="71">
        <v>23267</v>
      </c>
      <c r="D61" s="71">
        <v>32959</v>
      </c>
      <c r="E61" s="69">
        <f t="shared" si="2"/>
        <v>0.4165556367387287</v>
      </c>
      <c r="F61" s="177">
        <f t="shared" si="3"/>
        <v>0.026831317395785335</v>
      </c>
    </row>
    <row r="62" spans="1:6" ht="11.25">
      <c r="A62" s="70" t="s">
        <v>66</v>
      </c>
      <c r="B62" s="71">
        <v>51731</v>
      </c>
      <c r="C62" s="71">
        <v>15479</v>
      </c>
      <c r="D62" s="71">
        <v>28972</v>
      </c>
      <c r="E62" s="69">
        <f t="shared" si="2"/>
        <v>0.8716971380580141</v>
      </c>
      <c r="F62" s="177">
        <f t="shared" si="3"/>
        <v>0.02358557382173891</v>
      </c>
    </row>
    <row r="63" spans="1:6" ht="11.25">
      <c r="A63" s="70" t="s">
        <v>48</v>
      </c>
      <c r="B63" s="71">
        <v>55731</v>
      </c>
      <c r="C63" s="71">
        <v>13216</v>
      </c>
      <c r="D63" s="71">
        <v>26535</v>
      </c>
      <c r="E63" s="69">
        <f t="shared" si="2"/>
        <v>1.007793583535109</v>
      </c>
      <c r="F63" s="177">
        <f t="shared" si="3"/>
        <v>0.0216016568189922</v>
      </c>
    </row>
    <row r="64" spans="1:6" ht="11.25">
      <c r="A64" s="70" t="s">
        <v>65</v>
      </c>
      <c r="B64" s="71">
        <v>65796</v>
      </c>
      <c r="C64" s="71">
        <v>18914</v>
      </c>
      <c r="D64" s="71">
        <v>24104</v>
      </c>
      <c r="E64" s="69">
        <f t="shared" si="2"/>
        <v>0.27439991540657716</v>
      </c>
      <c r="F64" s="177">
        <f t="shared" si="3"/>
        <v>0.019622624306198905</v>
      </c>
    </row>
    <row r="65" spans="1:6" ht="11.25">
      <c r="A65" s="70" t="s">
        <v>55</v>
      </c>
      <c r="B65" s="71">
        <v>61327</v>
      </c>
      <c r="C65" s="71">
        <v>17144</v>
      </c>
      <c r="D65" s="71">
        <v>20663</v>
      </c>
      <c r="E65" s="69">
        <f t="shared" si="2"/>
        <v>0.2052613159122725</v>
      </c>
      <c r="F65" s="177">
        <f t="shared" si="3"/>
        <v>0.016821369317913542</v>
      </c>
    </row>
    <row r="66" spans="1:6" ht="11.25">
      <c r="A66" s="70" t="s">
        <v>64</v>
      </c>
      <c r="B66" s="71">
        <v>47086</v>
      </c>
      <c r="C66" s="71">
        <v>11102</v>
      </c>
      <c r="D66" s="71">
        <v>19586</v>
      </c>
      <c r="E66" s="69">
        <f t="shared" si="2"/>
        <v>0.7641866330390921</v>
      </c>
      <c r="F66" s="177">
        <f t="shared" si="3"/>
        <v>0.015944603371274967</v>
      </c>
    </row>
    <row r="67" spans="1:6" ht="11.25">
      <c r="A67" s="70" t="s">
        <v>286</v>
      </c>
      <c r="B67" s="71">
        <v>49110</v>
      </c>
      <c r="C67" s="71">
        <v>15419</v>
      </c>
      <c r="D67" s="71">
        <v>18194</v>
      </c>
      <c r="E67" s="69">
        <f t="shared" si="2"/>
        <v>0.17997276087943445</v>
      </c>
      <c r="F67" s="177">
        <f t="shared" si="3"/>
        <v>0.014811401702081933</v>
      </c>
    </row>
    <row r="68" spans="1:6" ht="11.25">
      <c r="A68" s="70" t="s">
        <v>54</v>
      </c>
      <c r="B68" s="71">
        <v>73282</v>
      </c>
      <c r="C68" s="71">
        <v>11325</v>
      </c>
      <c r="D68" s="71">
        <v>16513</v>
      </c>
      <c r="E68" s="69">
        <f t="shared" si="2"/>
        <v>0.45810154525386315</v>
      </c>
      <c r="F68" s="177">
        <f t="shared" si="3"/>
        <v>0.01344293043346592</v>
      </c>
    </row>
    <row r="69" spans="1:6" ht="11.25">
      <c r="A69" s="70" t="s">
        <v>46</v>
      </c>
      <c r="B69" s="71">
        <v>30546</v>
      </c>
      <c r="C69" s="71">
        <v>8119</v>
      </c>
      <c r="D69" s="71">
        <v>11118</v>
      </c>
      <c r="E69" s="69">
        <f t="shared" si="2"/>
        <v>0.36938046557457815</v>
      </c>
      <c r="F69" s="177">
        <f t="shared" si="3"/>
        <v>0.009050959883684012</v>
      </c>
    </row>
    <row r="70" spans="1:6" ht="11.25">
      <c r="A70" s="70" t="s">
        <v>352</v>
      </c>
      <c r="B70" s="71">
        <v>24663</v>
      </c>
      <c r="C70" s="71">
        <v>7476</v>
      </c>
      <c r="D70" s="71">
        <v>10659</v>
      </c>
      <c r="E70" s="69">
        <f t="shared" si="2"/>
        <v>0.42576243980738365</v>
      </c>
      <c r="F70" s="177">
        <f t="shared" si="3"/>
        <v>0.008677296402247516</v>
      </c>
    </row>
    <row r="71" spans="1:6" ht="11.25">
      <c r="A71" s="70" t="s">
        <v>56</v>
      </c>
      <c r="B71" s="71">
        <v>250320</v>
      </c>
      <c r="C71" s="71">
        <v>76039</v>
      </c>
      <c r="D71" s="71">
        <v>91484</v>
      </c>
      <c r="E71" s="69">
        <f t="shared" si="2"/>
        <v>0.20311945186022962</v>
      </c>
      <c r="F71" s="177">
        <f t="shared" si="3"/>
        <v>0.07447544648308582</v>
      </c>
    </row>
    <row r="72" spans="1:6" ht="12.75" customHeight="1">
      <c r="A72" s="70" t="s">
        <v>57</v>
      </c>
      <c r="B72" s="71">
        <f>+balanza!B13</f>
        <v>3123754</v>
      </c>
      <c r="C72" s="71">
        <f>+balanza!C13</f>
        <v>871456</v>
      </c>
      <c r="D72" s="71">
        <f>+balanza!D13</f>
        <v>1228378</v>
      </c>
      <c r="E72" s="69">
        <f t="shared" si="2"/>
        <v>0.4095697315756619</v>
      </c>
      <c r="F72" s="177">
        <f t="shared" si="3"/>
        <v>1</v>
      </c>
    </row>
    <row r="73" spans="1:6" ht="11.25">
      <c r="A73" s="73"/>
      <c r="B73" s="74"/>
      <c r="C73" s="74"/>
      <c r="D73" s="74"/>
      <c r="E73" s="73"/>
      <c r="F73" s="178"/>
    </row>
    <row r="74" spans="1:6" ht="22.5" customHeight="1">
      <c r="A74" s="236" t="s">
        <v>70</v>
      </c>
      <c r="B74" s="236"/>
      <c r="C74" s="236"/>
      <c r="D74" s="236"/>
      <c r="E74" s="236"/>
      <c r="F74" s="236"/>
    </row>
  </sheetData>
  <mergeCells count="10">
    <mergeCell ref="A50:F50"/>
    <mergeCell ref="A1:F1"/>
    <mergeCell ref="A2:F2"/>
    <mergeCell ref="A3:F3"/>
    <mergeCell ref="A25:F25"/>
    <mergeCell ref="A4:A5"/>
    <mergeCell ref="A74:F74"/>
    <mergeCell ref="A53:A54"/>
    <mergeCell ref="A51:F51"/>
    <mergeCell ref="A52:F52"/>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11.421875" defaultRowHeight="12.75"/>
  <cols>
    <col min="1" max="1" width="35.00390625" style="70" customWidth="1"/>
    <col min="2" max="5" width="10.421875" style="70" bestFit="1" customWidth="1"/>
    <col min="6" max="6" width="11.7109375" style="70" bestFit="1" customWidth="1"/>
    <col min="7" max="7" width="11.00390625" style="70" bestFit="1" customWidth="1"/>
    <col min="8" max="16384" width="11.421875" style="70" customWidth="1"/>
  </cols>
  <sheetData>
    <row r="1" spans="1:7" ht="15.75" customHeight="1">
      <c r="A1" s="241" t="s">
        <v>404</v>
      </c>
      <c r="B1" s="241"/>
      <c r="C1" s="241"/>
      <c r="D1" s="241"/>
      <c r="E1" s="241"/>
      <c r="F1" s="241"/>
      <c r="G1" s="241"/>
    </row>
    <row r="2" spans="1:7" ht="15.75" customHeight="1">
      <c r="A2" s="239" t="s">
        <v>330</v>
      </c>
      <c r="B2" s="239"/>
      <c r="C2" s="239"/>
      <c r="D2" s="239"/>
      <c r="E2" s="239"/>
      <c r="F2" s="239"/>
      <c r="G2" s="239"/>
    </row>
    <row r="3" spans="1:7" ht="15.75" customHeight="1">
      <c r="A3" s="240" t="s">
        <v>331</v>
      </c>
      <c r="B3" s="240"/>
      <c r="C3" s="240"/>
      <c r="D3" s="240"/>
      <c r="E3" s="240"/>
      <c r="F3" s="240"/>
      <c r="G3" s="240"/>
    </row>
    <row r="4" spans="1:7" ht="12.75" customHeight="1">
      <c r="A4" s="242" t="s">
        <v>60</v>
      </c>
      <c r="B4" s="68" t="s">
        <v>188</v>
      </c>
      <c r="C4" s="182">
        <f>+'prin paises exp e imp'!B4</f>
        <v>2007</v>
      </c>
      <c r="D4" s="182">
        <f>+'prin paises exp e imp'!C4</f>
        <v>2007</v>
      </c>
      <c r="E4" s="182">
        <f>+'prin paises exp e imp'!D4</f>
        <v>2008</v>
      </c>
      <c r="F4" s="66" t="s">
        <v>322</v>
      </c>
      <c r="G4" s="66" t="s">
        <v>312</v>
      </c>
    </row>
    <row r="5" spans="1:7" ht="12.75" customHeight="1">
      <c r="A5" s="243"/>
      <c r="B5" s="77" t="s">
        <v>68</v>
      </c>
      <c r="C5" s="67" t="s">
        <v>311</v>
      </c>
      <c r="D5" s="65" t="str">
        <f>+balanza!C6</f>
        <v>ene-abr</v>
      </c>
      <c r="E5" s="65" t="str">
        <f>+D5</f>
        <v>ene-abr</v>
      </c>
      <c r="F5" s="66" t="str">
        <f>+'prin paises exp e imp'!E5</f>
        <v> 2008-2007</v>
      </c>
      <c r="G5" s="66">
        <f>+'prin paises exp e imp'!F5</f>
        <v>2008</v>
      </c>
    </row>
    <row r="6" spans="3:7" ht="11.25">
      <c r="C6" s="71"/>
      <c r="D6" s="71"/>
      <c r="E6" s="71"/>
      <c r="F6" s="71"/>
      <c r="G6" s="71"/>
    </row>
    <row r="7" spans="1:7" ht="12.75" customHeight="1">
      <c r="A7" s="70" t="s">
        <v>390</v>
      </c>
      <c r="B7" s="78" t="s">
        <v>208</v>
      </c>
      <c r="C7" s="71">
        <v>995021</v>
      </c>
      <c r="D7" s="71">
        <v>839793</v>
      </c>
      <c r="E7" s="71">
        <v>770593</v>
      </c>
      <c r="F7" s="69">
        <f>+(E7-D7)/D7</f>
        <v>-0.08240125840534512</v>
      </c>
      <c r="G7" s="79">
        <f>+E7/$E$23</f>
        <v>0.1751122071314901</v>
      </c>
    </row>
    <row r="8" spans="1:7" ht="12.75" customHeight="1">
      <c r="A8" s="70" t="s">
        <v>464</v>
      </c>
      <c r="B8" s="78">
        <v>47032100</v>
      </c>
      <c r="C8" s="71">
        <v>1226123</v>
      </c>
      <c r="D8" s="71">
        <v>421227</v>
      </c>
      <c r="E8" s="71">
        <v>408058</v>
      </c>
      <c r="F8" s="69">
        <f aca="true" t="shared" si="0" ref="F8:F15">+(E8-D8)/D8</f>
        <v>-0.031263428032865886</v>
      </c>
      <c r="G8" s="79">
        <f aca="true" t="shared" si="1" ref="G8:G23">+E8/$E$23</f>
        <v>0.09272850521307822</v>
      </c>
    </row>
    <row r="9" spans="1:7" ht="12.75" customHeight="1">
      <c r="A9" s="70" t="s">
        <v>355</v>
      </c>
      <c r="B9" s="78">
        <v>47032900</v>
      </c>
      <c r="C9" s="71">
        <v>934012</v>
      </c>
      <c r="D9" s="71">
        <v>269989</v>
      </c>
      <c r="E9" s="71">
        <v>388229</v>
      </c>
      <c r="F9" s="69">
        <f t="shared" si="0"/>
        <v>0.4379437680794403</v>
      </c>
      <c r="G9" s="79">
        <f t="shared" si="1"/>
        <v>0.08822249496485339</v>
      </c>
    </row>
    <row r="10" spans="1:7" ht="11.25">
      <c r="A10" s="81" t="s">
        <v>200</v>
      </c>
      <c r="B10" s="80">
        <v>22042110</v>
      </c>
      <c r="C10" s="71">
        <v>1012145</v>
      </c>
      <c r="D10" s="71">
        <v>286879</v>
      </c>
      <c r="E10" s="71">
        <v>327417</v>
      </c>
      <c r="F10" s="69">
        <f t="shared" si="0"/>
        <v>0.1413069621687192</v>
      </c>
      <c r="G10" s="69">
        <f t="shared" si="1"/>
        <v>0.07440336665706943</v>
      </c>
    </row>
    <row r="11" spans="1:7" ht="12" customHeight="1">
      <c r="A11" s="70" t="s">
        <v>354</v>
      </c>
      <c r="B11" s="78">
        <v>44071012</v>
      </c>
      <c r="C11" s="71">
        <v>532447</v>
      </c>
      <c r="D11" s="71">
        <v>148029</v>
      </c>
      <c r="E11" s="71">
        <v>175588</v>
      </c>
      <c r="F11" s="69">
        <f t="shared" si="0"/>
        <v>0.18617297961885848</v>
      </c>
      <c r="G11" s="79">
        <f t="shared" si="1"/>
        <v>0.039901221819824584</v>
      </c>
    </row>
    <row r="12" spans="1:7" ht="11.25">
      <c r="A12" s="70" t="s">
        <v>465</v>
      </c>
      <c r="B12" s="78" t="s">
        <v>209</v>
      </c>
      <c r="C12" s="71">
        <v>554580</v>
      </c>
      <c r="D12" s="71">
        <v>156795</v>
      </c>
      <c r="E12" s="71">
        <v>135332</v>
      </c>
      <c r="F12" s="69">
        <f t="shared" si="0"/>
        <v>-0.13688574253005517</v>
      </c>
      <c r="G12" s="79">
        <f t="shared" si="1"/>
        <v>0.030753309743948905</v>
      </c>
    </row>
    <row r="13" spans="1:7" ht="12.75" customHeight="1">
      <c r="A13" s="70" t="s">
        <v>466</v>
      </c>
      <c r="B13" s="78" t="s">
        <v>248</v>
      </c>
      <c r="C13" s="71">
        <v>158138</v>
      </c>
      <c r="D13" s="71">
        <v>133902</v>
      </c>
      <c r="E13" s="71">
        <v>126715</v>
      </c>
      <c r="F13" s="69">
        <f t="shared" si="0"/>
        <v>-0.053673582172036265</v>
      </c>
      <c r="G13" s="79">
        <f t="shared" si="1"/>
        <v>0.028795152988239925</v>
      </c>
    </row>
    <row r="14" spans="1:7" ht="12.75" customHeight="1">
      <c r="A14" s="70" t="s">
        <v>467</v>
      </c>
      <c r="B14" s="78" t="s">
        <v>392</v>
      </c>
      <c r="C14" s="71">
        <v>341964</v>
      </c>
      <c r="D14" s="71">
        <v>117739</v>
      </c>
      <c r="E14" s="71">
        <v>119097</v>
      </c>
      <c r="F14" s="69">
        <f t="shared" si="0"/>
        <v>0.011533986189792678</v>
      </c>
      <c r="G14" s="79">
        <f t="shared" si="1"/>
        <v>0.0270640124329433</v>
      </c>
    </row>
    <row r="15" spans="1:7" ht="12.75" customHeight="1">
      <c r="A15" s="70" t="s">
        <v>468</v>
      </c>
      <c r="B15" s="78">
        <v>44012200</v>
      </c>
      <c r="C15" s="71">
        <v>220142</v>
      </c>
      <c r="D15" s="71">
        <v>73053</v>
      </c>
      <c r="E15" s="71">
        <v>107435</v>
      </c>
      <c r="F15" s="69">
        <f t="shared" si="0"/>
        <v>0.47064460049553064</v>
      </c>
      <c r="G15" s="79">
        <f t="shared" si="1"/>
        <v>0.024413899390692155</v>
      </c>
    </row>
    <row r="16" spans="1:7" ht="11.25">
      <c r="A16" s="70" t="s">
        <v>469</v>
      </c>
      <c r="B16" s="78">
        <v>10051000</v>
      </c>
      <c r="C16" s="71">
        <v>116003</v>
      </c>
      <c r="D16" s="71">
        <v>90169</v>
      </c>
      <c r="E16" s="71">
        <v>101079</v>
      </c>
      <c r="F16" s="69">
        <f aca="true" t="shared" si="2" ref="F16:F23">+(E16-D16)/D16</f>
        <v>0.1209950204615777</v>
      </c>
      <c r="G16" s="79">
        <f t="shared" si="1"/>
        <v>0.02296954006154207</v>
      </c>
    </row>
    <row r="17" spans="1:7" ht="12.75" customHeight="1">
      <c r="A17" s="70" t="s">
        <v>432</v>
      </c>
      <c r="B17" s="78">
        <v>44123910</v>
      </c>
      <c r="C17" s="71">
        <v>244866</v>
      </c>
      <c r="D17" s="71">
        <v>77591</v>
      </c>
      <c r="E17" s="71">
        <v>92261</v>
      </c>
      <c r="F17" s="69">
        <f t="shared" si="2"/>
        <v>0.18906831977935584</v>
      </c>
      <c r="G17" s="79">
        <f t="shared" si="1"/>
        <v>0.02096570737361799</v>
      </c>
    </row>
    <row r="18" spans="1:7" ht="12.75" customHeight="1">
      <c r="A18" s="70" t="s">
        <v>360</v>
      </c>
      <c r="B18" s="78" t="s">
        <v>255</v>
      </c>
      <c r="C18" s="71">
        <v>109116</v>
      </c>
      <c r="D18" s="71">
        <v>49406</v>
      </c>
      <c r="E18" s="71">
        <v>87508</v>
      </c>
      <c r="F18" s="69">
        <f t="shared" si="2"/>
        <v>0.7712018783143748</v>
      </c>
      <c r="G18" s="79">
        <f t="shared" si="1"/>
        <v>0.019885619284969413</v>
      </c>
    </row>
    <row r="19" spans="1:7" ht="12.75" customHeight="1">
      <c r="A19" s="70" t="s">
        <v>391</v>
      </c>
      <c r="B19" s="78" t="s">
        <v>246</v>
      </c>
      <c r="C19" s="71">
        <v>108357</v>
      </c>
      <c r="D19" s="71">
        <v>100147</v>
      </c>
      <c r="E19" s="71">
        <v>75015</v>
      </c>
      <c r="F19" s="69">
        <f t="shared" si="2"/>
        <v>-0.25095110188023606</v>
      </c>
      <c r="G19" s="79">
        <f t="shared" si="1"/>
        <v>0.017046666940873756</v>
      </c>
    </row>
    <row r="20" spans="1:7" ht="12.75" customHeight="1">
      <c r="A20" s="70" t="s">
        <v>470</v>
      </c>
      <c r="B20" s="78" t="s">
        <v>471</v>
      </c>
      <c r="C20" s="71">
        <v>68110</v>
      </c>
      <c r="D20" s="71">
        <v>35363</v>
      </c>
      <c r="E20" s="71">
        <v>72991</v>
      </c>
      <c r="F20" s="69">
        <f t="shared" si="2"/>
        <v>1.0640499957582785</v>
      </c>
      <c r="G20" s="79">
        <f t="shared" si="1"/>
        <v>0.016586726210508784</v>
      </c>
    </row>
    <row r="21" spans="1:7" ht="12.75" customHeight="1">
      <c r="A21" s="70" t="s">
        <v>201</v>
      </c>
      <c r="B21" s="78">
        <v>22042990</v>
      </c>
      <c r="C21" s="71">
        <v>149597</v>
      </c>
      <c r="D21" s="71">
        <v>50832</v>
      </c>
      <c r="E21" s="71">
        <v>65380</v>
      </c>
      <c r="F21" s="69">
        <f t="shared" si="2"/>
        <v>0.28619767075857727</v>
      </c>
      <c r="G21" s="79">
        <f t="shared" si="1"/>
        <v>0.01485717635931915</v>
      </c>
    </row>
    <row r="22" spans="1:7" ht="12.75" customHeight="1">
      <c r="A22" s="70" t="s">
        <v>59</v>
      </c>
      <c r="B22" s="82"/>
      <c r="C22" s="71">
        <v>4127791</v>
      </c>
      <c r="D22" s="71">
        <v>1256083</v>
      </c>
      <c r="E22" s="71">
        <v>1347872</v>
      </c>
      <c r="F22" s="69">
        <f t="shared" si="2"/>
        <v>0.073075584973286</v>
      </c>
      <c r="G22" s="79">
        <f t="shared" si="1"/>
        <v>0.30629507515736043</v>
      </c>
    </row>
    <row r="23" spans="1:7" ht="12.75" customHeight="1">
      <c r="A23" s="82" t="s">
        <v>57</v>
      </c>
      <c r="B23" s="82"/>
      <c r="C23" s="71">
        <f>+balanza!B8</f>
        <v>10898413</v>
      </c>
      <c r="D23" s="71">
        <f>+balanza!C8</f>
        <v>4106998</v>
      </c>
      <c r="E23" s="71">
        <f>+balanza!D8</f>
        <v>4400567</v>
      </c>
      <c r="F23" s="69">
        <f t="shared" si="2"/>
        <v>0.07148019064046293</v>
      </c>
      <c r="G23" s="79">
        <f t="shared" si="1"/>
        <v>1</v>
      </c>
    </row>
    <row r="24" spans="1:7" ht="11.25">
      <c r="A24" s="73"/>
      <c r="B24" s="73"/>
      <c r="C24" s="74"/>
      <c r="D24" s="74"/>
      <c r="E24" s="74"/>
      <c r="F24" s="73"/>
      <c r="G24" s="73"/>
    </row>
    <row r="25" spans="1:7" ht="33.75" customHeight="1">
      <c r="A25" s="236" t="s">
        <v>110</v>
      </c>
      <c r="B25" s="236"/>
      <c r="C25" s="236"/>
      <c r="D25" s="236"/>
      <c r="E25" s="236"/>
      <c r="F25" s="236"/>
      <c r="G25" s="236"/>
    </row>
    <row r="50" spans="1:7" ht="15.75" customHeight="1">
      <c r="A50" s="241" t="s">
        <v>395</v>
      </c>
      <c r="B50" s="241"/>
      <c r="C50" s="241"/>
      <c r="D50" s="241"/>
      <c r="E50" s="241"/>
      <c r="F50" s="241"/>
      <c r="G50" s="241"/>
    </row>
    <row r="51" spans="1:7" ht="15.75" customHeight="1">
      <c r="A51" s="239" t="s">
        <v>332</v>
      </c>
      <c r="B51" s="239"/>
      <c r="C51" s="239"/>
      <c r="D51" s="239"/>
      <c r="E51" s="239"/>
      <c r="F51" s="239"/>
      <c r="G51" s="239"/>
    </row>
    <row r="52" spans="1:7" ht="15.75" customHeight="1">
      <c r="A52" s="240" t="s">
        <v>333</v>
      </c>
      <c r="B52" s="240"/>
      <c r="C52" s="240"/>
      <c r="D52" s="240"/>
      <c r="E52" s="240"/>
      <c r="F52" s="240"/>
      <c r="G52" s="240"/>
    </row>
    <row r="53" spans="1:7" ht="12.75" customHeight="1">
      <c r="A53" s="242" t="s">
        <v>60</v>
      </c>
      <c r="B53" s="68" t="s">
        <v>188</v>
      </c>
      <c r="C53" s="182">
        <f>+C4</f>
        <v>2007</v>
      </c>
      <c r="D53" s="182">
        <f>+D4</f>
        <v>2007</v>
      </c>
      <c r="E53" s="182">
        <f>+E4</f>
        <v>2008</v>
      </c>
      <c r="F53" s="66" t="s">
        <v>322</v>
      </c>
      <c r="G53" s="66" t="s">
        <v>312</v>
      </c>
    </row>
    <row r="54" spans="1:7" ht="12.75" customHeight="1">
      <c r="A54" s="238"/>
      <c r="B54" s="77" t="s">
        <v>68</v>
      </c>
      <c r="C54" s="67" t="s">
        <v>311</v>
      </c>
      <c r="D54" s="65" t="str">
        <f>+balanza!C6</f>
        <v>ene-abr</v>
      </c>
      <c r="E54" s="65" t="str">
        <f>+D54</f>
        <v>ene-abr</v>
      </c>
      <c r="F54" s="66" t="str">
        <f>+F5</f>
        <v> 2008-2007</v>
      </c>
      <c r="G54" s="66">
        <f>+G5</f>
        <v>2008</v>
      </c>
    </row>
    <row r="55" spans="3:7" ht="11.25">
      <c r="C55" s="71"/>
      <c r="D55" s="71"/>
      <c r="E55" s="71"/>
      <c r="F55" s="71"/>
      <c r="G55" s="71"/>
    </row>
    <row r="56" spans="1:7" ht="12.75" customHeight="1">
      <c r="A56" s="70" t="s">
        <v>396</v>
      </c>
      <c r="B56" s="83">
        <v>15179000</v>
      </c>
      <c r="C56" s="71">
        <v>276110</v>
      </c>
      <c r="D56" s="71">
        <v>80145</v>
      </c>
      <c r="E56" s="71">
        <v>157937</v>
      </c>
      <c r="F56" s="69">
        <f>+(E56-D56)/D56</f>
        <v>0.9706407137064071</v>
      </c>
      <c r="G56" s="84">
        <f>+E56/$E$72</f>
        <v>0.12857361496216962</v>
      </c>
    </row>
    <row r="57" spans="1:7" ht="12.75" customHeight="1">
      <c r="A57" s="70" t="s">
        <v>283</v>
      </c>
      <c r="B57" s="78">
        <v>10059000</v>
      </c>
      <c r="C57" s="71">
        <v>353285</v>
      </c>
      <c r="D57" s="71">
        <v>88980</v>
      </c>
      <c r="E57" s="71">
        <v>130650</v>
      </c>
      <c r="F57" s="69">
        <f aca="true" t="shared" si="3" ref="F57:F72">+(E57-D57)/D57</f>
        <v>0.46830748482805123</v>
      </c>
      <c r="G57" s="84">
        <f aca="true" t="shared" si="4" ref="G57:G72">+E57/$E$72</f>
        <v>0.10635976873568234</v>
      </c>
    </row>
    <row r="58" spans="1:7" ht="12.75" customHeight="1">
      <c r="A58" s="70" t="s">
        <v>473</v>
      </c>
      <c r="B58" s="78" t="s">
        <v>393</v>
      </c>
      <c r="C58" s="71">
        <v>345238</v>
      </c>
      <c r="D58" s="71">
        <v>99071</v>
      </c>
      <c r="E58" s="71">
        <v>107915</v>
      </c>
      <c r="F58" s="69">
        <f t="shared" si="3"/>
        <v>0.0892693119076218</v>
      </c>
      <c r="G58" s="84">
        <f t="shared" si="4"/>
        <v>0.0878516222205217</v>
      </c>
    </row>
    <row r="59" spans="1:7" ht="12.75" customHeight="1">
      <c r="A59" s="70" t="s">
        <v>474</v>
      </c>
      <c r="B59" s="80">
        <v>23040000</v>
      </c>
      <c r="C59" s="71">
        <v>224608</v>
      </c>
      <c r="D59" s="71">
        <v>50023</v>
      </c>
      <c r="E59" s="71">
        <v>98513</v>
      </c>
      <c r="F59" s="69">
        <f t="shared" si="3"/>
        <v>0.9693540971153269</v>
      </c>
      <c r="G59" s="84">
        <f t="shared" si="4"/>
        <v>0.0801976264635153</v>
      </c>
    </row>
    <row r="60" spans="1:7" ht="12.75" customHeight="1">
      <c r="A60" s="70" t="s">
        <v>31</v>
      </c>
      <c r="B60" s="80">
        <v>17019900</v>
      </c>
      <c r="C60" s="71">
        <v>168951</v>
      </c>
      <c r="D60" s="71">
        <v>51679</v>
      </c>
      <c r="E60" s="71">
        <v>66205</v>
      </c>
      <c r="F60" s="69">
        <f t="shared" si="3"/>
        <v>0.2810812902726446</v>
      </c>
      <c r="G60" s="84">
        <f t="shared" si="4"/>
        <v>0.05389627622767584</v>
      </c>
    </row>
    <row r="61" spans="1:7" ht="12.75" customHeight="1">
      <c r="A61" s="70" t="s">
        <v>353</v>
      </c>
      <c r="B61" s="80">
        <v>10019000</v>
      </c>
      <c r="C61" s="71">
        <v>259995</v>
      </c>
      <c r="D61" s="71">
        <v>79474</v>
      </c>
      <c r="E61" s="71">
        <v>59328</v>
      </c>
      <c r="F61" s="69">
        <f t="shared" si="3"/>
        <v>-0.2534917079799683</v>
      </c>
      <c r="G61" s="84">
        <f t="shared" si="4"/>
        <v>0.04829783665939963</v>
      </c>
    </row>
    <row r="62" spans="1:7" ht="12.75" customHeight="1">
      <c r="A62" s="70" t="s">
        <v>475</v>
      </c>
      <c r="B62" s="80">
        <v>23099090</v>
      </c>
      <c r="C62" s="71">
        <v>96112</v>
      </c>
      <c r="D62" s="71">
        <v>31769</v>
      </c>
      <c r="E62" s="71">
        <v>45390</v>
      </c>
      <c r="F62" s="69">
        <f t="shared" si="3"/>
        <v>0.42875129843558185</v>
      </c>
      <c r="G62" s="84">
        <f t="shared" si="4"/>
        <v>0.036951166497609045</v>
      </c>
    </row>
    <row r="63" spans="1:7" ht="12.75" customHeight="1">
      <c r="A63" s="70" t="s">
        <v>67</v>
      </c>
      <c r="B63" s="78">
        <v>12010000</v>
      </c>
      <c r="C63" s="71">
        <v>71162</v>
      </c>
      <c r="D63" s="71">
        <v>20749</v>
      </c>
      <c r="E63" s="71">
        <v>30882</v>
      </c>
      <c r="F63" s="69">
        <f t="shared" si="3"/>
        <v>0.48836088486192103</v>
      </c>
      <c r="G63" s="84">
        <f t="shared" si="4"/>
        <v>0.02514046979024372</v>
      </c>
    </row>
    <row r="64" spans="1:7" ht="12.75" customHeight="1">
      <c r="A64" s="70" t="s">
        <v>476</v>
      </c>
      <c r="B64" s="78">
        <v>44160000</v>
      </c>
      <c r="C64" s="71">
        <v>31222</v>
      </c>
      <c r="D64" s="71">
        <v>20196</v>
      </c>
      <c r="E64" s="71">
        <v>29641</v>
      </c>
      <c r="F64" s="69">
        <f t="shared" si="3"/>
        <v>0.46766686472568825</v>
      </c>
      <c r="G64" s="84">
        <f t="shared" si="4"/>
        <v>0.024130194451545045</v>
      </c>
    </row>
    <row r="65" spans="1:7" ht="12.75" customHeight="1">
      <c r="A65" s="70" t="s">
        <v>155</v>
      </c>
      <c r="B65" s="78">
        <v>10030000</v>
      </c>
      <c r="C65" s="71">
        <v>19580</v>
      </c>
      <c r="D65" s="71">
        <v>6628</v>
      </c>
      <c r="E65" s="71">
        <v>22555</v>
      </c>
      <c r="F65" s="69">
        <f t="shared" si="3"/>
        <v>2.402987326493663</v>
      </c>
      <c r="G65" s="84">
        <f t="shared" si="4"/>
        <v>0.018361611816558095</v>
      </c>
    </row>
    <row r="66" spans="1:7" ht="12.75" customHeight="1">
      <c r="A66" s="70" t="s">
        <v>287</v>
      </c>
      <c r="B66" s="78">
        <v>21069090</v>
      </c>
      <c r="C66" s="71">
        <v>53214</v>
      </c>
      <c r="D66" s="71">
        <v>15147</v>
      </c>
      <c r="E66" s="71">
        <v>21294</v>
      </c>
      <c r="F66" s="69">
        <f t="shared" si="3"/>
        <v>0.4058229352346999</v>
      </c>
      <c r="G66" s="84">
        <f t="shared" si="4"/>
        <v>0.01733505484468136</v>
      </c>
    </row>
    <row r="67" spans="1:7" ht="12.75" customHeight="1">
      <c r="A67" s="70" t="s">
        <v>397</v>
      </c>
      <c r="B67" s="78">
        <v>23031000</v>
      </c>
      <c r="C67" s="71">
        <v>58927</v>
      </c>
      <c r="D67" s="71">
        <v>15553</v>
      </c>
      <c r="E67" s="71">
        <v>19389</v>
      </c>
      <c r="F67" s="69">
        <f t="shared" si="3"/>
        <v>0.24664051951392013</v>
      </c>
      <c r="G67" s="84">
        <f t="shared" si="4"/>
        <v>0.015784229284471065</v>
      </c>
    </row>
    <row r="68" spans="1:7" ht="12.75" customHeight="1">
      <c r="A68" s="70" t="s">
        <v>398</v>
      </c>
      <c r="B68" s="78">
        <v>10063000</v>
      </c>
      <c r="C68" s="71">
        <v>38217</v>
      </c>
      <c r="D68" s="71">
        <v>7130</v>
      </c>
      <c r="E68" s="71">
        <v>14673</v>
      </c>
      <c r="F68" s="69">
        <f t="shared" si="3"/>
        <v>1.0579242636746142</v>
      </c>
      <c r="G68" s="84">
        <f t="shared" si="4"/>
        <v>0.011945020181084324</v>
      </c>
    </row>
    <row r="69" spans="1:7" ht="12.75" customHeight="1">
      <c r="A69" s="70" t="s">
        <v>272</v>
      </c>
      <c r="B69" s="78" t="s">
        <v>394</v>
      </c>
      <c r="C69" s="71">
        <v>39245</v>
      </c>
      <c r="D69" s="71">
        <v>11395</v>
      </c>
      <c r="E69" s="71">
        <v>14651</v>
      </c>
      <c r="F69" s="69">
        <f t="shared" si="3"/>
        <v>0.28573935936814393</v>
      </c>
      <c r="G69" s="84">
        <f t="shared" si="4"/>
        <v>0.011927110384588458</v>
      </c>
    </row>
    <row r="70" spans="1:7" ht="12.75" customHeight="1">
      <c r="A70" s="70" t="s">
        <v>463</v>
      </c>
      <c r="B70" s="78" t="s">
        <v>472</v>
      </c>
      <c r="C70" s="71">
        <v>28435</v>
      </c>
      <c r="D70" s="71">
        <v>9804</v>
      </c>
      <c r="E70" s="71">
        <v>10628</v>
      </c>
      <c r="F70" s="69">
        <f t="shared" si="3"/>
        <v>0.08404732762137902</v>
      </c>
      <c r="G70" s="84">
        <f t="shared" si="4"/>
        <v>0.008652059870821523</v>
      </c>
    </row>
    <row r="71" spans="1:7" ht="12.75" customHeight="1">
      <c r="A71" s="70" t="s">
        <v>59</v>
      </c>
      <c r="B71" s="82"/>
      <c r="C71" s="71">
        <v>1059455</v>
      </c>
      <c r="D71" s="71">
        <v>283711</v>
      </c>
      <c r="E71" s="71">
        <v>399167</v>
      </c>
      <c r="F71" s="69">
        <f t="shared" si="3"/>
        <v>0.4069493251935949</v>
      </c>
      <c r="G71" s="84">
        <f t="shared" si="4"/>
        <v>0.3249545335393503</v>
      </c>
    </row>
    <row r="72" spans="1:7" ht="12.75" customHeight="1">
      <c r="A72" s="82" t="s">
        <v>57</v>
      </c>
      <c r="B72" s="82"/>
      <c r="C72" s="71">
        <f>+balanza!B13</f>
        <v>3123754</v>
      </c>
      <c r="D72" s="71">
        <f>+balanza!C13</f>
        <v>871456</v>
      </c>
      <c r="E72" s="71">
        <f>+balanza!D13</f>
        <v>1228378</v>
      </c>
      <c r="F72" s="69">
        <f t="shared" si="3"/>
        <v>0.4095697315756619</v>
      </c>
      <c r="G72" s="84">
        <f t="shared" si="4"/>
        <v>1</v>
      </c>
    </row>
    <row r="73" spans="1:7" ht="11.25">
      <c r="A73" s="73"/>
      <c r="B73" s="73"/>
      <c r="C73" s="74"/>
      <c r="D73" s="74"/>
      <c r="E73" s="74"/>
      <c r="F73" s="73"/>
      <c r="G73" s="73"/>
    </row>
    <row r="74" spans="1:7" ht="12.75" customHeight="1">
      <c r="A74" s="236" t="s">
        <v>70</v>
      </c>
      <c r="B74" s="236"/>
      <c r="C74" s="236"/>
      <c r="D74" s="236"/>
      <c r="E74" s="236"/>
      <c r="F74" s="236"/>
      <c r="G74" s="236"/>
    </row>
  </sheetData>
  <mergeCells count="10">
    <mergeCell ref="A50:G50"/>
    <mergeCell ref="A51:G51"/>
    <mergeCell ref="A52:G52"/>
    <mergeCell ref="A74:G74"/>
    <mergeCell ref="A53:A54"/>
    <mergeCell ref="A1:G1"/>
    <mergeCell ref="A2:G2"/>
    <mergeCell ref="A3:G3"/>
    <mergeCell ref="A25:G25"/>
    <mergeCell ref="A4:A5"/>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Z369"/>
  <sheetViews>
    <sheetView tabSelected="1" zoomScaleSheetLayoutView="100" workbookViewId="0" topLeftCell="A86">
      <selection activeCell="P111" sqref="P111"/>
    </sheetView>
  </sheetViews>
  <sheetFormatPr defaultColWidth="11.421875" defaultRowHeight="12.75" outlineLevelRow="1"/>
  <cols>
    <col min="1" max="1" width="29.00390625" style="26" customWidth="1"/>
    <col min="2" max="2" width="8.421875" style="26" bestFit="1" customWidth="1"/>
    <col min="3" max="3" width="10.7109375" style="26" bestFit="1" customWidth="1"/>
    <col min="4" max="4" width="11.00390625" style="26" bestFit="1" customWidth="1"/>
    <col min="5" max="5" width="11.140625" style="26" bestFit="1" customWidth="1"/>
    <col min="6" max="6" width="8.7109375" style="26" customWidth="1"/>
    <col min="7" max="7" width="1.7109375" style="26" customWidth="1"/>
    <col min="8" max="8" width="10.7109375" style="26" bestFit="1" customWidth="1"/>
    <col min="9" max="9" width="10.421875" style="26" bestFit="1" customWidth="1"/>
    <col min="10" max="10" width="10.8515625" style="26" bestFit="1" customWidth="1"/>
    <col min="11" max="11" width="9.7109375" style="26" bestFit="1" customWidth="1"/>
    <col min="12" max="12" width="11.57421875" style="184" hidden="1" customWidth="1"/>
    <col min="13" max="13" width="7.57421875" style="184" hidden="1" customWidth="1"/>
    <col min="14" max="14" width="9.7109375" style="184" hidden="1" customWidth="1"/>
    <col min="15" max="15" width="13.00390625" style="26" hidden="1" customWidth="1"/>
    <col min="16" max="20" width="13.00390625" style="26" bestFit="1" customWidth="1"/>
    <col min="21" max="16384" width="11.421875" style="26" customWidth="1"/>
  </cols>
  <sheetData>
    <row r="1" spans="1:20" ht="19.5" customHeight="1">
      <c r="A1" s="241" t="s">
        <v>405</v>
      </c>
      <c r="B1" s="241"/>
      <c r="C1" s="241"/>
      <c r="D1" s="241"/>
      <c r="E1" s="241"/>
      <c r="F1" s="241"/>
      <c r="G1" s="241"/>
      <c r="H1" s="241"/>
      <c r="I1" s="241"/>
      <c r="J1" s="241"/>
      <c r="K1" s="241"/>
      <c r="L1" s="44"/>
      <c r="O1" s="173"/>
      <c r="P1" s="173"/>
      <c r="Q1" s="173"/>
      <c r="R1" s="173"/>
      <c r="S1" s="173"/>
      <c r="T1" s="173"/>
    </row>
    <row r="2" spans="1:20" ht="19.5" customHeight="1">
      <c r="A2" s="240" t="s">
        <v>334</v>
      </c>
      <c r="B2" s="240"/>
      <c r="C2" s="240"/>
      <c r="D2" s="240"/>
      <c r="E2" s="240"/>
      <c r="F2" s="240"/>
      <c r="G2" s="240"/>
      <c r="H2" s="240"/>
      <c r="I2" s="240"/>
      <c r="J2" s="240"/>
      <c r="K2" s="240"/>
      <c r="O2" s="197"/>
      <c r="P2" s="197"/>
      <c r="Q2" s="197"/>
      <c r="R2" s="197"/>
      <c r="S2" s="197"/>
      <c r="T2" s="197"/>
    </row>
    <row r="3" spans="1:20" ht="11.25">
      <c r="A3" s="29"/>
      <c r="B3" s="29"/>
      <c r="C3" s="244" t="s">
        <v>203</v>
      </c>
      <c r="D3" s="244"/>
      <c r="E3" s="244"/>
      <c r="F3" s="244"/>
      <c r="G3" s="30"/>
      <c r="H3" s="244" t="s">
        <v>204</v>
      </c>
      <c r="I3" s="244"/>
      <c r="J3" s="244"/>
      <c r="K3" s="244"/>
      <c r="L3" s="245" t="s">
        <v>388</v>
      </c>
      <c r="M3" s="245"/>
      <c r="N3" s="245"/>
      <c r="O3" s="173"/>
      <c r="P3" s="173"/>
      <c r="Q3" s="173"/>
      <c r="R3" s="173"/>
      <c r="S3" s="173"/>
      <c r="T3" s="173"/>
    </row>
    <row r="4" spans="1:20" ht="11.25">
      <c r="A4" s="29" t="s">
        <v>220</v>
      </c>
      <c r="B4" s="46" t="s">
        <v>188</v>
      </c>
      <c r="C4" s="53">
        <v>2007</v>
      </c>
      <c r="D4" s="247" t="s">
        <v>462</v>
      </c>
      <c r="E4" s="247"/>
      <c r="F4" s="247"/>
      <c r="G4" s="30"/>
      <c r="H4" s="53">
        <v>2007</v>
      </c>
      <c r="I4" s="247" t="str">
        <f>+D4</f>
        <v>Enero - Abril</v>
      </c>
      <c r="J4" s="247"/>
      <c r="K4" s="247"/>
      <c r="L4" s="246" t="s">
        <v>387</v>
      </c>
      <c r="M4" s="246"/>
      <c r="N4" s="246"/>
      <c r="O4" s="173"/>
      <c r="P4" s="173"/>
      <c r="Q4" s="173"/>
      <c r="R4" s="173"/>
      <c r="S4" s="173"/>
      <c r="T4" s="173"/>
    </row>
    <row r="5" spans="1:14" ht="11.25">
      <c r="A5" s="2"/>
      <c r="B5" s="47" t="s">
        <v>68</v>
      </c>
      <c r="C5" s="2"/>
      <c r="D5" s="54">
        <v>2007</v>
      </c>
      <c r="E5" s="54">
        <v>2008</v>
      </c>
      <c r="F5" s="55" t="s">
        <v>358</v>
      </c>
      <c r="G5" s="35"/>
      <c r="H5" s="2"/>
      <c r="I5" s="54">
        <v>2007</v>
      </c>
      <c r="J5" s="54">
        <v>2008</v>
      </c>
      <c r="K5" s="55" t="s">
        <v>358</v>
      </c>
      <c r="L5" s="192">
        <v>2007</v>
      </c>
      <c r="M5" s="192">
        <v>2008</v>
      </c>
      <c r="N5" s="35" t="s">
        <v>358</v>
      </c>
    </row>
    <row r="6" spans="1:11" ht="11.25">
      <c r="A6" s="29"/>
      <c r="B6" s="29"/>
      <c r="C6" s="29"/>
      <c r="D6" s="29"/>
      <c r="E6" s="29"/>
      <c r="F6" s="29"/>
      <c r="G6" s="29"/>
      <c r="H6" s="29"/>
      <c r="I6" s="29"/>
      <c r="J6" s="29"/>
      <c r="K6" s="29"/>
    </row>
    <row r="7" spans="1:14" s="44" customFormat="1" ht="11.25">
      <c r="A7" s="31" t="s">
        <v>447</v>
      </c>
      <c r="B7" s="31"/>
      <c r="C7" s="31"/>
      <c r="D7" s="31"/>
      <c r="E7" s="31"/>
      <c r="F7" s="31"/>
      <c r="G7" s="31"/>
      <c r="H7" s="32">
        <f>+balanza!B9</f>
        <v>5488424</v>
      </c>
      <c r="I7" s="32">
        <f>+balanza!C9</f>
        <v>2400584</v>
      </c>
      <c r="J7" s="32">
        <f>+balanza!D9</f>
        <v>2438572</v>
      </c>
      <c r="K7" s="33">
        <f>+J7/I7*100-100</f>
        <v>1.582448270920736</v>
      </c>
      <c r="L7" s="186"/>
      <c r="M7" s="186"/>
      <c r="N7" s="186"/>
    </row>
    <row r="8" spans="1:14" s="44" customFormat="1" ht="11.25">
      <c r="A8" s="31"/>
      <c r="B8" s="31"/>
      <c r="C8" s="31"/>
      <c r="D8" s="31"/>
      <c r="E8" s="31"/>
      <c r="F8" s="31"/>
      <c r="G8" s="31"/>
      <c r="H8" s="32"/>
      <c r="I8" s="32"/>
      <c r="J8" s="32"/>
      <c r="K8" s="33"/>
      <c r="L8" s="186"/>
      <c r="M8" s="186"/>
      <c r="N8" s="186"/>
    </row>
    <row r="9" spans="1:17" s="63" customFormat="1" ht="11.25">
      <c r="A9" s="62" t="s">
        <v>452</v>
      </c>
      <c r="B9" s="62"/>
      <c r="C9" s="62">
        <f>+C11+C44</f>
        <v>2858365.5629999996</v>
      </c>
      <c r="D9" s="62">
        <f>+D11+D44</f>
        <v>1413214.9789999998</v>
      </c>
      <c r="E9" s="62">
        <f>+E11+E44</f>
        <v>1360505.5799999996</v>
      </c>
      <c r="F9" s="191">
        <f>+E9/D9*100-100</f>
        <v>-3.7297509425846584</v>
      </c>
      <c r="G9" s="62"/>
      <c r="H9" s="62">
        <f>+H11+H44</f>
        <v>3426339.6739999987</v>
      </c>
      <c r="I9" s="62">
        <f>+I11+I44</f>
        <v>1746328.0099999998</v>
      </c>
      <c r="J9" s="62">
        <f>+J11+J44</f>
        <v>1679002.2090000003</v>
      </c>
      <c r="K9" s="191">
        <f>+J9/I9*100-100</f>
        <v>-3.855278081464178</v>
      </c>
      <c r="L9" s="191"/>
      <c r="M9" s="191"/>
      <c r="N9" s="191"/>
      <c r="Q9" s="186"/>
    </row>
    <row r="10" spans="1:17" ht="11.25" customHeight="1">
      <c r="A10" s="29"/>
      <c r="B10" s="29"/>
      <c r="C10" s="28"/>
      <c r="D10" s="28"/>
      <c r="E10" s="28"/>
      <c r="F10" s="34"/>
      <c r="G10" s="34"/>
      <c r="H10" s="28"/>
      <c r="I10" s="28"/>
      <c r="J10" s="28"/>
      <c r="K10" s="34"/>
      <c r="Q10" s="184"/>
    </row>
    <row r="11" spans="1:17" ht="11.25" customHeight="1">
      <c r="A11" s="31" t="s">
        <v>221</v>
      </c>
      <c r="B11" s="31"/>
      <c r="C11" s="32">
        <f>+C13+C30</f>
        <v>2353452.4719999996</v>
      </c>
      <c r="D11" s="32">
        <f>+D13+D30</f>
        <v>1273476.2389999998</v>
      </c>
      <c r="E11" s="32">
        <f>+E13+E30</f>
        <v>1226556.0649999997</v>
      </c>
      <c r="F11" s="33">
        <f>+E11/D11*100-100</f>
        <v>-3.6844169182806468</v>
      </c>
      <c r="G11" s="33"/>
      <c r="H11" s="32">
        <f>+H13+H30</f>
        <v>2695690.217999999</v>
      </c>
      <c r="I11" s="32">
        <f>+I13+I30</f>
        <v>1543970.6379999998</v>
      </c>
      <c r="J11" s="32">
        <f>+J13+J30</f>
        <v>1427013.5810000002</v>
      </c>
      <c r="K11" s="33">
        <f>+J11/I11*100-100</f>
        <v>-7.575082979006737</v>
      </c>
      <c r="L11" s="184">
        <f>+I11/D11</f>
        <v>1.2124063180106182</v>
      </c>
      <c r="M11" s="184">
        <f>+J11/E11</f>
        <v>1.1634311889363171</v>
      </c>
      <c r="N11" s="184">
        <f>+M11/L11*100-100</f>
        <v>-4.039498008774984</v>
      </c>
      <c r="Q11" s="186"/>
    </row>
    <row r="12" spans="1:17" ht="11.25" customHeight="1">
      <c r="A12" s="29"/>
      <c r="B12" s="29"/>
      <c r="C12" s="28"/>
      <c r="D12" s="28"/>
      <c r="E12" s="28"/>
      <c r="F12" s="34"/>
      <c r="G12" s="34"/>
      <c r="H12" s="28"/>
      <c r="I12" s="28"/>
      <c r="J12" s="28"/>
      <c r="K12" s="34"/>
      <c r="Q12" s="184"/>
    </row>
    <row r="13" spans="1:17" s="44" customFormat="1" ht="11.25" customHeight="1">
      <c r="A13" s="31" t="s">
        <v>420</v>
      </c>
      <c r="B13" s="31"/>
      <c r="C13" s="32">
        <f>SUM(C14:C28)</f>
        <v>2334213.777</v>
      </c>
      <c r="D13" s="32">
        <f>SUM(D14:D28)</f>
        <v>1272349.4179999998</v>
      </c>
      <c r="E13" s="32">
        <f>SUM(E14:E28)</f>
        <v>1225087.6379999998</v>
      </c>
      <c r="F13" s="33">
        <f>+E13/D13*100-100</f>
        <v>-3.7145283623653143</v>
      </c>
      <c r="G13" s="33"/>
      <c r="H13" s="32">
        <f>SUM(H14:H28)</f>
        <v>2581608.491999999</v>
      </c>
      <c r="I13" s="32">
        <f>SUM(I14:I28)</f>
        <v>1538021.7999999998</v>
      </c>
      <c r="J13" s="32">
        <f>SUM(J14:J28)</f>
        <v>1416061.6740000003</v>
      </c>
      <c r="K13" s="33">
        <f>+J13/I13*100-100</f>
        <v>-7.929674728927736</v>
      </c>
      <c r="L13" s="186"/>
      <c r="M13" s="186"/>
      <c r="N13" s="186"/>
      <c r="Q13" s="186"/>
    </row>
    <row r="14" spans="1:17" ht="11.25" customHeight="1">
      <c r="A14" s="1" t="s">
        <v>406</v>
      </c>
      <c r="B14" s="48" t="s">
        <v>208</v>
      </c>
      <c r="C14" s="28">
        <v>776370.276</v>
      </c>
      <c r="D14" s="28">
        <v>662292.562</v>
      </c>
      <c r="E14" s="28">
        <v>671640.798</v>
      </c>
      <c r="F14" s="34">
        <f aca="true" t="shared" si="0" ref="F14:F42">+E14/D14*100-100</f>
        <v>1.411496449812148</v>
      </c>
      <c r="G14" s="34"/>
      <c r="H14" s="28">
        <v>995020.7</v>
      </c>
      <c r="I14" s="28">
        <v>839792.781</v>
      </c>
      <c r="J14" s="28">
        <v>770593.282</v>
      </c>
      <c r="K14" s="34">
        <f aca="true" t="shared" si="1" ref="K14:K28">+J14/I14*100-100</f>
        <v>-8.240068331809098</v>
      </c>
      <c r="L14" s="184">
        <f>+I14/D14</f>
        <v>1.2680087761577488</v>
      </c>
      <c r="M14" s="184">
        <f>+J14/E14</f>
        <v>1.1473294717870908</v>
      </c>
      <c r="N14" s="184">
        <f>+M14/L14*100-100</f>
        <v>-9.51722942615065</v>
      </c>
      <c r="Q14" s="184"/>
    </row>
    <row r="15" spans="1:17" ht="11.25" customHeight="1">
      <c r="A15" s="1" t="s">
        <v>192</v>
      </c>
      <c r="B15" s="48" t="s">
        <v>209</v>
      </c>
      <c r="C15" s="28">
        <v>774634.4</v>
      </c>
      <c r="D15" s="28">
        <v>239834.016</v>
      </c>
      <c r="E15" s="28">
        <v>197092.984</v>
      </c>
      <c r="F15" s="34">
        <f t="shared" si="0"/>
        <v>-17.821088398069435</v>
      </c>
      <c r="G15" s="34"/>
      <c r="H15" s="28">
        <v>554580.374</v>
      </c>
      <c r="I15" s="28">
        <v>156794.942</v>
      </c>
      <c r="J15" s="28">
        <v>135332.2</v>
      </c>
      <c r="K15" s="34">
        <f t="shared" si="1"/>
        <v>-13.688414770420337</v>
      </c>
      <c r="L15" s="184">
        <f aca="true" t="shared" si="2" ref="L15:L28">+I15/D15</f>
        <v>0.6537644017936138</v>
      </c>
      <c r="M15" s="184">
        <f aca="true" t="shared" si="3" ref="M15:M28">+J15/E15</f>
        <v>0.6866413874986033</v>
      </c>
      <c r="N15" s="184">
        <f aca="true" t="shared" si="4" ref="N15:N28">+M15/L15*100-100</f>
        <v>5.02887364542805</v>
      </c>
      <c r="Q15" s="184"/>
    </row>
    <row r="16" spans="1:17" ht="11.25" customHeight="1">
      <c r="A16" s="1" t="s">
        <v>193</v>
      </c>
      <c r="B16" s="48" t="s">
        <v>210</v>
      </c>
      <c r="C16" s="28">
        <v>160186.237</v>
      </c>
      <c r="D16" s="28">
        <v>23993.928</v>
      </c>
      <c r="E16" s="28">
        <v>23738.579</v>
      </c>
      <c r="F16" s="34">
        <f t="shared" si="0"/>
        <v>-1.0642234151906962</v>
      </c>
      <c r="G16" s="34"/>
      <c r="H16" s="28">
        <v>143851.511</v>
      </c>
      <c r="I16" s="28">
        <v>23751.885</v>
      </c>
      <c r="J16" s="28">
        <v>23473.957</v>
      </c>
      <c r="K16" s="34">
        <f t="shared" si="1"/>
        <v>-1.1701302865014753</v>
      </c>
      <c r="L16" s="184">
        <f t="shared" si="2"/>
        <v>0.9899123228176728</v>
      </c>
      <c r="M16" s="184">
        <f t="shared" si="3"/>
        <v>0.9888526604730635</v>
      </c>
      <c r="N16" s="184">
        <f t="shared" si="4"/>
        <v>-0.10704608076734701</v>
      </c>
      <c r="Q16" s="184"/>
    </row>
    <row r="17" spans="1:17" ht="11.25" customHeight="1">
      <c r="A17" s="1" t="s">
        <v>198</v>
      </c>
      <c r="B17" s="48" t="s">
        <v>245</v>
      </c>
      <c r="C17" s="28">
        <v>146396.449</v>
      </c>
      <c r="D17" s="28">
        <v>55073.092</v>
      </c>
      <c r="E17" s="28">
        <v>26547.522</v>
      </c>
      <c r="F17" s="34">
        <f t="shared" si="0"/>
        <v>-51.79583888262529</v>
      </c>
      <c r="G17" s="34"/>
      <c r="H17" s="28">
        <v>188515.734</v>
      </c>
      <c r="I17" s="28">
        <v>55200.159</v>
      </c>
      <c r="J17" s="28">
        <v>34088.343</v>
      </c>
      <c r="K17" s="34">
        <f t="shared" si="1"/>
        <v>-38.24593331334426</v>
      </c>
      <c r="L17" s="184">
        <f t="shared" si="2"/>
        <v>1.0023072428909567</v>
      </c>
      <c r="M17" s="184">
        <f t="shared" si="3"/>
        <v>1.2840499011546163</v>
      </c>
      <c r="N17" s="184">
        <f t="shared" si="4"/>
        <v>28.109410588616385</v>
      </c>
      <c r="Q17" s="184"/>
    </row>
    <row r="18" spans="1:17" ht="11.25" customHeight="1">
      <c r="A18" s="1" t="s">
        <v>194</v>
      </c>
      <c r="B18" s="48" t="s">
        <v>246</v>
      </c>
      <c r="C18" s="28">
        <v>105054.947</v>
      </c>
      <c r="D18" s="28">
        <v>97706.419</v>
      </c>
      <c r="E18" s="28">
        <v>78942.99</v>
      </c>
      <c r="F18" s="34">
        <f t="shared" si="0"/>
        <v>-19.20388567305899</v>
      </c>
      <c r="G18" s="34"/>
      <c r="H18" s="28">
        <v>108357.265</v>
      </c>
      <c r="I18" s="28">
        <v>100146.962</v>
      </c>
      <c r="J18" s="28">
        <v>75015.169</v>
      </c>
      <c r="K18" s="34">
        <f t="shared" si="1"/>
        <v>-25.094913013936463</v>
      </c>
      <c r="L18" s="184">
        <f t="shared" si="2"/>
        <v>1.0249783281894713</v>
      </c>
      <c r="M18" s="184">
        <f t="shared" si="3"/>
        <v>0.950244841245562</v>
      </c>
      <c r="N18" s="184">
        <f t="shared" si="4"/>
        <v>-7.291226057034692</v>
      </c>
      <c r="Q18" s="184"/>
    </row>
    <row r="19" spans="1:17" ht="11.25" customHeight="1">
      <c r="A19" s="1" t="s">
        <v>407</v>
      </c>
      <c r="B19" s="49" t="s">
        <v>247</v>
      </c>
      <c r="C19" s="28">
        <v>119256.614</v>
      </c>
      <c r="D19" s="28">
        <v>66610.079</v>
      </c>
      <c r="E19" s="28">
        <v>74061.744</v>
      </c>
      <c r="F19" s="34">
        <f t="shared" si="0"/>
        <v>11.186993187622576</v>
      </c>
      <c r="G19" s="34"/>
      <c r="H19" s="28">
        <v>96454.121</v>
      </c>
      <c r="I19" s="28">
        <v>54334.211</v>
      </c>
      <c r="J19" s="28">
        <v>56494.046</v>
      </c>
      <c r="K19" s="34">
        <f t="shared" si="1"/>
        <v>3.97509223056538</v>
      </c>
      <c r="L19" s="184">
        <f t="shared" si="2"/>
        <v>0.8157055481048147</v>
      </c>
      <c r="M19" s="184">
        <f t="shared" si="3"/>
        <v>0.7627965930696959</v>
      </c>
      <c r="N19" s="184">
        <f t="shared" si="4"/>
        <v>-6.486281129023311</v>
      </c>
      <c r="Q19" s="184"/>
    </row>
    <row r="20" spans="1:17" ht="11.25" customHeight="1">
      <c r="A20" s="1" t="s">
        <v>408</v>
      </c>
      <c r="B20" s="48" t="s">
        <v>248</v>
      </c>
      <c r="C20" s="28">
        <v>20872.322</v>
      </c>
      <c r="D20" s="28">
        <v>16939.96</v>
      </c>
      <c r="E20" s="28">
        <v>23667.845</v>
      </c>
      <c r="F20" s="34">
        <f t="shared" si="0"/>
        <v>39.716061903333895</v>
      </c>
      <c r="G20" s="34"/>
      <c r="H20" s="28">
        <v>158138.401</v>
      </c>
      <c r="I20" s="28">
        <v>133901.874</v>
      </c>
      <c r="J20" s="28">
        <v>126715.33</v>
      </c>
      <c r="K20" s="34">
        <f t="shared" si="1"/>
        <v>-5.36702271993596</v>
      </c>
      <c r="L20" s="184">
        <f t="shared" si="2"/>
        <v>7.9044976493451</v>
      </c>
      <c r="M20" s="184">
        <f t="shared" si="3"/>
        <v>5.353902309230096</v>
      </c>
      <c r="N20" s="184">
        <f t="shared" si="4"/>
        <v>-32.26764625992803</v>
      </c>
      <c r="Q20" s="184"/>
    </row>
    <row r="21" spans="1:17" ht="11.25" customHeight="1">
      <c r="A21" s="1" t="s">
        <v>409</v>
      </c>
      <c r="B21" s="48" t="s">
        <v>249</v>
      </c>
      <c r="C21" s="28">
        <v>52213.813</v>
      </c>
      <c r="D21" s="28">
        <v>47859.622</v>
      </c>
      <c r="E21" s="28">
        <v>54551.832</v>
      </c>
      <c r="F21" s="34">
        <f t="shared" si="0"/>
        <v>13.982998027021608</v>
      </c>
      <c r="G21" s="34"/>
      <c r="H21" s="28">
        <v>58153.655</v>
      </c>
      <c r="I21" s="28">
        <v>52594.101</v>
      </c>
      <c r="J21" s="28">
        <v>50353.102</v>
      </c>
      <c r="K21" s="34">
        <f t="shared" si="1"/>
        <v>-4.260932228882481</v>
      </c>
      <c r="L21" s="184">
        <f t="shared" si="2"/>
        <v>1.0989242873669165</v>
      </c>
      <c r="M21" s="184">
        <f t="shared" si="3"/>
        <v>0.9230322823988752</v>
      </c>
      <c r="N21" s="184">
        <f t="shared" si="4"/>
        <v>-16.00583470490841</v>
      </c>
      <c r="Q21" s="184"/>
    </row>
    <row r="22" spans="1:17" ht="11.25" customHeight="1">
      <c r="A22" s="1" t="s">
        <v>195</v>
      </c>
      <c r="B22" s="48" t="s">
        <v>421</v>
      </c>
      <c r="C22" s="28">
        <v>45350.74</v>
      </c>
      <c r="D22" s="28">
        <v>40991.297</v>
      </c>
      <c r="E22" s="28">
        <v>41008.182</v>
      </c>
      <c r="F22" s="34">
        <f t="shared" si="0"/>
        <v>0.0411916705148343</v>
      </c>
      <c r="G22" s="34"/>
      <c r="H22" s="28">
        <v>43118.446</v>
      </c>
      <c r="I22" s="28">
        <v>37542.015</v>
      </c>
      <c r="J22" s="28">
        <v>36184.161</v>
      </c>
      <c r="K22" s="34">
        <f t="shared" si="1"/>
        <v>-3.6168916346125712</v>
      </c>
      <c r="L22" s="184">
        <f t="shared" si="2"/>
        <v>0.915853309057286</v>
      </c>
      <c r="M22" s="184">
        <f t="shared" si="3"/>
        <v>0.8823644266892885</v>
      </c>
      <c r="N22" s="184">
        <f t="shared" si="4"/>
        <v>-3.6565770999362996</v>
      </c>
      <c r="Q22" s="184"/>
    </row>
    <row r="23" spans="1:17" ht="11.25" customHeight="1">
      <c r="A23" s="1" t="s">
        <v>437</v>
      </c>
      <c r="B23" s="49" t="s">
        <v>252</v>
      </c>
      <c r="C23" s="28">
        <v>4156.938</v>
      </c>
      <c r="D23" s="28">
        <v>3692.28</v>
      </c>
      <c r="E23" s="28">
        <v>2110.257</v>
      </c>
      <c r="F23" s="34">
        <f t="shared" si="0"/>
        <v>-42.846777600832006</v>
      </c>
      <c r="G23" s="34"/>
      <c r="H23" s="28">
        <v>27085.948</v>
      </c>
      <c r="I23" s="28">
        <v>24381.675</v>
      </c>
      <c r="J23" s="28">
        <v>12484.245</v>
      </c>
      <c r="K23" s="34">
        <f t="shared" si="1"/>
        <v>-48.796606467767276</v>
      </c>
      <c r="L23" s="184">
        <f t="shared" si="2"/>
        <v>6.603419838148786</v>
      </c>
      <c r="M23" s="184">
        <f t="shared" si="3"/>
        <v>5.915983219105541</v>
      </c>
      <c r="N23" s="184">
        <f t="shared" si="4"/>
        <v>-10.410312169943182</v>
      </c>
      <c r="Q23" s="184"/>
    </row>
    <row r="24" spans="1:17" ht="11.25" customHeight="1">
      <c r="A24" s="1" t="s">
        <v>410</v>
      </c>
      <c r="B24" s="49" t="s">
        <v>253</v>
      </c>
      <c r="C24" s="28">
        <v>46903.965</v>
      </c>
      <c r="D24" s="28">
        <v>1956.736</v>
      </c>
      <c r="E24" s="28">
        <v>0.865</v>
      </c>
      <c r="F24" s="34">
        <f t="shared" si="0"/>
        <v>-99.95579372996664</v>
      </c>
      <c r="G24" s="34"/>
      <c r="H24" s="28">
        <v>43713.339</v>
      </c>
      <c r="I24" s="28">
        <v>2127.802</v>
      </c>
      <c r="J24" s="28">
        <v>1.402</v>
      </c>
      <c r="K24" s="34">
        <f t="shared" si="1"/>
        <v>-99.93411041064911</v>
      </c>
      <c r="L24" s="184">
        <f t="shared" si="2"/>
        <v>1.0874241594164977</v>
      </c>
      <c r="M24" s="184">
        <f t="shared" si="3"/>
        <v>1.6208092485549133</v>
      </c>
      <c r="N24" s="184">
        <f t="shared" si="4"/>
        <v>49.050325442891136</v>
      </c>
      <c r="Q24" s="184"/>
    </row>
    <row r="25" spans="1:17" ht="11.25" customHeight="1">
      <c r="A25" s="1" t="s">
        <v>436</v>
      </c>
      <c r="B25" s="49" t="s">
        <v>254</v>
      </c>
      <c r="C25" s="28">
        <v>26423.652</v>
      </c>
      <c r="D25" s="28">
        <v>0</v>
      </c>
      <c r="E25" s="28">
        <v>0</v>
      </c>
      <c r="F25" s="34"/>
      <c r="G25" s="34"/>
      <c r="H25" s="28">
        <v>27244.023</v>
      </c>
      <c r="I25" s="28">
        <v>0</v>
      </c>
      <c r="J25" s="28">
        <v>0</v>
      </c>
      <c r="K25" s="34"/>
      <c r="Q25" s="184"/>
    </row>
    <row r="26" spans="1:17" ht="11.25" customHeight="1">
      <c r="A26" s="1" t="s">
        <v>196</v>
      </c>
      <c r="B26" s="49" t="s">
        <v>255</v>
      </c>
      <c r="C26" s="28">
        <v>26884.527</v>
      </c>
      <c r="D26" s="28">
        <v>10027.903</v>
      </c>
      <c r="E26" s="28">
        <v>26440.78</v>
      </c>
      <c r="F26" s="34">
        <f t="shared" si="0"/>
        <v>163.67207580687608</v>
      </c>
      <c r="G26" s="34"/>
      <c r="H26" s="28">
        <v>109116.088</v>
      </c>
      <c r="I26" s="28">
        <v>49405.89</v>
      </c>
      <c r="J26" s="28">
        <v>87507.592</v>
      </c>
      <c r="K26" s="34">
        <f t="shared" si="1"/>
        <v>77.11975636912928</v>
      </c>
      <c r="L26" s="184">
        <f t="shared" si="2"/>
        <v>4.926841633789238</v>
      </c>
      <c r="M26" s="184">
        <f t="shared" si="3"/>
        <v>3.309569233585394</v>
      </c>
      <c r="N26" s="184">
        <f t="shared" si="4"/>
        <v>-32.825743557744474</v>
      </c>
      <c r="Q26" s="184"/>
    </row>
    <row r="27" spans="1:17" ht="11.25" customHeight="1">
      <c r="A27" s="1" t="s">
        <v>199</v>
      </c>
      <c r="B27" s="49" t="s">
        <v>257</v>
      </c>
      <c r="C27" s="28">
        <v>19885.027</v>
      </c>
      <c r="D27" s="28">
        <v>79.205</v>
      </c>
      <c r="E27" s="28">
        <v>42.215</v>
      </c>
      <c r="F27" s="34">
        <f t="shared" si="0"/>
        <v>-46.701597121393846</v>
      </c>
      <c r="G27" s="34"/>
      <c r="H27" s="28">
        <v>14102.902</v>
      </c>
      <c r="I27" s="28">
        <v>47.088</v>
      </c>
      <c r="J27" s="28">
        <v>32.508</v>
      </c>
      <c r="K27" s="34">
        <f t="shared" si="1"/>
        <v>-30.963302752293572</v>
      </c>
      <c r="L27" s="184">
        <f t="shared" si="2"/>
        <v>0.5945079224796415</v>
      </c>
      <c r="M27" s="184">
        <f t="shared" si="3"/>
        <v>0.7700580362430416</v>
      </c>
      <c r="N27" s="184">
        <f t="shared" si="4"/>
        <v>29.528641608541676</v>
      </c>
      <c r="Q27" s="184"/>
    </row>
    <row r="28" spans="1:17" ht="11.25" customHeight="1">
      <c r="A28" s="29" t="s">
        <v>27</v>
      </c>
      <c r="B28" s="30" t="s">
        <v>244</v>
      </c>
      <c r="C28" s="28">
        <v>9623.87</v>
      </c>
      <c r="D28" s="28">
        <v>5292.319</v>
      </c>
      <c r="E28" s="28">
        <v>5241.045</v>
      </c>
      <c r="F28" s="34">
        <f t="shared" si="0"/>
        <v>-0.968838046232662</v>
      </c>
      <c r="G28" s="34"/>
      <c r="H28" s="28">
        <v>14155.985</v>
      </c>
      <c r="I28" s="28">
        <v>8000.415</v>
      </c>
      <c r="J28" s="28">
        <v>7786.337</v>
      </c>
      <c r="K28" s="34">
        <f t="shared" si="1"/>
        <v>-2.675836190997586</v>
      </c>
      <c r="L28" s="184">
        <f t="shared" si="2"/>
        <v>1.5117030927274036</v>
      </c>
      <c r="M28" s="184">
        <f t="shared" si="3"/>
        <v>1.4856458969537565</v>
      </c>
      <c r="N28" s="184">
        <f t="shared" si="4"/>
        <v>-1.723697986661847</v>
      </c>
      <c r="Q28" s="184"/>
    </row>
    <row r="29" spans="1:17" ht="11.25" customHeight="1">
      <c r="A29" s="29"/>
      <c r="B29" s="30"/>
      <c r="C29" s="28"/>
      <c r="D29" s="28"/>
      <c r="E29" s="28"/>
      <c r="F29" s="34"/>
      <c r="G29" s="34"/>
      <c r="H29" s="28"/>
      <c r="I29" s="28"/>
      <c r="J29" s="28"/>
      <c r="K29" s="34"/>
      <c r="Q29" s="184"/>
    </row>
    <row r="30" spans="1:17" s="44" customFormat="1" ht="11.25" customHeight="1">
      <c r="A30" s="43" t="s">
        <v>419</v>
      </c>
      <c r="B30" s="193"/>
      <c r="C30" s="32">
        <f>SUM(C31:C42)</f>
        <v>19238.695</v>
      </c>
      <c r="D30" s="32">
        <f>SUM(D31:D42)</f>
        <v>1126.821</v>
      </c>
      <c r="E30" s="32">
        <f>SUM(E31:E42)</f>
        <v>1468.4270000000001</v>
      </c>
      <c r="F30" s="33">
        <f t="shared" si="0"/>
        <v>30.315906430568845</v>
      </c>
      <c r="G30" s="33"/>
      <c r="H30" s="32">
        <f>SUM(H31:H42)</f>
        <v>114081.726</v>
      </c>
      <c r="I30" s="32">
        <f>SUM(I31:I42)</f>
        <v>5948.838</v>
      </c>
      <c r="J30" s="32">
        <f>SUM(J31:J42)</f>
        <v>10951.907</v>
      </c>
      <c r="K30" s="33">
        <f aca="true" t="shared" si="5" ref="K30:K42">+J30/I30*100-100</f>
        <v>84.10161782855744</v>
      </c>
      <c r="L30" s="186"/>
      <c r="M30" s="186"/>
      <c r="N30" s="186"/>
      <c r="Q30" s="186"/>
    </row>
    <row r="31" spans="1:17" ht="11.25" customHeight="1">
      <c r="A31" s="1" t="s">
        <v>411</v>
      </c>
      <c r="B31" s="49" t="s">
        <v>425</v>
      </c>
      <c r="C31" s="28">
        <v>34.27</v>
      </c>
      <c r="D31" s="28">
        <v>0</v>
      </c>
      <c r="E31" s="28">
        <v>0</v>
      </c>
      <c r="F31" s="34"/>
      <c r="G31" s="34"/>
      <c r="H31" s="28">
        <v>132.183</v>
      </c>
      <c r="I31" s="28">
        <v>0</v>
      </c>
      <c r="J31" s="28">
        <v>0</v>
      </c>
      <c r="K31" s="34"/>
      <c r="Q31" s="184"/>
    </row>
    <row r="32" spans="1:17" ht="11.25" customHeight="1">
      <c r="A32" s="1" t="s">
        <v>412</v>
      </c>
      <c r="B32" s="49" t="s">
        <v>250</v>
      </c>
      <c r="C32" s="28">
        <v>5083.605</v>
      </c>
      <c r="D32" s="28">
        <v>367.31</v>
      </c>
      <c r="E32" s="28">
        <v>396.252</v>
      </c>
      <c r="F32" s="34">
        <f t="shared" si="0"/>
        <v>7.8794478778143855</v>
      </c>
      <c r="G32" s="34"/>
      <c r="H32" s="28">
        <v>31978.74</v>
      </c>
      <c r="I32" s="28">
        <v>2542.226</v>
      </c>
      <c r="J32" s="28">
        <v>2437.034</v>
      </c>
      <c r="K32" s="34">
        <f t="shared" si="5"/>
        <v>-4.137791053981815</v>
      </c>
      <c r="L32" s="184">
        <f>+I32/D32</f>
        <v>6.921200076229888</v>
      </c>
      <c r="M32" s="184">
        <f>+J32/E32</f>
        <v>6.150212491041055</v>
      </c>
      <c r="N32" s="184">
        <f>+M32/L32*100-100</f>
        <v>-11.13950726315089</v>
      </c>
      <c r="Q32" s="184"/>
    </row>
    <row r="33" spans="1:17" ht="11.25" customHeight="1">
      <c r="A33" s="1" t="s">
        <v>413</v>
      </c>
      <c r="B33" s="49" t="s">
        <v>423</v>
      </c>
      <c r="C33" s="28">
        <v>982.251</v>
      </c>
      <c r="D33" s="28">
        <v>416.765</v>
      </c>
      <c r="E33" s="28">
        <v>751.958</v>
      </c>
      <c r="F33" s="34">
        <f t="shared" si="0"/>
        <v>80.42733914796108</v>
      </c>
      <c r="G33" s="34"/>
      <c r="H33" s="28">
        <v>2307.74</v>
      </c>
      <c r="I33" s="28">
        <v>1020.141</v>
      </c>
      <c r="J33" s="28">
        <v>2899.707</v>
      </c>
      <c r="K33" s="34">
        <f t="shared" si="5"/>
        <v>184.24570721106204</v>
      </c>
      <c r="L33" s="184">
        <f>+I33/D33</f>
        <v>2.4477607284680816</v>
      </c>
      <c r="M33" s="184">
        <f>+J33/E33</f>
        <v>3.8562087244234386</v>
      </c>
      <c r="N33" s="184">
        <f>+M33/L33*100-100</f>
        <v>57.54026443739977</v>
      </c>
      <c r="Q33" s="184"/>
    </row>
    <row r="34" spans="1:24" ht="11.25" customHeight="1">
      <c r="A34" s="1" t="s">
        <v>414</v>
      </c>
      <c r="B34" s="49" t="s">
        <v>426</v>
      </c>
      <c r="C34" s="28">
        <v>2.872</v>
      </c>
      <c r="D34" s="28">
        <v>0</v>
      </c>
      <c r="E34" s="28">
        <v>0.999</v>
      </c>
      <c r="F34" s="34"/>
      <c r="G34" s="34"/>
      <c r="H34" s="28">
        <v>20.914</v>
      </c>
      <c r="I34" s="28">
        <v>0</v>
      </c>
      <c r="J34" s="28">
        <v>8.395</v>
      </c>
      <c r="K34" s="34"/>
      <c r="Q34" s="184"/>
      <c r="S34" s="27"/>
      <c r="T34" s="27"/>
      <c r="U34" s="27"/>
      <c r="V34" s="27"/>
      <c r="W34" s="27"/>
      <c r="X34" s="27"/>
    </row>
    <row r="35" spans="1:17" ht="11.25" customHeight="1">
      <c r="A35" s="1" t="s">
        <v>415</v>
      </c>
      <c r="B35" s="49" t="s">
        <v>424</v>
      </c>
      <c r="C35" s="28">
        <v>135.986</v>
      </c>
      <c r="D35" s="28">
        <v>0.156</v>
      </c>
      <c r="E35" s="28">
        <v>0</v>
      </c>
      <c r="F35" s="34">
        <f t="shared" si="0"/>
        <v>-100</v>
      </c>
      <c r="G35" s="34"/>
      <c r="H35" s="28">
        <v>136.475</v>
      </c>
      <c r="I35" s="28">
        <v>1.728</v>
      </c>
      <c r="J35" s="28">
        <v>0</v>
      </c>
      <c r="K35" s="34">
        <f t="shared" si="5"/>
        <v>-100</v>
      </c>
      <c r="L35" s="184">
        <f>+I35/D35</f>
        <v>11.076923076923077</v>
      </c>
      <c r="Q35" s="184"/>
    </row>
    <row r="36" spans="1:17" ht="11.25" customHeight="1">
      <c r="A36" s="1" t="s">
        <v>416</v>
      </c>
      <c r="B36" s="49" t="s">
        <v>427</v>
      </c>
      <c r="C36" s="28">
        <v>1.102</v>
      </c>
      <c r="D36" s="28">
        <v>0</v>
      </c>
      <c r="E36" s="28">
        <v>0.02</v>
      </c>
      <c r="F36" s="34"/>
      <c r="G36" s="34"/>
      <c r="H36" s="28">
        <v>8.352</v>
      </c>
      <c r="I36" s="28">
        <v>0</v>
      </c>
      <c r="J36" s="28">
        <v>0.092</v>
      </c>
      <c r="K36" s="34"/>
      <c r="Q36" s="184"/>
    </row>
    <row r="37" spans="1:17" ht="11.25" customHeight="1">
      <c r="A37" s="1" t="s">
        <v>433</v>
      </c>
      <c r="B37" s="49" t="s">
        <v>428</v>
      </c>
      <c r="C37" s="28">
        <v>1</v>
      </c>
      <c r="D37" s="28">
        <v>0</v>
      </c>
      <c r="E37" s="28">
        <v>0</v>
      </c>
      <c r="F37" s="34"/>
      <c r="G37" s="34"/>
      <c r="H37" s="28">
        <v>4.2</v>
      </c>
      <c r="I37" s="28">
        <v>0</v>
      </c>
      <c r="J37" s="28">
        <v>0</v>
      </c>
      <c r="K37" s="34"/>
      <c r="Q37" s="184"/>
    </row>
    <row r="38" spans="1:17" ht="11.25" customHeight="1">
      <c r="A38" s="1" t="s">
        <v>417</v>
      </c>
      <c r="B38" s="49" t="s">
        <v>430</v>
      </c>
      <c r="C38" s="28">
        <v>0.005</v>
      </c>
      <c r="D38" s="28">
        <v>0</v>
      </c>
      <c r="E38" s="28">
        <v>0</v>
      </c>
      <c r="F38" s="34"/>
      <c r="G38" s="34"/>
      <c r="H38" s="28">
        <v>0.077</v>
      </c>
      <c r="I38" s="28">
        <v>0</v>
      </c>
      <c r="J38" s="28">
        <v>0</v>
      </c>
      <c r="K38" s="34"/>
      <c r="Q38" s="184"/>
    </row>
    <row r="39" spans="1:17" ht="11.25" customHeight="1">
      <c r="A39" s="1" t="s">
        <v>434</v>
      </c>
      <c r="B39" s="49" t="s">
        <v>429</v>
      </c>
      <c r="C39" s="28">
        <v>0.313</v>
      </c>
      <c r="D39" s="28">
        <v>0</v>
      </c>
      <c r="E39" s="28">
        <v>0</v>
      </c>
      <c r="F39" s="34"/>
      <c r="G39" s="34"/>
      <c r="H39" s="28">
        <v>3.672</v>
      </c>
      <c r="I39" s="28">
        <v>0</v>
      </c>
      <c r="J39" s="28">
        <v>0</v>
      </c>
      <c r="K39" s="34"/>
      <c r="Q39" s="184"/>
    </row>
    <row r="40" spans="1:17" ht="11.25" customHeight="1">
      <c r="A40" s="1" t="s">
        <v>197</v>
      </c>
      <c r="B40" s="49" t="s">
        <v>256</v>
      </c>
      <c r="C40" s="28">
        <v>5866.375</v>
      </c>
      <c r="D40" s="28">
        <v>33</v>
      </c>
      <c r="E40" s="28">
        <v>91.26</v>
      </c>
      <c r="F40" s="34">
        <f t="shared" si="0"/>
        <v>176.54545454545456</v>
      </c>
      <c r="G40" s="34"/>
      <c r="H40" s="28">
        <v>18320.481</v>
      </c>
      <c r="I40" s="28">
        <v>82.9</v>
      </c>
      <c r="J40" s="28">
        <v>401.144</v>
      </c>
      <c r="K40" s="34">
        <f t="shared" si="5"/>
        <v>383.88902291917975</v>
      </c>
      <c r="L40" s="184">
        <f aca="true" t="shared" si="6" ref="L40:M42">+I40/D40</f>
        <v>2.512121212121212</v>
      </c>
      <c r="M40" s="184">
        <f t="shared" si="6"/>
        <v>4.395616918693841</v>
      </c>
      <c r="N40" s="184">
        <f>+M40/L40*100-100</f>
        <v>74.97630677550876</v>
      </c>
      <c r="Q40" s="184"/>
    </row>
    <row r="41" spans="1:17" ht="11.25" customHeight="1">
      <c r="A41" s="1" t="s">
        <v>418</v>
      </c>
      <c r="B41" s="49" t="s">
        <v>251</v>
      </c>
      <c r="C41" s="28">
        <v>7056.571</v>
      </c>
      <c r="D41" s="28">
        <v>303.59</v>
      </c>
      <c r="E41" s="28">
        <v>182.595</v>
      </c>
      <c r="F41" s="34">
        <f t="shared" si="0"/>
        <v>-39.854738298362925</v>
      </c>
      <c r="G41" s="34"/>
      <c r="H41" s="28">
        <v>57798.612</v>
      </c>
      <c r="I41" s="28">
        <v>2250.843</v>
      </c>
      <c r="J41" s="28">
        <v>1845.535</v>
      </c>
      <c r="K41" s="34">
        <f t="shared" si="5"/>
        <v>-18.006942287845035</v>
      </c>
      <c r="L41" s="184">
        <f t="shared" si="6"/>
        <v>7.414088079317501</v>
      </c>
      <c r="M41" s="184">
        <f t="shared" si="6"/>
        <v>10.10725923491881</v>
      </c>
      <c r="N41" s="184">
        <f>+M41/L41*100-100</f>
        <v>36.325049376122706</v>
      </c>
      <c r="Q41" s="184"/>
    </row>
    <row r="42" spans="1:17" ht="11.25" customHeight="1">
      <c r="A42" s="1" t="s">
        <v>435</v>
      </c>
      <c r="B42" s="49" t="s">
        <v>422</v>
      </c>
      <c r="C42" s="28">
        <v>74.345</v>
      </c>
      <c r="D42" s="28">
        <v>6</v>
      </c>
      <c r="E42" s="28">
        <v>45.343</v>
      </c>
      <c r="F42" s="34">
        <f t="shared" si="0"/>
        <v>655.7166666666667</v>
      </c>
      <c r="G42" s="34"/>
      <c r="H42" s="28">
        <v>3370.28</v>
      </c>
      <c r="I42" s="28">
        <v>51</v>
      </c>
      <c r="J42" s="28">
        <v>3360</v>
      </c>
      <c r="K42" s="34">
        <f t="shared" si="5"/>
        <v>6488.235294117647</v>
      </c>
      <c r="L42" s="184">
        <f t="shared" si="6"/>
        <v>8.5</v>
      </c>
      <c r="M42" s="184">
        <f t="shared" si="6"/>
        <v>74.101845929912</v>
      </c>
      <c r="N42" s="184">
        <f>+M42/L42*100-100</f>
        <v>771.7864227048472</v>
      </c>
      <c r="Q42" s="184"/>
    </row>
    <row r="43" spans="1:17" ht="11.25" customHeight="1">
      <c r="A43" s="29"/>
      <c r="B43" s="29"/>
      <c r="C43" s="28"/>
      <c r="D43" s="28"/>
      <c r="E43" s="28"/>
      <c r="F43" s="34"/>
      <c r="G43" s="34"/>
      <c r="H43" s="28"/>
      <c r="I43" s="28"/>
      <c r="J43" s="28"/>
      <c r="K43" s="34"/>
      <c r="Q43" s="184"/>
    </row>
    <row r="44" spans="1:17" ht="11.25" customHeight="1">
      <c r="A44" s="31" t="s">
        <v>222</v>
      </c>
      <c r="B44" s="31"/>
      <c r="C44" s="32">
        <f>SUM(C46:C51)</f>
        <v>504913.091</v>
      </c>
      <c r="D44" s="32">
        <f>SUM(D46:D51)</f>
        <v>139738.74</v>
      </c>
      <c r="E44" s="32">
        <f>SUM(E46:E51)</f>
        <v>133949.515</v>
      </c>
      <c r="F44" s="33">
        <f>+E44/D44*100-100</f>
        <v>-4.142891942492099</v>
      </c>
      <c r="G44" s="33"/>
      <c r="H44" s="32">
        <f>SUM(H46:H51)</f>
        <v>730649.456</v>
      </c>
      <c r="I44" s="32">
        <f>SUM(I46:I51)</f>
        <v>202357.37200000003</v>
      </c>
      <c r="J44" s="32">
        <f>SUM(J46:J51)</f>
        <v>251988.628</v>
      </c>
      <c r="K44" s="33">
        <f>+J44/I44*100-100</f>
        <v>24.526537140440794</v>
      </c>
      <c r="L44" s="184">
        <f aca="true" t="shared" si="7" ref="L44:L51">+I44/D44</f>
        <v>1.4481121842089033</v>
      </c>
      <c r="M44" s="184">
        <f aca="true" t="shared" si="8" ref="M44:M51">+J44/E44</f>
        <v>1.8812209062496417</v>
      </c>
      <c r="N44" s="184">
        <f aca="true" t="shared" si="9" ref="N44:N51">+M44/L44*100-100</f>
        <v>29.908506175393</v>
      </c>
      <c r="Q44" s="186"/>
    </row>
    <row r="45" spans="1:17" ht="11.25" customHeight="1">
      <c r="A45" s="29"/>
      <c r="B45" s="29"/>
      <c r="C45" s="28"/>
      <c r="D45" s="28"/>
      <c r="E45" s="28"/>
      <c r="F45" s="34"/>
      <c r="G45" s="34"/>
      <c r="H45" s="28"/>
      <c r="I45" s="28"/>
      <c r="J45" s="28"/>
      <c r="K45" s="34"/>
      <c r="Q45" s="184"/>
    </row>
    <row r="46" spans="1:17" ht="11.25" customHeight="1">
      <c r="A46" s="29" t="s">
        <v>29</v>
      </c>
      <c r="B46" s="29"/>
      <c r="C46" s="28">
        <v>125987.473</v>
      </c>
      <c r="D46" s="28">
        <v>26448.241</v>
      </c>
      <c r="E46" s="28">
        <v>30982.767</v>
      </c>
      <c r="F46" s="34">
        <f aca="true" t="shared" si="10" ref="F46:F51">+E46/D46*100-100</f>
        <v>17.144905780312556</v>
      </c>
      <c r="G46" s="34"/>
      <c r="H46" s="28">
        <v>112106.048</v>
      </c>
      <c r="I46" s="28">
        <v>23070.805</v>
      </c>
      <c r="J46" s="28">
        <v>32803.221</v>
      </c>
      <c r="K46" s="34">
        <f aca="true" t="shared" si="11" ref="K46:K51">+J46/I46*100-100</f>
        <v>42.18498660969999</v>
      </c>
      <c r="L46" s="184">
        <f t="shared" si="7"/>
        <v>0.8723001654438947</v>
      </c>
      <c r="M46" s="184">
        <f t="shared" si="8"/>
        <v>1.0587569857785781</v>
      </c>
      <c r="N46" s="184">
        <f t="shared" si="9"/>
        <v>21.375304937584147</v>
      </c>
      <c r="Q46" s="184"/>
    </row>
    <row r="47" spans="1:17" ht="11.25" customHeight="1">
      <c r="A47" s="29" t="s">
        <v>113</v>
      </c>
      <c r="B47" s="29"/>
      <c r="C47" s="28">
        <v>101914.679</v>
      </c>
      <c r="D47" s="28">
        <v>54311.795</v>
      </c>
      <c r="E47" s="28">
        <v>56733.205</v>
      </c>
      <c r="F47" s="34">
        <f t="shared" si="10"/>
        <v>4.4583501613231675</v>
      </c>
      <c r="G47" s="34"/>
      <c r="H47" s="28">
        <v>174307.786</v>
      </c>
      <c r="I47" s="28">
        <v>90371.353</v>
      </c>
      <c r="J47" s="28">
        <v>132917.999</v>
      </c>
      <c r="K47" s="34">
        <f t="shared" si="11"/>
        <v>47.07979308443021</v>
      </c>
      <c r="L47" s="184">
        <f t="shared" si="7"/>
        <v>1.6639360382031196</v>
      </c>
      <c r="M47" s="184">
        <f t="shared" si="8"/>
        <v>2.3428607461891144</v>
      </c>
      <c r="N47" s="184">
        <f t="shared" si="9"/>
        <v>40.80233208478157</v>
      </c>
      <c r="Q47" s="184"/>
    </row>
    <row r="48" spans="1:17" ht="11.25" customHeight="1">
      <c r="A48" s="29" t="s">
        <v>114</v>
      </c>
      <c r="B48" s="29"/>
      <c r="C48" s="28">
        <v>83294.793</v>
      </c>
      <c r="D48" s="28">
        <v>20985.09</v>
      </c>
      <c r="E48" s="28">
        <v>16228.239</v>
      </c>
      <c r="F48" s="34">
        <f t="shared" si="10"/>
        <v>-22.667765542106324</v>
      </c>
      <c r="G48" s="34"/>
      <c r="H48" s="28">
        <v>109368.17</v>
      </c>
      <c r="I48" s="28">
        <v>27016.211</v>
      </c>
      <c r="J48" s="28">
        <v>25205.724</v>
      </c>
      <c r="K48" s="34">
        <f t="shared" si="11"/>
        <v>-6.701483786901136</v>
      </c>
      <c r="L48" s="184">
        <f t="shared" si="7"/>
        <v>1.287400292302773</v>
      </c>
      <c r="M48" s="184">
        <f t="shared" si="8"/>
        <v>1.5532014286947584</v>
      </c>
      <c r="N48" s="184">
        <f t="shared" si="9"/>
        <v>20.64634737005899</v>
      </c>
      <c r="Q48" s="184"/>
    </row>
    <row r="49" spans="1:17" ht="11.25" customHeight="1">
      <c r="A49" s="29" t="s">
        <v>28</v>
      </c>
      <c r="B49" s="29"/>
      <c r="C49" s="28">
        <v>117388.961</v>
      </c>
      <c r="D49" s="28">
        <v>20466.942</v>
      </c>
      <c r="E49" s="28">
        <v>19023.171</v>
      </c>
      <c r="F49" s="34">
        <f t="shared" si="10"/>
        <v>-7.054160802331879</v>
      </c>
      <c r="G49" s="34"/>
      <c r="H49" s="28">
        <v>229775.532</v>
      </c>
      <c r="I49" s="28">
        <v>39381.586</v>
      </c>
      <c r="J49" s="28">
        <v>42521.899</v>
      </c>
      <c r="K49" s="34">
        <f t="shared" si="11"/>
        <v>7.974064325393073</v>
      </c>
      <c r="L49" s="184">
        <f t="shared" si="7"/>
        <v>1.9241558411608342</v>
      </c>
      <c r="M49" s="184">
        <f t="shared" si="8"/>
        <v>2.2352687151894917</v>
      </c>
      <c r="N49" s="184">
        <f t="shared" si="9"/>
        <v>16.168798148956824</v>
      </c>
      <c r="Q49" s="184"/>
    </row>
    <row r="50" spans="1:17" ht="11.25" customHeight="1">
      <c r="A50" s="29" t="s">
        <v>30</v>
      </c>
      <c r="B50" s="29"/>
      <c r="C50" s="28">
        <v>71218.206</v>
      </c>
      <c r="D50" s="28">
        <v>16340.352</v>
      </c>
      <c r="E50" s="28">
        <v>9520.787</v>
      </c>
      <c r="F50" s="34">
        <f t="shared" si="10"/>
        <v>-41.73450486256355</v>
      </c>
      <c r="G50" s="34"/>
      <c r="H50" s="28">
        <v>89827.454</v>
      </c>
      <c r="I50" s="28">
        <v>19009.714</v>
      </c>
      <c r="J50" s="28">
        <v>13370.764</v>
      </c>
      <c r="K50" s="34">
        <f t="shared" si="11"/>
        <v>-29.66351834646224</v>
      </c>
      <c r="L50" s="184">
        <f t="shared" si="7"/>
        <v>1.1633601283497441</v>
      </c>
      <c r="M50" s="184">
        <f t="shared" si="8"/>
        <v>1.4043759197637757</v>
      </c>
      <c r="N50" s="184">
        <f t="shared" si="9"/>
        <v>20.7172126275222</v>
      </c>
      <c r="Q50" s="184"/>
    </row>
    <row r="51" spans="1:17" ht="11.25" customHeight="1">
      <c r="A51" s="29" t="s">
        <v>27</v>
      </c>
      <c r="B51" s="29"/>
      <c r="C51" s="28">
        <v>5108.979</v>
      </c>
      <c r="D51" s="28">
        <v>1186.32</v>
      </c>
      <c r="E51" s="28">
        <v>1461.346</v>
      </c>
      <c r="F51" s="34">
        <f t="shared" si="10"/>
        <v>23.18312091172703</v>
      </c>
      <c r="G51" s="34"/>
      <c r="H51" s="28">
        <v>15264.466</v>
      </c>
      <c r="I51" s="28">
        <v>3507.703</v>
      </c>
      <c r="J51" s="28">
        <v>5169.021</v>
      </c>
      <c r="K51" s="34">
        <f t="shared" si="11"/>
        <v>47.36199159392913</v>
      </c>
      <c r="L51" s="184">
        <f t="shared" si="7"/>
        <v>2.9567932766875717</v>
      </c>
      <c r="M51" s="184">
        <f t="shared" si="8"/>
        <v>3.5371643676446234</v>
      </c>
      <c r="N51" s="184">
        <f t="shared" si="9"/>
        <v>19.628395922464634</v>
      </c>
      <c r="Q51" s="184"/>
    </row>
    <row r="52" spans="1:17" ht="11.25">
      <c r="A52" s="2"/>
      <c r="B52" s="2"/>
      <c r="C52" s="36"/>
      <c r="D52" s="36"/>
      <c r="E52" s="36"/>
      <c r="F52" s="36"/>
      <c r="G52" s="36"/>
      <c r="H52" s="36"/>
      <c r="I52" s="36"/>
      <c r="J52" s="36"/>
      <c r="K52" s="2"/>
      <c r="Q52" s="184"/>
    </row>
    <row r="53" spans="1:17" ht="11.25">
      <c r="A53" s="29" t="s">
        <v>115</v>
      </c>
      <c r="B53" s="29"/>
      <c r="C53" s="29"/>
      <c r="D53" s="29"/>
      <c r="E53" s="29"/>
      <c r="F53" s="29"/>
      <c r="G53" s="29"/>
      <c r="H53" s="29"/>
      <c r="I53" s="29"/>
      <c r="J53" s="29"/>
      <c r="K53" s="29"/>
      <c r="Q53" s="184"/>
    </row>
    <row r="54" spans="1:17" ht="19.5" customHeight="1">
      <c r="A54" s="241" t="s">
        <v>335</v>
      </c>
      <c r="B54" s="241"/>
      <c r="C54" s="241"/>
      <c r="D54" s="241"/>
      <c r="E54" s="241"/>
      <c r="F54" s="241"/>
      <c r="G54" s="241"/>
      <c r="H54" s="241"/>
      <c r="I54" s="241"/>
      <c r="J54" s="241"/>
      <c r="K54" s="241"/>
      <c r="Q54" s="184"/>
    </row>
    <row r="55" spans="1:17" ht="19.5" customHeight="1">
      <c r="A55" s="240" t="s">
        <v>336</v>
      </c>
      <c r="B55" s="240"/>
      <c r="C55" s="240"/>
      <c r="D55" s="240"/>
      <c r="E55" s="240"/>
      <c r="F55" s="240"/>
      <c r="G55" s="240"/>
      <c r="H55" s="240"/>
      <c r="I55" s="240"/>
      <c r="J55" s="240"/>
      <c r="K55" s="240"/>
      <c r="Q55" s="184"/>
    </row>
    <row r="56" spans="1:20" ht="11.25">
      <c r="A56" s="29"/>
      <c r="B56" s="29"/>
      <c r="C56" s="244" t="s">
        <v>203</v>
      </c>
      <c r="D56" s="244"/>
      <c r="E56" s="244"/>
      <c r="F56" s="244"/>
      <c r="G56" s="30"/>
      <c r="H56" s="244" t="s">
        <v>204</v>
      </c>
      <c r="I56" s="244"/>
      <c r="J56" s="244"/>
      <c r="K56" s="244"/>
      <c r="L56" s="245"/>
      <c r="M56" s="245"/>
      <c r="N56" s="245"/>
      <c r="O56" s="173"/>
      <c r="P56" s="173"/>
      <c r="Q56" s="173"/>
      <c r="R56" s="173"/>
      <c r="S56" s="173"/>
      <c r="T56" s="173"/>
    </row>
    <row r="57" spans="1:20" ht="11.25">
      <c r="A57" s="29" t="s">
        <v>220</v>
      </c>
      <c r="B57" s="46" t="s">
        <v>188</v>
      </c>
      <c r="C57" s="53">
        <v>2007</v>
      </c>
      <c r="D57" s="247" t="str">
        <f>+D4</f>
        <v>Enero - Abril</v>
      </c>
      <c r="E57" s="247"/>
      <c r="F57" s="247"/>
      <c r="G57" s="30"/>
      <c r="H57" s="53">
        <v>2007</v>
      </c>
      <c r="I57" s="247" t="str">
        <f>+D57</f>
        <v>Enero - Abril</v>
      </c>
      <c r="J57" s="247"/>
      <c r="K57" s="247"/>
      <c r="L57" s="246"/>
      <c r="M57" s="246"/>
      <c r="N57" s="246"/>
      <c r="O57" s="173"/>
      <c r="P57" s="173"/>
      <c r="Q57" s="173"/>
      <c r="R57" s="173"/>
      <c r="S57" s="173"/>
      <c r="T57" s="173"/>
    </row>
    <row r="58" spans="1:14" ht="11.25">
      <c r="A58" s="2"/>
      <c r="B58" s="47" t="s">
        <v>68</v>
      </c>
      <c r="C58" s="2"/>
      <c r="D58" s="54">
        <v>2007</v>
      </c>
      <c r="E58" s="54">
        <v>2008</v>
      </c>
      <c r="F58" s="55" t="s">
        <v>358</v>
      </c>
      <c r="G58" s="35"/>
      <c r="H58" s="2"/>
      <c r="I58" s="54">
        <v>2007</v>
      </c>
      <c r="J58" s="54">
        <v>2008</v>
      </c>
      <c r="K58" s="55" t="s">
        <v>358</v>
      </c>
      <c r="L58" s="192"/>
      <c r="M58" s="192"/>
      <c r="N58" s="35"/>
    </row>
    <row r="59" spans="1:17" ht="11.25">
      <c r="A59" s="29"/>
      <c r="B59" s="29"/>
      <c r="C59" s="29"/>
      <c r="D59" s="29"/>
      <c r="E59" s="29"/>
      <c r="F59" s="29"/>
      <c r="G59" s="29"/>
      <c r="H59" s="29"/>
      <c r="I59" s="29"/>
      <c r="J59" s="29"/>
      <c r="K59" s="28"/>
      <c r="Q59" s="184"/>
    </row>
    <row r="60" spans="1:14" s="44" customFormat="1" ht="11.25">
      <c r="A60" s="31" t="s">
        <v>447</v>
      </c>
      <c r="B60" s="31"/>
      <c r="C60" s="31"/>
      <c r="D60" s="31"/>
      <c r="E60" s="31"/>
      <c r="F60" s="31"/>
      <c r="G60" s="31"/>
      <c r="H60" s="32">
        <f>+H7</f>
        <v>5488424</v>
      </c>
      <c r="I60" s="32">
        <f>+I7</f>
        <v>2400584</v>
      </c>
      <c r="J60" s="32">
        <f>+J7</f>
        <v>2438572</v>
      </c>
      <c r="K60" s="33">
        <f>+J60/I60*100-100</f>
        <v>1.582448270920736</v>
      </c>
      <c r="L60" s="186"/>
      <c r="M60" s="186"/>
      <c r="N60" s="186"/>
    </row>
    <row r="61" spans="1:17" s="63" customFormat="1" ht="11.25">
      <c r="A61" s="62" t="s">
        <v>451</v>
      </c>
      <c r="B61" s="62"/>
      <c r="C61" s="62">
        <f>+C63+C64+C68+C69+C70+C71+C72+C73+C74+C75+C76+C77+C80++C81+C82+C83+C84+C85+C86+C87+C96+C106+C107+C108+C109</f>
        <v>86152.48899999997</v>
      </c>
      <c r="D61" s="62">
        <f>+D63+D64+D68+D69+D70+D71+D72+D73+D74+D75+D76+D77+D80++D81+D82+D83+D84+D85+D86+D87+D96+D106+D107+D108+D109</f>
        <v>62257.276999999995</v>
      </c>
      <c r="E61" s="62">
        <f>+E63+E64+E68+E69+E70+E71+E72+E73+E74+E75+E76+E77+E80++E81+E82+E83+E84+E85+E86+E87+E96+E106+E107+E108+E109</f>
        <v>67438.19200000001</v>
      </c>
      <c r="F61" s="191">
        <f>+E61/D61*100-100</f>
        <v>8.321782207082421</v>
      </c>
      <c r="G61" s="62"/>
      <c r="H61" s="62">
        <f>+H63+H64+H68+H69+H70+H71+H72+H73+H74+H75+H76+H77+H80++H81+H82+H83+H84+H85+H86+H87+H96+H106+H107+H108+H109</f>
        <v>218320.70500000002</v>
      </c>
      <c r="I61" s="62">
        <f>+I63+I64+I68+I69+I70+I71+I72+I73+I74+I75+I76+I77+I80++I81+I82+I83+I84+I85+I86+I87+I96+I106+I107+I108+I109</f>
        <v>128407.154</v>
      </c>
      <c r="J61" s="62">
        <f>+J63+J64+J68+J69+J70+J71+J72+J73+J74+J75+J76+J77+J80++J81+J82+J83+J84+J85+J86+J87+J96+J106+J107+J108+J109</f>
        <v>145818.69800000003</v>
      </c>
      <c r="K61" s="191">
        <f>+J61/I61*100-100</f>
        <v>13.55963702770022</v>
      </c>
      <c r="L61" s="189"/>
      <c r="M61" s="189"/>
      <c r="N61" s="189"/>
      <c r="Q61" s="186"/>
    </row>
    <row r="62" spans="1:26" ht="11.25" customHeight="1">
      <c r="A62" s="31"/>
      <c r="B62" s="31"/>
      <c r="C62" s="32"/>
      <c r="D62" s="32"/>
      <c r="E62" s="32"/>
      <c r="F62" s="33"/>
      <c r="G62" s="33"/>
      <c r="H62" s="32"/>
      <c r="I62" s="32"/>
      <c r="J62" s="32"/>
      <c r="K62" s="34"/>
      <c r="O62" s="173"/>
      <c r="P62" s="173"/>
      <c r="Q62" s="189"/>
      <c r="R62" s="173"/>
      <c r="S62" s="173"/>
      <c r="T62" s="173"/>
      <c r="U62" s="173"/>
      <c r="V62" s="173"/>
      <c r="W62" s="173"/>
      <c r="X62" s="173"/>
      <c r="Y62" s="173"/>
      <c r="Z62" s="173"/>
    </row>
    <row r="63" spans="1:26" s="50" customFormat="1" ht="11.25" customHeight="1">
      <c r="A63" s="38" t="s">
        <v>5</v>
      </c>
      <c r="B63" s="38">
        <v>7011000</v>
      </c>
      <c r="C63" s="58">
        <v>1058.45</v>
      </c>
      <c r="D63" s="58">
        <v>0</v>
      </c>
      <c r="E63" s="58">
        <v>25</v>
      </c>
      <c r="F63" s="33"/>
      <c r="G63" s="59"/>
      <c r="H63" s="58">
        <v>687.561</v>
      </c>
      <c r="I63" s="58">
        <v>0</v>
      </c>
      <c r="J63" s="58">
        <v>18</v>
      </c>
      <c r="K63" s="34"/>
      <c r="L63" s="185"/>
      <c r="M63" s="185"/>
      <c r="N63" s="185"/>
      <c r="O63" s="197"/>
      <c r="P63" s="197"/>
      <c r="Q63" s="197"/>
      <c r="R63" s="197"/>
      <c r="S63" s="197"/>
      <c r="T63" s="197"/>
      <c r="U63" s="198"/>
      <c r="V63" s="198"/>
      <c r="W63" s="198"/>
      <c r="X63" s="198"/>
      <c r="Y63" s="198"/>
      <c r="Z63" s="198"/>
    </row>
    <row r="64" spans="1:26" ht="11.25" customHeight="1">
      <c r="A64" s="1" t="s">
        <v>277</v>
      </c>
      <c r="B64" s="1"/>
      <c r="C64" s="28">
        <f>SUM(C65:C67)</f>
        <v>1899.83</v>
      </c>
      <c r="D64" s="28">
        <f>SUM(D65:D67)</f>
        <v>722.4200000000001</v>
      </c>
      <c r="E64" s="28">
        <f>SUM(E65:E67)</f>
        <v>866.069</v>
      </c>
      <c r="F64" s="34">
        <f>+E64/D64*100-100</f>
        <v>19.884416267545177</v>
      </c>
      <c r="G64" s="34"/>
      <c r="H64" s="28">
        <f>SUM(H65:H67)</f>
        <v>3302.05</v>
      </c>
      <c r="I64" s="28">
        <f>SUM(I65:I67)</f>
        <v>1249.123</v>
      </c>
      <c r="J64" s="28">
        <f>SUM(J65:J67)</f>
        <v>1737.51</v>
      </c>
      <c r="K64" s="34">
        <f>+J64/I64*100-100</f>
        <v>39.09839143142827</v>
      </c>
      <c r="O64" s="173"/>
      <c r="P64" s="173"/>
      <c r="Q64" s="189"/>
      <c r="R64" s="173"/>
      <c r="S64" s="173"/>
      <c r="T64" s="173"/>
      <c r="U64" s="173"/>
      <c r="V64" s="173"/>
      <c r="W64" s="173"/>
      <c r="X64" s="173"/>
      <c r="Y64" s="173"/>
      <c r="Z64" s="173"/>
    </row>
    <row r="65" spans="1:26" s="50" customFormat="1" ht="11.25" customHeight="1" hidden="1" outlineLevel="1">
      <c r="A65" s="38" t="s">
        <v>0</v>
      </c>
      <c r="B65" s="38">
        <v>7133110</v>
      </c>
      <c r="C65" s="58">
        <v>0</v>
      </c>
      <c r="D65" s="58">
        <v>0</v>
      </c>
      <c r="E65" s="58">
        <v>242.389</v>
      </c>
      <c r="F65" s="33"/>
      <c r="G65" s="59"/>
      <c r="H65" s="58">
        <v>0</v>
      </c>
      <c r="I65" s="58">
        <v>0</v>
      </c>
      <c r="J65" s="58">
        <v>505.459</v>
      </c>
      <c r="K65" s="33"/>
      <c r="L65" s="185"/>
      <c r="M65" s="185"/>
      <c r="N65" s="185"/>
      <c r="O65" s="198"/>
      <c r="P65" s="198"/>
      <c r="Q65" s="189"/>
      <c r="R65" s="198"/>
      <c r="S65" s="198"/>
      <c r="T65" s="198"/>
      <c r="U65" s="198"/>
      <c r="V65" s="198"/>
      <c r="W65" s="198"/>
      <c r="X65" s="198"/>
      <c r="Y65" s="198"/>
      <c r="Z65" s="198"/>
    </row>
    <row r="66" spans="1:17" s="50" customFormat="1" ht="11.25" customHeight="1" hidden="1" outlineLevel="1">
      <c r="A66" s="38" t="s">
        <v>1</v>
      </c>
      <c r="B66" s="38">
        <v>7133310</v>
      </c>
      <c r="C66" s="58">
        <v>1804.037</v>
      </c>
      <c r="D66" s="58">
        <v>653.392</v>
      </c>
      <c r="E66" s="58">
        <v>623.68</v>
      </c>
      <c r="F66" s="34">
        <f>+E66/D66*100-100</f>
        <v>-4.547346768861587</v>
      </c>
      <c r="G66" s="34"/>
      <c r="H66" s="58">
        <v>3149.945</v>
      </c>
      <c r="I66" s="58">
        <v>1140.739</v>
      </c>
      <c r="J66" s="58">
        <v>1232.051</v>
      </c>
      <c r="K66" s="34">
        <f>+J66/I66*100-100</f>
        <v>8.004635591489361</v>
      </c>
      <c r="L66" s="185"/>
      <c r="M66" s="185"/>
      <c r="N66" s="185"/>
      <c r="Q66" s="184"/>
    </row>
    <row r="67" spans="1:17" s="50" customFormat="1" ht="11.25" customHeight="1" hidden="1" outlineLevel="1">
      <c r="A67" s="38" t="s">
        <v>2</v>
      </c>
      <c r="B67" s="38">
        <v>7133910</v>
      </c>
      <c r="C67" s="58">
        <v>95.793</v>
      </c>
      <c r="D67" s="58">
        <v>69.028</v>
      </c>
      <c r="E67" s="58">
        <v>0</v>
      </c>
      <c r="F67" s="34">
        <f>+E67/D67*100-100</f>
        <v>-100</v>
      </c>
      <c r="G67" s="34"/>
      <c r="H67" s="58">
        <v>152.105</v>
      </c>
      <c r="I67" s="58">
        <v>108.384</v>
      </c>
      <c r="J67" s="58">
        <v>0</v>
      </c>
      <c r="K67" s="34">
        <f>+J67/I67*100-100</f>
        <v>-100</v>
      </c>
      <c r="L67" s="185"/>
      <c r="M67" s="185"/>
      <c r="N67" s="185"/>
      <c r="Q67" s="184"/>
    </row>
    <row r="68" spans="1:17" s="50" customFormat="1" ht="11.25" customHeight="1" collapsed="1">
      <c r="A68" s="38" t="s">
        <v>274</v>
      </c>
      <c r="B68" s="38">
        <v>10011000</v>
      </c>
      <c r="C68" s="58">
        <v>2.988</v>
      </c>
      <c r="D68" s="58">
        <v>2.988</v>
      </c>
      <c r="E68" s="58">
        <v>0</v>
      </c>
      <c r="F68" s="34">
        <f>+E68/D68*100-100</f>
        <v>-100</v>
      </c>
      <c r="G68" s="34"/>
      <c r="H68" s="58">
        <v>7.594</v>
      </c>
      <c r="I68" s="58">
        <v>7.594</v>
      </c>
      <c r="J68" s="58">
        <v>0</v>
      </c>
      <c r="K68" s="34">
        <f>+J68/I68*100-100</f>
        <v>-100</v>
      </c>
      <c r="L68" s="185"/>
      <c r="M68" s="185"/>
      <c r="N68" s="185"/>
      <c r="Q68" s="184"/>
    </row>
    <row r="69" spans="1:17" s="50" customFormat="1" ht="11.25" customHeight="1">
      <c r="A69" s="38" t="s">
        <v>275</v>
      </c>
      <c r="B69" s="38">
        <v>10030000</v>
      </c>
      <c r="C69" s="58">
        <v>16.874</v>
      </c>
      <c r="D69" s="58">
        <v>16.874</v>
      </c>
      <c r="E69" s="58">
        <v>390.04</v>
      </c>
      <c r="F69" s="34">
        <f>+E69/D69*100-100</f>
        <v>2211.485125044447</v>
      </c>
      <c r="G69" s="34"/>
      <c r="H69" s="58">
        <v>12.718</v>
      </c>
      <c r="I69" s="58">
        <v>12.718</v>
      </c>
      <c r="J69" s="58">
        <v>189.471</v>
      </c>
      <c r="K69" s="34">
        <f>+J69/I69*100-100</f>
        <v>1389.7861298946375</v>
      </c>
      <c r="L69" s="185"/>
      <c r="M69" s="185"/>
      <c r="N69" s="185"/>
      <c r="Q69" s="184"/>
    </row>
    <row r="70" spans="1:17" s="50" customFormat="1" ht="11.25" customHeight="1">
      <c r="A70" s="38" t="s">
        <v>3</v>
      </c>
      <c r="B70" s="38">
        <v>10051000</v>
      </c>
      <c r="C70" s="58">
        <v>73141.223</v>
      </c>
      <c r="D70" s="58">
        <v>57904.145</v>
      </c>
      <c r="E70" s="183">
        <v>60925.341</v>
      </c>
      <c r="F70" s="34">
        <f>+E70/D70*100-100</f>
        <v>5.217581573823438</v>
      </c>
      <c r="G70" s="34"/>
      <c r="H70" s="58">
        <v>116002.797</v>
      </c>
      <c r="I70" s="58">
        <v>90169.221</v>
      </c>
      <c r="J70" s="58">
        <v>101078.675</v>
      </c>
      <c r="K70" s="34">
        <f>+J70/I70*100-100</f>
        <v>12.09886686278459</v>
      </c>
      <c r="L70" s="185"/>
      <c r="M70" s="185"/>
      <c r="N70" s="185"/>
      <c r="Q70" s="184"/>
    </row>
    <row r="71" spans="1:17" s="50" customFormat="1" ht="11.25" customHeight="1">
      <c r="A71" s="38" t="s">
        <v>4</v>
      </c>
      <c r="B71" s="38">
        <v>10070010</v>
      </c>
      <c r="C71" s="58">
        <v>50.904</v>
      </c>
      <c r="D71" s="58">
        <v>0</v>
      </c>
      <c r="E71" s="58">
        <v>0.093</v>
      </c>
      <c r="F71" s="34"/>
      <c r="G71" s="59"/>
      <c r="H71" s="58">
        <v>63.633</v>
      </c>
      <c r="I71" s="58">
        <v>0</v>
      </c>
      <c r="J71" s="58">
        <v>0.146</v>
      </c>
      <c r="K71" s="34"/>
      <c r="L71" s="185"/>
      <c r="M71" s="185"/>
      <c r="N71" s="185"/>
      <c r="Q71" s="184"/>
    </row>
    <row r="72" spans="1:17" s="50" customFormat="1" ht="11.25">
      <c r="A72" s="38" t="s">
        <v>278</v>
      </c>
      <c r="B72" s="38">
        <v>12010010</v>
      </c>
      <c r="C72" s="58">
        <v>1448.53</v>
      </c>
      <c r="D72" s="58">
        <v>687.117</v>
      </c>
      <c r="E72" s="58">
        <v>317.991</v>
      </c>
      <c r="F72" s="34">
        <f>+E72/D72*100-100</f>
        <v>-53.72098201616319</v>
      </c>
      <c r="G72" s="59"/>
      <c r="H72" s="58">
        <v>2478.104</v>
      </c>
      <c r="I72" s="58">
        <v>1195.815</v>
      </c>
      <c r="J72" s="58">
        <v>461.851</v>
      </c>
      <c r="K72" s="34">
        <f>+J72/I72*100-100</f>
        <v>-61.37772147029432</v>
      </c>
      <c r="L72" s="185"/>
      <c r="M72" s="185"/>
      <c r="N72" s="185"/>
      <c r="Q72" s="184"/>
    </row>
    <row r="73" spans="1:17" s="50" customFormat="1" ht="11.25" customHeight="1">
      <c r="A73" s="38" t="s">
        <v>289</v>
      </c>
      <c r="B73" s="38">
        <v>12040000</v>
      </c>
      <c r="C73" s="58"/>
      <c r="D73" s="58"/>
      <c r="E73" s="58"/>
      <c r="F73" s="33"/>
      <c r="G73" s="59"/>
      <c r="H73" s="58"/>
      <c r="I73" s="58"/>
      <c r="J73" s="58"/>
      <c r="K73" s="34"/>
      <c r="L73" s="185"/>
      <c r="M73" s="185"/>
      <c r="N73" s="185"/>
      <c r="Q73" s="184"/>
    </row>
    <row r="74" spans="1:17" s="50" customFormat="1" ht="11.25" customHeight="1">
      <c r="A74" s="38" t="s">
        <v>6</v>
      </c>
      <c r="B74" s="61">
        <v>12040010</v>
      </c>
      <c r="C74" s="58"/>
      <c r="D74" s="58"/>
      <c r="E74" s="58"/>
      <c r="F74" s="33"/>
      <c r="G74" s="59"/>
      <c r="H74" s="58"/>
      <c r="I74" s="58"/>
      <c r="J74" s="58"/>
      <c r="K74" s="34"/>
      <c r="L74" s="185"/>
      <c r="M74" s="185"/>
      <c r="N74" s="185"/>
      <c r="Q74" s="184"/>
    </row>
    <row r="75" spans="1:17" s="50" customFormat="1" ht="11.25" customHeight="1">
      <c r="A75" s="38" t="s">
        <v>290</v>
      </c>
      <c r="B75" s="38">
        <v>12072000</v>
      </c>
      <c r="C75" s="58"/>
      <c r="D75" s="58"/>
      <c r="E75" s="58"/>
      <c r="F75" s="33"/>
      <c r="G75" s="59"/>
      <c r="H75" s="58"/>
      <c r="I75" s="58"/>
      <c r="J75" s="58"/>
      <c r="K75" s="34"/>
      <c r="L75" s="185"/>
      <c r="M75" s="185"/>
      <c r="N75" s="185"/>
      <c r="Q75" s="184"/>
    </row>
    <row r="76" spans="1:17" s="50" customFormat="1" ht="11.25" customHeight="1">
      <c r="A76" s="38" t="s">
        <v>291</v>
      </c>
      <c r="B76" s="61">
        <v>12072010</v>
      </c>
      <c r="C76" s="58"/>
      <c r="D76" s="58"/>
      <c r="E76" s="58"/>
      <c r="F76" s="33"/>
      <c r="G76" s="59"/>
      <c r="H76" s="58"/>
      <c r="I76" s="58"/>
      <c r="J76" s="58"/>
      <c r="K76" s="34"/>
      <c r="L76" s="185"/>
      <c r="M76" s="185"/>
      <c r="N76" s="185"/>
      <c r="Q76" s="184"/>
    </row>
    <row r="77" spans="1:17" ht="12.75" customHeight="1">
      <c r="A77" s="1" t="s">
        <v>7</v>
      </c>
      <c r="B77" s="1"/>
      <c r="C77" s="28">
        <f>SUM(C78:C79)</f>
        <v>652.899</v>
      </c>
      <c r="D77" s="28">
        <f>SUM(D78:D79)</f>
        <v>471.01300000000003</v>
      </c>
      <c r="E77" s="28">
        <f>SUM(E78:E79)</f>
        <v>1833.534</v>
      </c>
      <c r="F77" s="34">
        <f>+E77/D77*100-100</f>
        <v>289.27460600875133</v>
      </c>
      <c r="G77" s="34"/>
      <c r="H77" s="28">
        <f>SUM(H78:H79)</f>
        <v>1682.894</v>
      </c>
      <c r="I77" s="28">
        <f>SUM(I78:I79)</f>
        <v>1258.8120000000001</v>
      </c>
      <c r="J77" s="28">
        <f>SUM(J78:J79)</f>
        <v>3473.2349999999997</v>
      </c>
      <c r="K77" s="34">
        <f>+J77/I77*100-100</f>
        <v>175.9137186490119</v>
      </c>
      <c r="Q77" s="184"/>
    </row>
    <row r="78" spans="1:17" s="50" customFormat="1" ht="11.25" customHeight="1" hidden="1" outlineLevel="1">
      <c r="A78" s="38" t="s">
        <v>292</v>
      </c>
      <c r="B78" s="61" t="s">
        <v>293</v>
      </c>
      <c r="C78" s="58">
        <v>399.549</v>
      </c>
      <c r="D78" s="58">
        <v>265.743</v>
      </c>
      <c r="E78" s="58">
        <v>946.661</v>
      </c>
      <c r="F78" s="33"/>
      <c r="G78" s="59"/>
      <c r="H78" s="58">
        <v>1226.095</v>
      </c>
      <c r="I78" s="58">
        <v>890.195</v>
      </c>
      <c r="J78" s="58">
        <v>1728.994</v>
      </c>
      <c r="K78" s="34"/>
      <c r="L78" s="185"/>
      <c r="M78" s="185"/>
      <c r="N78" s="185"/>
      <c r="Q78" s="184"/>
    </row>
    <row r="79" spans="1:17" s="50" customFormat="1" ht="11.25" customHeight="1" hidden="1" outlineLevel="1">
      <c r="A79" s="38" t="s">
        <v>294</v>
      </c>
      <c r="B79" s="61" t="s">
        <v>295</v>
      </c>
      <c r="C79" s="58">
        <v>253.35</v>
      </c>
      <c r="D79" s="58">
        <v>205.27</v>
      </c>
      <c r="E79" s="58">
        <v>886.873</v>
      </c>
      <c r="F79" s="33"/>
      <c r="G79" s="59"/>
      <c r="H79" s="58">
        <v>456.799</v>
      </c>
      <c r="I79" s="58">
        <v>368.617</v>
      </c>
      <c r="J79" s="58">
        <v>1744.241</v>
      </c>
      <c r="K79" s="34"/>
      <c r="L79" s="185"/>
      <c r="M79" s="185"/>
      <c r="N79" s="185"/>
      <c r="Q79" s="184"/>
    </row>
    <row r="80" spans="1:17" s="50" customFormat="1" ht="11.25" customHeight="1" collapsed="1">
      <c r="A80" s="38" t="s">
        <v>26</v>
      </c>
      <c r="B80" s="61">
        <v>12060010</v>
      </c>
      <c r="C80" s="58">
        <v>3165.317</v>
      </c>
      <c r="D80" s="58">
        <v>1289.579</v>
      </c>
      <c r="E80" s="58">
        <v>1417.153</v>
      </c>
      <c r="F80" s="34">
        <f>+E80/D80*100-100</f>
        <v>9.89268590757139</v>
      </c>
      <c r="G80" s="59"/>
      <c r="H80" s="58">
        <v>9505.474</v>
      </c>
      <c r="I80" s="58">
        <v>4284.518</v>
      </c>
      <c r="J80" s="58">
        <v>3835.346</v>
      </c>
      <c r="K80" s="34">
        <f>+J80/I80*100-100</f>
        <v>-10.483606323978563</v>
      </c>
      <c r="L80" s="185"/>
      <c r="M80" s="185"/>
      <c r="N80" s="185"/>
      <c r="Q80" s="184"/>
    </row>
    <row r="81" spans="1:17" s="50" customFormat="1" ht="11.25" customHeight="1">
      <c r="A81" s="38" t="s">
        <v>296</v>
      </c>
      <c r="B81" s="61">
        <v>12074010</v>
      </c>
      <c r="C81" s="58">
        <v>0</v>
      </c>
      <c r="D81" s="58">
        <v>0</v>
      </c>
      <c r="E81" s="58">
        <v>0</v>
      </c>
      <c r="F81" s="33"/>
      <c r="G81" s="59"/>
      <c r="H81" s="58">
        <v>0.007</v>
      </c>
      <c r="I81" s="58">
        <v>0.007</v>
      </c>
      <c r="J81" s="58">
        <v>0.007</v>
      </c>
      <c r="K81" s="34"/>
      <c r="L81" s="185"/>
      <c r="M81" s="185"/>
      <c r="N81" s="185"/>
      <c r="Q81" s="184"/>
    </row>
    <row r="82" spans="1:17" s="50" customFormat="1" ht="11.25" customHeight="1">
      <c r="A82" s="38" t="s">
        <v>297</v>
      </c>
      <c r="B82" s="61">
        <v>12075010</v>
      </c>
      <c r="C82" s="58">
        <v>0.034</v>
      </c>
      <c r="D82" s="58">
        <v>0</v>
      </c>
      <c r="E82" s="58">
        <v>0</v>
      </c>
      <c r="F82" s="33"/>
      <c r="G82" s="59"/>
      <c r="H82" s="58">
        <v>2.683</v>
      </c>
      <c r="I82" s="58">
        <v>0</v>
      </c>
      <c r="J82" s="58">
        <v>0</v>
      </c>
      <c r="K82" s="34"/>
      <c r="L82" s="185"/>
      <c r="M82" s="185"/>
      <c r="N82" s="185"/>
      <c r="Q82" s="184"/>
    </row>
    <row r="83" spans="1:17" s="50" customFormat="1" ht="11.25" customHeight="1">
      <c r="A83" s="38" t="s">
        <v>298</v>
      </c>
      <c r="B83" s="61">
        <v>12079911</v>
      </c>
      <c r="C83" s="58">
        <v>75.958</v>
      </c>
      <c r="D83" s="58">
        <v>74.258</v>
      </c>
      <c r="E83" s="58">
        <v>0</v>
      </c>
      <c r="F83" s="33"/>
      <c r="G83" s="59"/>
      <c r="H83" s="58">
        <v>124.562</v>
      </c>
      <c r="I83" s="58">
        <v>121.878</v>
      </c>
      <c r="J83" s="58">
        <v>0</v>
      </c>
      <c r="K83" s="34"/>
      <c r="L83" s="185"/>
      <c r="M83" s="185"/>
      <c r="N83" s="185"/>
      <c r="Q83" s="184"/>
    </row>
    <row r="84" spans="1:17" s="50" customFormat="1" ht="11.25" customHeight="1">
      <c r="A84" s="38" t="s">
        <v>299</v>
      </c>
      <c r="B84" s="61">
        <v>12079110</v>
      </c>
      <c r="C84" s="58"/>
      <c r="D84" s="58"/>
      <c r="E84" s="58"/>
      <c r="F84" s="33"/>
      <c r="G84" s="59"/>
      <c r="H84" s="58"/>
      <c r="I84" s="58"/>
      <c r="J84" s="58"/>
      <c r="K84" s="34"/>
      <c r="L84" s="185"/>
      <c r="M84" s="185"/>
      <c r="N84" s="185"/>
      <c r="Q84" s="184"/>
    </row>
    <row r="85" spans="1:17" s="50" customFormat="1" ht="11.25" customHeight="1">
      <c r="A85" s="38" t="s">
        <v>282</v>
      </c>
      <c r="B85" s="61">
        <v>12079900</v>
      </c>
      <c r="C85" s="58"/>
      <c r="D85" s="58"/>
      <c r="E85" s="58"/>
      <c r="F85" s="33"/>
      <c r="G85" s="59"/>
      <c r="H85" s="58"/>
      <c r="I85" s="58"/>
      <c r="J85" s="58"/>
      <c r="K85" s="34"/>
      <c r="L85" s="185"/>
      <c r="M85" s="185"/>
      <c r="N85" s="185"/>
      <c r="Q85" s="184"/>
    </row>
    <row r="86" spans="1:17" s="50" customFormat="1" ht="11.25" customHeight="1">
      <c r="A86" s="38" t="s">
        <v>25</v>
      </c>
      <c r="B86" s="38">
        <v>12091000</v>
      </c>
      <c r="C86" s="58">
        <v>138.032</v>
      </c>
      <c r="D86" s="58">
        <v>97.273</v>
      </c>
      <c r="E86" s="58">
        <v>88.849</v>
      </c>
      <c r="F86" s="34">
        <f>+E86/D86*100-100</f>
        <v>-8.660162635058015</v>
      </c>
      <c r="G86" s="59"/>
      <c r="H86" s="58">
        <v>570.981</v>
      </c>
      <c r="I86" s="58">
        <v>450.402</v>
      </c>
      <c r="J86" s="58">
        <v>515.969</v>
      </c>
      <c r="K86" s="34">
        <f>+J86/I86*100-100</f>
        <v>14.557439798224706</v>
      </c>
      <c r="L86" s="185"/>
      <c r="M86" s="185"/>
      <c r="N86" s="185"/>
      <c r="Q86" s="184"/>
    </row>
    <row r="87" spans="1:17" ht="11.25" customHeight="1">
      <c r="A87" s="1" t="s">
        <v>279</v>
      </c>
      <c r="B87" s="1"/>
      <c r="C87" s="28">
        <f>SUM(C88:C95)</f>
        <v>2987.8320000000003</v>
      </c>
      <c r="D87" s="28">
        <f>SUM(D88:D95)</f>
        <v>666.1329999999999</v>
      </c>
      <c r="E87" s="28">
        <f>SUM(E88:E95)</f>
        <v>911.918</v>
      </c>
      <c r="F87" s="34">
        <f>+E87/D87*100-100</f>
        <v>36.89728627766527</v>
      </c>
      <c r="G87" s="34"/>
      <c r="H87" s="28">
        <f>SUM(H88:H95)</f>
        <v>5618.747</v>
      </c>
      <c r="I87" s="28">
        <f>SUM(I88:I95)</f>
        <v>1382.083</v>
      </c>
      <c r="J87" s="28">
        <f>SUM(J88:J95)</f>
        <v>2377.4199999999996</v>
      </c>
      <c r="K87" s="34">
        <f>+J87/I87*100-100</f>
        <v>72.01716539455296</v>
      </c>
      <c r="Q87" s="184"/>
    </row>
    <row r="88" spans="1:17" ht="11.25" hidden="1" outlineLevel="1">
      <c r="A88" s="1" t="s">
        <v>24</v>
      </c>
      <c r="B88" s="1">
        <v>12092100</v>
      </c>
      <c r="C88" s="28">
        <v>222.05</v>
      </c>
      <c r="D88" s="28">
        <v>1.15</v>
      </c>
      <c r="E88" s="28">
        <v>69</v>
      </c>
      <c r="F88" s="34">
        <f>+E88/D88*100-100</f>
        <v>5900.000000000001</v>
      </c>
      <c r="G88" s="34"/>
      <c r="H88" s="28">
        <v>1026.322</v>
      </c>
      <c r="I88" s="28">
        <v>0.506</v>
      </c>
      <c r="J88" s="28">
        <v>330.152</v>
      </c>
      <c r="K88" s="34">
        <f>+J88/I88*100-100</f>
        <v>65147.43083003953</v>
      </c>
      <c r="Q88" s="184"/>
    </row>
    <row r="89" spans="1:17" ht="11.25" hidden="1" outlineLevel="1">
      <c r="A89" s="1" t="s">
        <v>23</v>
      </c>
      <c r="B89" s="1">
        <v>12092200</v>
      </c>
      <c r="C89" s="28">
        <v>1702.994</v>
      </c>
      <c r="D89" s="28">
        <v>559.983</v>
      </c>
      <c r="E89" s="28">
        <v>712</v>
      </c>
      <c r="F89" s="34">
        <f>+E89/D89*100-100</f>
        <v>27.14671695390753</v>
      </c>
      <c r="G89" s="34"/>
      <c r="H89" s="28">
        <v>4019.641</v>
      </c>
      <c r="I89" s="28">
        <v>1305.892</v>
      </c>
      <c r="J89" s="28">
        <v>1918.557</v>
      </c>
      <c r="K89" s="34">
        <f>+J89/I89*100-100</f>
        <v>46.91544170574596</v>
      </c>
      <c r="Q89" s="184"/>
    </row>
    <row r="90" spans="1:17" ht="11.25" hidden="1" outlineLevel="1">
      <c r="A90" s="1" t="s">
        <v>22</v>
      </c>
      <c r="B90" s="1">
        <v>12092300</v>
      </c>
      <c r="C90" s="28"/>
      <c r="D90" s="28"/>
      <c r="E90" s="28"/>
      <c r="F90" s="34"/>
      <c r="G90" s="34"/>
      <c r="H90" s="28"/>
      <c r="I90" s="28"/>
      <c r="J90" s="28"/>
      <c r="K90" s="34"/>
      <c r="Q90" s="184"/>
    </row>
    <row r="91" spans="1:17" ht="11.25" hidden="1" outlineLevel="1">
      <c r="A91" s="1" t="s">
        <v>21</v>
      </c>
      <c r="B91" s="1">
        <v>12092400</v>
      </c>
      <c r="C91" s="28">
        <v>0.025</v>
      </c>
      <c r="D91" s="28">
        <v>0</v>
      </c>
      <c r="E91" s="28">
        <v>0</v>
      </c>
      <c r="F91" s="34"/>
      <c r="G91" s="34"/>
      <c r="H91" s="28">
        <v>0.125</v>
      </c>
      <c r="I91" s="28">
        <v>0</v>
      </c>
      <c r="J91" s="28">
        <v>0</v>
      </c>
      <c r="K91" s="34"/>
      <c r="Q91" s="184"/>
    </row>
    <row r="92" spans="1:17" ht="11.25" hidden="1" outlineLevel="1">
      <c r="A92" s="1" t="s">
        <v>276</v>
      </c>
      <c r="B92" s="1">
        <v>12092500</v>
      </c>
      <c r="C92" s="28">
        <v>114</v>
      </c>
      <c r="D92" s="28">
        <v>37</v>
      </c>
      <c r="E92" s="28">
        <v>36.5</v>
      </c>
      <c r="F92" s="34"/>
      <c r="G92" s="34"/>
      <c r="H92" s="28">
        <v>134.163</v>
      </c>
      <c r="I92" s="28">
        <v>39.048</v>
      </c>
      <c r="J92" s="28">
        <v>64.173</v>
      </c>
      <c r="K92" s="34"/>
      <c r="Q92" s="184"/>
    </row>
    <row r="93" spans="1:17" ht="11.25" hidden="1" outlineLevel="1">
      <c r="A93" s="1" t="s">
        <v>20</v>
      </c>
      <c r="B93" s="1">
        <v>12092600</v>
      </c>
      <c r="C93" s="28"/>
      <c r="D93" s="28"/>
      <c r="E93" s="28"/>
      <c r="F93" s="34"/>
      <c r="G93" s="34"/>
      <c r="H93" s="28"/>
      <c r="I93" s="28"/>
      <c r="J93" s="28"/>
      <c r="K93" s="34"/>
      <c r="Q93" s="184"/>
    </row>
    <row r="94" spans="1:17" ht="11.25" hidden="1" outlineLevel="1">
      <c r="A94" s="1" t="s">
        <v>300</v>
      </c>
      <c r="B94" s="1">
        <v>12092910</v>
      </c>
      <c r="C94" s="28">
        <v>930.2</v>
      </c>
      <c r="D94" s="28">
        <v>68</v>
      </c>
      <c r="E94" s="28">
        <v>93</v>
      </c>
      <c r="F94" s="34">
        <f>+E94/D94*100-100</f>
        <v>36.764705882352956</v>
      </c>
      <c r="G94" s="34"/>
      <c r="H94" s="28">
        <v>419.897</v>
      </c>
      <c r="I94" s="28">
        <v>36.637</v>
      </c>
      <c r="J94" s="28">
        <v>17.234</v>
      </c>
      <c r="K94" s="34"/>
      <c r="Q94" s="184"/>
    </row>
    <row r="95" spans="1:17" ht="11.25" hidden="1" outlineLevel="1">
      <c r="A95" s="1" t="s">
        <v>301</v>
      </c>
      <c r="B95" s="1">
        <v>12092990</v>
      </c>
      <c r="C95" s="28">
        <v>18.563</v>
      </c>
      <c r="D95" s="28">
        <v>0</v>
      </c>
      <c r="E95" s="28">
        <v>1.418</v>
      </c>
      <c r="F95" s="34"/>
      <c r="G95" s="34"/>
      <c r="H95" s="28">
        <v>18.599</v>
      </c>
      <c r="I95" s="28">
        <v>0</v>
      </c>
      <c r="J95" s="28">
        <v>47.304</v>
      </c>
      <c r="K95" s="34"/>
      <c r="Q95" s="184"/>
    </row>
    <row r="96" spans="1:17" ht="11.25" collapsed="1">
      <c r="A96" s="1" t="s">
        <v>280</v>
      </c>
      <c r="B96" s="1"/>
      <c r="C96" s="28">
        <f>SUM(C97:C105)</f>
        <v>1427.366</v>
      </c>
      <c r="D96" s="28">
        <f>SUM(D97:D105)</f>
        <v>309.995</v>
      </c>
      <c r="E96" s="28">
        <f>SUM(E97:E105)</f>
        <v>622.138</v>
      </c>
      <c r="F96" s="34">
        <f aca="true" t="shared" si="12" ref="F96:F108">+E96/D96*100-100</f>
        <v>100.69291440184517</v>
      </c>
      <c r="G96" s="34"/>
      <c r="H96" s="28">
        <f>SUM(H97:H105)</f>
        <v>55836.53200000001</v>
      </c>
      <c r="I96" s="28">
        <f>SUM(I97:I105)</f>
        <v>19233.878</v>
      </c>
      <c r="J96" s="28">
        <f>SUM(J97:J105)</f>
        <v>22569.422</v>
      </c>
      <c r="K96" s="34">
        <f aca="true" t="shared" si="13" ref="K96:K109">+J96/I96*100-100</f>
        <v>17.342025357548778</v>
      </c>
      <c r="Q96" s="184"/>
    </row>
    <row r="97" spans="1:17" ht="11.25" customHeight="1" hidden="1" outlineLevel="1" collapsed="1">
      <c r="A97" s="1" t="s">
        <v>19</v>
      </c>
      <c r="B97" s="1">
        <v>12099110</v>
      </c>
      <c r="C97" s="28">
        <v>8.83</v>
      </c>
      <c r="D97" s="28">
        <v>2.501</v>
      </c>
      <c r="E97" s="28">
        <v>3.201</v>
      </c>
      <c r="F97" s="34">
        <f t="shared" si="12"/>
        <v>27.988804478208735</v>
      </c>
      <c r="G97" s="34"/>
      <c r="H97" s="28">
        <v>5459.625</v>
      </c>
      <c r="I97" s="28">
        <v>3126.871</v>
      </c>
      <c r="J97" s="28">
        <v>4174.321</v>
      </c>
      <c r="K97" s="34">
        <f t="shared" si="13"/>
        <v>33.49834387155721</v>
      </c>
      <c r="Q97" s="184"/>
    </row>
    <row r="98" spans="1:17" ht="11.25" customHeight="1" hidden="1" outlineLevel="1">
      <c r="A98" s="1" t="s">
        <v>18</v>
      </c>
      <c r="B98" s="1">
        <v>12099120</v>
      </c>
      <c r="C98" s="28">
        <v>94.956</v>
      </c>
      <c r="D98" s="28">
        <v>17.731</v>
      </c>
      <c r="E98" s="28">
        <v>26.799</v>
      </c>
      <c r="F98" s="34">
        <f t="shared" si="12"/>
        <v>51.14206756528114</v>
      </c>
      <c r="G98" s="34"/>
      <c r="H98" s="28">
        <v>2683.94</v>
      </c>
      <c r="I98" s="28">
        <v>1085.937</v>
      </c>
      <c r="J98" s="28">
        <v>1204.685</v>
      </c>
      <c r="K98" s="34">
        <f t="shared" si="13"/>
        <v>10.935072660752894</v>
      </c>
      <c r="Q98" s="184"/>
    </row>
    <row r="99" spans="1:17" ht="11.25" customHeight="1" hidden="1" outlineLevel="1">
      <c r="A99" s="1" t="s">
        <v>17</v>
      </c>
      <c r="B99" s="1">
        <v>12099130</v>
      </c>
      <c r="C99" s="28">
        <v>131.197</v>
      </c>
      <c r="D99" s="28">
        <v>45.393</v>
      </c>
      <c r="E99" s="28">
        <v>91.098</v>
      </c>
      <c r="F99" s="34">
        <f t="shared" si="12"/>
        <v>100.68733064569426</v>
      </c>
      <c r="G99" s="34"/>
      <c r="H99" s="28">
        <v>4948.542</v>
      </c>
      <c r="I99" s="28">
        <v>1911.927</v>
      </c>
      <c r="J99" s="28">
        <v>2286.092</v>
      </c>
      <c r="K99" s="34">
        <f t="shared" si="13"/>
        <v>19.57004634591175</v>
      </c>
      <c r="Q99" s="184"/>
    </row>
    <row r="100" spans="1:17" ht="11.25" customHeight="1" hidden="1" outlineLevel="1">
      <c r="A100" s="1" t="s">
        <v>16</v>
      </c>
      <c r="B100" s="1">
        <v>12099140</v>
      </c>
      <c r="C100" s="28">
        <v>50.225</v>
      </c>
      <c r="D100" s="28">
        <v>10.877</v>
      </c>
      <c r="E100" s="28">
        <v>3.667</v>
      </c>
      <c r="F100" s="34">
        <f t="shared" si="12"/>
        <v>-66.28665992461157</v>
      </c>
      <c r="G100" s="34"/>
      <c r="H100" s="28">
        <v>10337.783</v>
      </c>
      <c r="I100" s="28">
        <v>2601.07</v>
      </c>
      <c r="J100" s="28">
        <v>2227.206</v>
      </c>
      <c r="K100" s="34">
        <f t="shared" si="13"/>
        <v>-14.37346937990904</v>
      </c>
      <c r="Q100" s="184"/>
    </row>
    <row r="101" spans="1:17" ht="11.25" customHeight="1" hidden="1" outlineLevel="1">
      <c r="A101" s="1" t="s">
        <v>15</v>
      </c>
      <c r="B101" s="1">
        <v>12099150</v>
      </c>
      <c r="C101" s="28">
        <v>119.722</v>
      </c>
      <c r="D101" s="28">
        <v>12.23</v>
      </c>
      <c r="E101" s="28">
        <v>23.471</v>
      </c>
      <c r="F101" s="34">
        <f t="shared" si="12"/>
        <v>91.91332788225674</v>
      </c>
      <c r="G101" s="34"/>
      <c r="H101" s="28">
        <v>3055.504</v>
      </c>
      <c r="I101" s="28">
        <v>512.867</v>
      </c>
      <c r="J101" s="28">
        <v>796.725</v>
      </c>
      <c r="K101" s="34">
        <f t="shared" si="13"/>
        <v>55.3472927679106</v>
      </c>
      <c r="Q101" s="184"/>
    </row>
    <row r="102" spans="1:17" ht="11.25" customHeight="1" hidden="1" outlineLevel="1">
      <c r="A102" s="1" t="s">
        <v>14</v>
      </c>
      <c r="B102" s="1">
        <v>12099160</v>
      </c>
      <c r="C102" s="28">
        <v>53.889</v>
      </c>
      <c r="D102" s="28">
        <v>24.22</v>
      </c>
      <c r="E102" s="28">
        <v>15.896</v>
      </c>
      <c r="F102" s="34">
        <f t="shared" si="12"/>
        <v>-34.368290668868696</v>
      </c>
      <c r="G102" s="34"/>
      <c r="H102" s="28">
        <v>3940.828</v>
      </c>
      <c r="I102" s="28">
        <v>2285.281</v>
      </c>
      <c r="J102" s="28">
        <v>2058.183</v>
      </c>
      <c r="K102" s="34">
        <f t="shared" si="13"/>
        <v>-9.937421262418056</v>
      </c>
      <c r="Q102" s="184"/>
    </row>
    <row r="103" spans="1:17" ht="11.25" customHeight="1" hidden="1" outlineLevel="1">
      <c r="A103" s="1" t="s">
        <v>13</v>
      </c>
      <c r="B103" s="1">
        <v>12099170</v>
      </c>
      <c r="C103" s="28">
        <v>56.664</v>
      </c>
      <c r="D103" s="28">
        <v>32.647</v>
      </c>
      <c r="E103" s="28">
        <v>31.613</v>
      </c>
      <c r="F103" s="34">
        <f t="shared" si="12"/>
        <v>-3.1672129138971457</v>
      </c>
      <c r="G103" s="34"/>
      <c r="H103" s="28">
        <v>4715.468</v>
      </c>
      <c r="I103" s="28">
        <v>3274.147</v>
      </c>
      <c r="J103" s="28">
        <v>2730.921</v>
      </c>
      <c r="K103" s="34">
        <f t="shared" si="13"/>
        <v>-16.5913747916633</v>
      </c>
      <c r="Q103" s="184"/>
    </row>
    <row r="104" spans="1:17" ht="11.25" customHeight="1" hidden="1" outlineLevel="1">
      <c r="A104" s="1" t="s">
        <v>12</v>
      </c>
      <c r="B104" s="1">
        <v>12099180</v>
      </c>
      <c r="C104" s="28">
        <v>237.367</v>
      </c>
      <c r="D104" s="28">
        <v>14.808</v>
      </c>
      <c r="E104" s="28">
        <v>14.81</v>
      </c>
      <c r="F104" s="34">
        <f t="shared" si="12"/>
        <v>0.013506212857919309</v>
      </c>
      <c r="G104" s="34"/>
      <c r="H104" s="28">
        <v>7804.41</v>
      </c>
      <c r="I104" s="28">
        <v>556.133</v>
      </c>
      <c r="J104" s="28">
        <v>512.071</v>
      </c>
      <c r="K104" s="34">
        <f t="shared" si="13"/>
        <v>-7.922924911846636</v>
      </c>
      <c r="Q104" s="184"/>
    </row>
    <row r="105" spans="1:17" ht="11.25" customHeight="1" hidden="1" outlineLevel="1">
      <c r="A105" s="1" t="s">
        <v>11</v>
      </c>
      <c r="B105" s="1">
        <v>12099190</v>
      </c>
      <c r="C105" s="28">
        <v>674.516</v>
      </c>
      <c r="D105" s="28">
        <v>149.588</v>
      </c>
      <c r="E105" s="28">
        <v>411.583</v>
      </c>
      <c r="F105" s="34">
        <f t="shared" si="12"/>
        <v>175.14439660935375</v>
      </c>
      <c r="G105" s="34"/>
      <c r="H105" s="28">
        <v>12890.432</v>
      </c>
      <c r="I105" s="28">
        <v>3879.645</v>
      </c>
      <c r="J105" s="28">
        <v>6579.218</v>
      </c>
      <c r="K105" s="34">
        <f t="shared" si="13"/>
        <v>69.58299019626796</v>
      </c>
      <c r="L105" s="202"/>
      <c r="M105" s="203"/>
      <c r="N105" s="203"/>
      <c r="Q105" s="184"/>
    </row>
    <row r="106" spans="1:17" ht="11.25" collapsed="1">
      <c r="A106" s="1" t="s">
        <v>10</v>
      </c>
      <c r="B106" s="1">
        <v>12099920</v>
      </c>
      <c r="C106" s="28">
        <v>18.042</v>
      </c>
      <c r="D106" s="28">
        <v>5.744</v>
      </c>
      <c r="E106" s="28">
        <v>6.256</v>
      </c>
      <c r="F106" s="34">
        <f t="shared" si="12"/>
        <v>8.913649025069631</v>
      </c>
      <c r="G106" s="34"/>
      <c r="H106" s="28">
        <v>3319.419</v>
      </c>
      <c r="I106" s="28">
        <v>1209.662</v>
      </c>
      <c r="J106" s="28">
        <v>1394.276</v>
      </c>
      <c r="K106" s="34">
        <f t="shared" si="13"/>
        <v>15.261618534764267</v>
      </c>
      <c r="L106" s="202"/>
      <c r="M106" s="203"/>
      <c r="N106" s="203"/>
      <c r="Q106" s="184"/>
    </row>
    <row r="107" spans="1:17" ht="9.75" customHeight="1">
      <c r="A107" s="1" t="s">
        <v>9</v>
      </c>
      <c r="B107" s="1">
        <v>12099930</v>
      </c>
      <c r="C107" s="28">
        <v>30.111</v>
      </c>
      <c r="D107" s="28">
        <v>4.051</v>
      </c>
      <c r="E107" s="28">
        <v>8.233</v>
      </c>
      <c r="F107" s="34">
        <f t="shared" si="12"/>
        <v>103.23376943964453</v>
      </c>
      <c r="G107" s="34"/>
      <c r="H107" s="28">
        <v>4433.475</v>
      </c>
      <c r="I107" s="28">
        <v>935.012</v>
      </c>
      <c r="J107" s="28">
        <v>1701.026</v>
      </c>
      <c r="K107" s="34">
        <f t="shared" si="13"/>
        <v>81.92557956475426</v>
      </c>
      <c r="L107" s="202"/>
      <c r="M107" s="203"/>
      <c r="N107" s="203"/>
      <c r="Q107" s="184"/>
    </row>
    <row r="108" spans="1:17" ht="11.25">
      <c r="A108" s="1" t="s">
        <v>8</v>
      </c>
      <c r="B108" s="1">
        <v>12099990</v>
      </c>
      <c r="C108" s="28">
        <v>9.578</v>
      </c>
      <c r="D108" s="28">
        <v>1.506</v>
      </c>
      <c r="E108" s="28">
        <v>21.686</v>
      </c>
      <c r="F108" s="34">
        <f t="shared" si="12"/>
        <v>1339.9734395750334</v>
      </c>
      <c r="G108" s="34"/>
      <c r="H108" s="28">
        <v>388.973</v>
      </c>
      <c r="I108" s="28">
        <v>78.847</v>
      </c>
      <c r="J108" s="28">
        <v>195.38</v>
      </c>
      <c r="K108" s="34">
        <f t="shared" si="13"/>
        <v>147.79636511217927</v>
      </c>
      <c r="L108" s="202"/>
      <c r="M108" s="203"/>
      <c r="N108" s="203"/>
      <c r="Q108" s="184"/>
    </row>
    <row r="109" spans="1:17" ht="11.25">
      <c r="A109" s="1" t="s">
        <v>281</v>
      </c>
      <c r="B109" s="1">
        <v>12093000</v>
      </c>
      <c r="C109" s="28">
        <v>28.521</v>
      </c>
      <c r="D109" s="28">
        <v>4.181</v>
      </c>
      <c r="E109" s="28">
        <v>3.891</v>
      </c>
      <c r="F109" s="34">
        <f>+E109/D109*100-100</f>
        <v>-6.936139679502517</v>
      </c>
      <c r="G109" s="34"/>
      <c r="H109" s="28">
        <v>14282.501</v>
      </c>
      <c r="I109" s="28">
        <v>6817.584</v>
      </c>
      <c r="J109" s="28">
        <v>6270.964</v>
      </c>
      <c r="K109" s="34">
        <f t="shared" si="13"/>
        <v>-8.017796333715879</v>
      </c>
      <c r="L109" s="202"/>
      <c r="M109" s="203"/>
      <c r="N109" s="203"/>
      <c r="Q109" s="184"/>
    </row>
    <row r="110" spans="1:17" ht="11.25">
      <c r="A110" s="2"/>
      <c r="B110" s="2"/>
      <c r="C110" s="36"/>
      <c r="D110" s="36"/>
      <c r="E110" s="36"/>
      <c r="F110" s="36"/>
      <c r="G110" s="36"/>
      <c r="H110" s="36"/>
      <c r="I110" s="36"/>
      <c r="J110" s="36"/>
      <c r="K110" s="2"/>
      <c r="L110" s="2"/>
      <c r="M110" s="2"/>
      <c r="N110" s="2"/>
      <c r="O110" s="50"/>
      <c r="Q110" s="184"/>
    </row>
    <row r="111" spans="1:17" ht="11.25">
      <c r="A111" s="29" t="s">
        <v>115</v>
      </c>
      <c r="B111" s="29"/>
      <c r="C111" s="29"/>
      <c r="D111" s="29"/>
      <c r="E111" s="29"/>
      <c r="F111" s="29"/>
      <c r="G111" s="29"/>
      <c r="H111" s="29"/>
      <c r="I111" s="29"/>
      <c r="J111" s="29"/>
      <c r="K111" s="29"/>
      <c r="L111" s="187"/>
      <c r="M111" s="188"/>
      <c r="N111" s="188"/>
      <c r="O111" s="50"/>
      <c r="Q111" s="184"/>
    </row>
    <row r="112" spans="1:17" ht="19.5" customHeight="1">
      <c r="A112" s="241" t="s">
        <v>337</v>
      </c>
      <c r="B112" s="241"/>
      <c r="C112" s="241"/>
      <c r="D112" s="241"/>
      <c r="E112" s="241"/>
      <c r="F112" s="241"/>
      <c r="G112" s="241"/>
      <c r="H112" s="241"/>
      <c r="I112" s="241"/>
      <c r="J112" s="241"/>
      <c r="K112" s="241"/>
      <c r="L112" s="187"/>
      <c r="M112" s="188"/>
      <c r="N112" s="188"/>
      <c r="O112" s="50"/>
      <c r="Q112" s="184"/>
    </row>
    <row r="113" spans="1:17" ht="19.5" customHeight="1">
      <c r="A113" s="240" t="s">
        <v>338</v>
      </c>
      <c r="B113" s="240"/>
      <c r="C113" s="240"/>
      <c r="D113" s="240"/>
      <c r="E113" s="240"/>
      <c r="F113" s="240"/>
      <c r="G113" s="240"/>
      <c r="H113" s="240"/>
      <c r="I113" s="240"/>
      <c r="J113" s="240"/>
      <c r="K113" s="240"/>
      <c r="L113" s="187"/>
      <c r="M113" s="188"/>
      <c r="N113" s="188"/>
      <c r="O113" s="50"/>
      <c r="Q113" s="184"/>
    </row>
    <row r="114" spans="1:20" ht="11.25">
      <c r="A114" s="29"/>
      <c r="B114" s="29"/>
      <c r="C114" s="244" t="s">
        <v>203</v>
      </c>
      <c r="D114" s="244"/>
      <c r="E114" s="244"/>
      <c r="F114" s="244"/>
      <c r="G114" s="30"/>
      <c r="H114" s="244" t="s">
        <v>204</v>
      </c>
      <c r="I114" s="244"/>
      <c r="J114" s="244"/>
      <c r="K114" s="244"/>
      <c r="L114" s="245"/>
      <c r="M114" s="245"/>
      <c r="N114" s="245"/>
      <c r="O114" s="173"/>
      <c r="P114" s="173"/>
      <c r="Q114" s="173"/>
      <c r="R114" s="173"/>
      <c r="S114" s="173"/>
      <c r="T114" s="173"/>
    </row>
    <row r="115" spans="1:20" ht="11.25">
      <c r="A115" s="29" t="s">
        <v>220</v>
      </c>
      <c r="B115" s="46" t="s">
        <v>188</v>
      </c>
      <c r="C115" s="53">
        <v>2007</v>
      </c>
      <c r="D115" s="247" t="str">
        <f>+D57</f>
        <v>Enero - Abril</v>
      </c>
      <c r="E115" s="247"/>
      <c r="F115" s="247"/>
      <c r="G115" s="30"/>
      <c r="H115" s="53">
        <v>2007</v>
      </c>
      <c r="I115" s="247" t="str">
        <f>+D115</f>
        <v>Enero - Abril</v>
      </c>
      <c r="J115" s="247"/>
      <c r="K115" s="247"/>
      <c r="L115" s="246"/>
      <c r="M115" s="246"/>
      <c r="N115" s="246"/>
      <c r="O115" s="173"/>
      <c r="P115" s="173"/>
      <c r="Q115" s="173"/>
      <c r="R115" s="173"/>
      <c r="S115" s="173"/>
      <c r="T115" s="173"/>
    </row>
    <row r="116" spans="1:14" ht="11.25">
      <c r="A116" s="2"/>
      <c r="B116" s="47" t="s">
        <v>68</v>
      </c>
      <c r="C116" s="2"/>
      <c r="D116" s="54">
        <v>2007</v>
      </c>
      <c r="E116" s="54">
        <v>2008</v>
      </c>
      <c r="F116" s="55" t="s">
        <v>358</v>
      </c>
      <c r="G116" s="35"/>
      <c r="H116" s="2"/>
      <c r="I116" s="54">
        <v>2007</v>
      </c>
      <c r="J116" s="54">
        <v>2008</v>
      </c>
      <c r="K116" s="55" t="s">
        <v>358</v>
      </c>
      <c r="L116" s="192"/>
      <c r="M116" s="192"/>
      <c r="N116" s="35"/>
    </row>
    <row r="117" spans="1:17" ht="11.25" customHeight="1">
      <c r="A117" s="29"/>
      <c r="B117" s="29"/>
      <c r="C117" s="28"/>
      <c r="D117" s="28"/>
      <c r="E117" s="28"/>
      <c r="F117" s="34"/>
      <c r="G117" s="34"/>
      <c r="H117" s="28"/>
      <c r="I117" s="28"/>
      <c r="J117" s="28"/>
      <c r="K117" s="34"/>
      <c r="L117" s="187"/>
      <c r="M117" s="188"/>
      <c r="N117" s="188"/>
      <c r="O117" s="50"/>
      <c r="Q117" s="184"/>
    </row>
    <row r="118" spans="1:14" s="44" customFormat="1" ht="11.25">
      <c r="A118" s="31" t="s">
        <v>447</v>
      </c>
      <c r="B118" s="31"/>
      <c r="C118" s="31"/>
      <c r="D118" s="31"/>
      <c r="E118" s="31"/>
      <c r="F118" s="31"/>
      <c r="G118" s="31"/>
      <c r="H118" s="32">
        <f>+H60</f>
        <v>5488424</v>
      </c>
      <c r="I118" s="32">
        <f>+I60</f>
        <v>2400584</v>
      </c>
      <c r="J118" s="32">
        <f>+J60</f>
        <v>2438572</v>
      </c>
      <c r="K118" s="33">
        <f>+J118/I118*100-100</f>
        <v>1.582448270920736</v>
      </c>
      <c r="L118" s="186"/>
      <c r="M118" s="186"/>
      <c r="N118" s="186"/>
    </row>
    <row r="119" spans="1:17" s="63" customFormat="1" ht="11.25">
      <c r="A119" s="62" t="s">
        <v>450</v>
      </c>
      <c r="B119" s="62"/>
      <c r="C119" s="62">
        <f>+C121+C127+C132+C142</f>
        <v>10604.777999999998</v>
      </c>
      <c r="D119" s="62">
        <f>+D121+D127+D132+D142</f>
        <v>772.3589999999999</v>
      </c>
      <c r="E119" s="62">
        <f>+E121+E127+E132+E142</f>
        <v>968.47</v>
      </c>
      <c r="F119" s="191"/>
      <c r="G119" s="62"/>
      <c r="H119" s="62">
        <f>+H121+H127+H132+H142</f>
        <v>30414.204000000005</v>
      </c>
      <c r="I119" s="62">
        <f>+I121+I127+I132+I142</f>
        <v>4208.688</v>
      </c>
      <c r="J119" s="62">
        <f>+J121+J127+J132+J142</f>
        <v>4604.376</v>
      </c>
      <c r="K119" s="191">
        <f>+J119/I119*100-100</f>
        <v>9.401694779940925</v>
      </c>
      <c r="L119" s="189"/>
      <c r="M119" s="189"/>
      <c r="N119" s="189"/>
      <c r="Q119" s="189"/>
    </row>
    <row r="120" spans="1:25" ht="11.25" customHeight="1">
      <c r="A120" s="31"/>
      <c r="B120" s="31"/>
      <c r="C120" s="32"/>
      <c r="D120" s="32"/>
      <c r="E120" s="32"/>
      <c r="F120" s="33"/>
      <c r="G120" s="33"/>
      <c r="H120" s="32"/>
      <c r="I120" s="32"/>
      <c r="J120" s="32"/>
      <c r="K120" s="33"/>
      <c r="L120" s="187"/>
      <c r="M120" s="188"/>
      <c r="N120" s="188"/>
      <c r="O120" s="198"/>
      <c r="P120" s="173"/>
      <c r="Q120" s="189"/>
      <c r="R120" s="173"/>
      <c r="S120" s="173"/>
      <c r="T120" s="173"/>
      <c r="U120" s="173"/>
      <c r="V120" s="173"/>
      <c r="W120" s="173"/>
      <c r="X120" s="173"/>
      <c r="Y120" s="173"/>
    </row>
    <row r="121" spans="1:25" s="44" customFormat="1" ht="11.25" customHeight="1">
      <c r="A121" s="45" t="s">
        <v>361</v>
      </c>
      <c r="B121" s="52" t="s">
        <v>258</v>
      </c>
      <c r="C121" s="32">
        <f>SUM(C122:C125)</f>
        <v>9307.663999999999</v>
      </c>
      <c r="D121" s="32">
        <f>SUM(D122:D125)</f>
        <v>227.305</v>
      </c>
      <c r="E121" s="32">
        <f>SUM(E122:E125)</f>
        <v>246.00300000000001</v>
      </c>
      <c r="F121" s="33">
        <f>+E121/D121*100-100</f>
        <v>8.225951914828087</v>
      </c>
      <c r="G121" s="33"/>
      <c r="H121" s="32">
        <f>SUM(H122:H125)</f>
        <v>25311.545000000002</v>
      </c>
      <c r="I121" s="32">
        <f>SUM(I122:I125)</f>
        <v>1544.281</v>
      </c>
      <c r="J121" s="32">
        <f>SUM(J122:J125)</f>
        <v>1917.5729999999999</v>
      </c>
      <c r="K121" s="33">
        <f>+J121/I121*100-100</f>
        <v>24.17254372746929</v>
      </c>
      <c r="L121" s="187"/>
      <c r="M121" s="188"/>
      <c r="N121" s="188"/>
      <c r="O121" s="200"/>
      <c r="P121" s="200"/>
      <c r="Q121" s="200"/>
      <c r="R121" s="197"/>
      <c r="S121" s="197"/>
      <c r="T121" s="197"/>
      <c r="U121" s="199"/>
      <c r="V121" s="199"/>
      <c r="W121" s="199"/>
      <c r="X121" s="199"/>
      <c r="Y121" s="199"/>
    </row>
    <row r="122" spans="1:25" ht="11.25" customHeight="1">
      <c r="A122" s="41" t="s">
        <v>240</v>
      </c>
      <c r="B122" s="52" t="s">
        <v>259</v>
      </c>
      <c r="C122" s="28">
        <v>8658.085</v>
      </c>
      <c r="D122" s="28">
        <v>113.249</v>
      </c>
      <c r="E122" s="28">
        <v>173.872</v>
      </c>
      <c r="F122" s="34">
        <f>+E122/D122*100-100</f>
        <v>53.53071550300669</v>
      </c>
      <c r="G122" s="33"/>
      <c r="H122" s="28">
        <v>22253.914</v>
      </c>
      <c r="I122" s="28">
        <v>1122.039</v>
      </c>
      <c r="J122" s="28">
        <v>1651.142</v>
      </c>
      <c r="K122" s="34">
        <f>+J122/I122*100-100</f>
        <v>47.15549103016917</v>
      </c>
      <c r="L122" s="187"/>
      <c r="M122" s="188"/>
      <c r="N122" s="188"/>
      <c r="O122" s="198"/>
      <c r="P122" s="173"/>
      <c r="Q122" s="189"/>
      <c r="R122" s="173"/>
      <c r="S122" s="173"/>
      <c r="T122" s="173"/>
      <c r="U122" s="173"/>
      <c r="V122" s="173"/>
      <c r="W122" s="173"/>
      <c r="X122" s="173"/>
      <c r="Y122" s="173"/>
    </row>
    <row r="123" spans="1:17" ht="11.25" customHeight="1">
      <c r="A123" s="41" t="s">
        <v>241</v>
      </c>
      <c r="B123" s="52" t="s">
        <v>260</v>
      </c>
      <c r="C123" s="28">
        <v>459.891</v>
      </c>
      <c r="D123" s="28">
        <v>99.828</v>
      </c>
      <c r="E123" s="28">
        <v>23.606</v>
      </c>
      <c r="F123" s="34">
        <f>+E123/D123*100-100</f>
        <v>-76.35332772368474</v>
      </c>
      <c r="G123" s="33"/>
      <c r="H123" s="28">
        <v>1934.237</v>
      </c>
      <c r="I123" s="28">
        <v>405.268</v>
      </c>
      <c r="J123" s="28">
        <v>107.898</v>
      </c>
      <c r="K123" s="34">
        <f>+J123/I123*100-100</f>
        <v>-73.3761362851249</v>
      </c>
      <c r="L123" s="187"/>
      <c r="M123" s="188"/>
      <c r="N123" s="188"/>
      <c r="O123" s="50"/>
      <c r="Q123" s="184"/>
    </row>
    <row r="124" spans="1:17" ht="11.25" customHeight="1">
      <c r="A124" s="41" t="s">
        <v>242</v>
      </c>
      <c r="B124" s="52" t="s">
        <v>261</v>
      </c>
      <c r="C124" s="28">
        <v>42.9</v>
      </c>
      <c r="D124" s="28">
        <v>0</v>
      </c>
      <c r="E124" s="28">
        <v>5.595</v>
      </c>
      <c r="F124" s="34"/>
      <c r="G124" s="33"/>
      <c r="H124" s="28">
        <v>564.398</v>
      </c>
      <c r="I124" s="28">
        <v>0</v>
      </c>
      <c r="J124" s="28">
        <v>16.543</v>
      </c>
      <c r="K124" s="34"/>
      <c r="L124" s="187"/>
      <c r="M124" s="188"/>
      <c r="N124" s="188"/>
      <c r="O124" s="50"/>
      <c r="Q124" s="184"/>
    </row>
    <row r="125" spans="1:17" ht="11.25" customHeight="1">
      <c r="A125" s="41" t="s">
        <v>243</v>
      </c>
      <c r="B125" s="51" t="s">
        <v>244</v>
      </c>
      <c r="C125" s="28">
        <v>146.788</v>
      </c>
      <c r="D125" s="28">
        <v>14.228</v>
      </c>
      <c r="E125" s="28">
        <v>42.93</v>
      </c>
      <c r="F125" s="34">
        <f>+E125/D125*100-100</f>
        <v>201.7289850998032</v>
      </c>
      <c r="G125" s="33"/>
      <c r="H125" s="28">
        <v>558.996</v>
      </c>
      <c r="I125" s="28">
        <v>16.974</v>
      </c>
      <c r="J125" s="28">
        <v>141.99</v>
      </c>
      <c r="K125" s="34">
        <f>+J125/I125*100-100</f>
        <v>736.5146694945211</v>
      </c>
      <c r="L125" s="187"/>
      <c r="M125" s="188"/>
      <c r="N125" s="188"/>
      <c r="O125" s="50"/>
      <c r="Q125" s="184"/>
    </row>
    <row r="126" spans="1:17" ht="11.25" customHeight="1">
      <c r="A126" s="41"/>
      <c r="B126" s="41"/>
      <c r="C126" s="28"/>
      <c r="D126" s="28"/>
      <c r="E126" s="28"/>
      <c r="F126" s="33"/>
      <c r="G126" s="33"/>
      <c r="H126" s="28"/>
      <c r="I126" s="28"/>
      <c r="J126" s="28"/>
      <c r="K126" s="34"/>
      <c r="L126" s="187"/>
      <c r="M126" s="188"/>
      <c r="N126" s="188"/>
      <c r="O126" s="50"/>
      <c r="Q126" s="184"/>
    </row>
    <row r="127" spans="1:17" s="44" customFormat="1" ht="11.25" customHeight="1">
      <c r="A127" s="45" t="s">
        <v>362</v>
      </c>
      <c r="B127" s="52" t="s">
        <v>262</v>
      </c>
      <c r="C127" s="32">
        <f>SUM(C128:C130)</f>
        <v>0.016</v>
      </c>
      <c r="D127" s="32">
        <f>SUM(D128:D130)</f>
        <v>0</v>
      </c>
      <c r="E127" s="32">
        <f>SUM(E128:E130)</f>
        <v>0.065</v>
      </c>
      <c r="F127" s="33"/>
      <c r="G127" s="33"/>
      <c r="H127" s="32">
        <f>SUM(H128:H130)</f>
        <v>0.08</v>
      </c>
      <c r="I127" s="32">
        <f>SUM(I128:I130)</f>
        <v>0</v>
      </c>
      <c r="J127" s="32">
        <f>SUM(J128:J130)</f>
        <v>3.482</v>
      </c>
      <c r="K127" s="33"/>
      <c r="L127" s="186"/>
      <c r="M127" s="186"/>
      <c r="N127" s="186"/>
      <c r="Q127" s="184"/>
    </row>
    <row r="128" spans="1:17" ht="11.25" customHeight="1">
      <c r="A128" s="41" t="s">
        <v>431</v>
      </c>
      <c r="B128" s="52" t="s">
        <v>263</v>
      </c>
      <c r="C128" s="28">
        <v>0.016</v>
      </c>
      <c r="D128" s="28">
        <v>0</v>
      </c>
      <c r="E128" s="28">
        <v>0</v>
      </c>
      <c r="F128" s="33"/>
      <c r="G128" s="33"/>
      <c r="H128" s="28">
        <v>0.08</v>
      </c>
      <c r="I128" s="28">
        <v>0</v>
      </c>
      <c r="J128" s="28">
        <v>0</v>
      </c>
      <c r="K128" s="34"/>
      <c r="Q128" s="184"/>
    </row>
    <row r="129" spans="1:17" ht="11.25" customHeight="1">
      <c r="A129" s="41" t="s">
        <v>268</v>
      </c>
      <c r="B129" s="52" t="s">
        <v>264</v>
      </c>
      <c r="C129" s="28">
        <v>0</v>
      </c>
      <c r="D129" s="28">
        <v>0</v>
      </c>
      <c r="E129" s="28">
        <v>0.065</v>
      </c>
      <c r="F129" s="33"/>
      <c r="G129" s="33"/>
      <c r="H129" s="28">
        <v>0</v>
      </c>
      <c r="I129" s="28">
        <v>0</v>
      </c>
      <c r="J129" s="28">
        <v>3.482</v>
      </c>
      <c r="K129" s="34"/>
      <c r="Q129" s="184"/>
    </row>
    <row r="130" spans="1:17" ht="11.25" customHeight="1">
      <c r="A130" s="41" t="s">
        <v>243</v>
      </c>
      <c r="B130" s="51" t="s">
        <v>244</v>
      </c>
      <c r="C130" s="28"/>
      <c r="D130" s="28"/>
      <c r="E130" s="28"/>
      <c r="F130" s="33"/>
      <c r="G130" s="33"/>
      <c r="H130" s="28"/>
      <c r="I130" s="28"/>
      <c r="J130" s="28"/>
      <c r="K130" s="34"/>
      <c r="Q130" s="184"/>
    </row>
    <row r="131" spans="1:17" ht="11.25" customHeight="1">
      <c r="A131" s="41"/>
      <c r="B131" s="41"/>
      <c r="C131" s="28"/>
      <c r="D131" s="28"/>
      <c r="E131" s="28"/>
      <c r="F131" s="34"/>
      <c r="G131" s="33"/>
      <c r="H131" s="28"/>
      <c r="I131" s="28"/>
      <c r="J131" s="28"/>
      <c r="K131" s="34"/>
      <c r="Q131" s="184"/>
    </row>
    <row r="132" spans="1:17" s="44" customFormat="1" ht="11.25" customHeight="1">
      <c r="A132" s="45" t="s">
        <v>238</v>
      </c>
      <c r="B132" s="52"/>
      <c r="C132" s="32">
        <f>SUM(C133:C140)</f>
        <v>497.983</v>
      </c>
      <c r="D132" s="32">
        <f>SUM(D133:D140)</f>
        <v>275.359</v>
      </c>
      <c r="E132" s="32">
        <f>SUM(E133:E140)</f>
        <v>180.132</v>
      </c>
      <c r="F132" s="33">
        <f>+E132/D132*100-100</f>
        <v>-34.582853656499324</v>
      </c>
      <c r="G132" s="32"/>
      <c r="H132" s="32">
        <f>SUM(H133:H140)</f>
        <v>3447.6510000000003</v>
      </c>
      <c r="I132" s="32">
        <f>SUM(I133:I140)</f>
        <v>2156.779</v>
      </c>
      <c r="J132" s="32">
        <f>SUM(J133:J140)</f>
        <v>1439.6230000000003</v>
      </c>
      <c r="K132" s="33">
        <f>+J132/I132*100-100</f>
        <v>-33.25125105539324</v>
      </c>
      <c r="L132" s="186"/>
      <c r="M132" s="186"/>
      <c r="N132" s="186"/>
      <c r="Q132" s="184"/>
    </row>
    <row r="133" spans="1:17" ht="11.25" customHeight="1">
      <c r="A133" s="41" t="s">
        <v>438</v>
      </c>
      <c r="B133" s="52" t="s">
        <v>375</v>
      </c>
      <c r="C133" s="28">
        <v>145.514</v>
      </c>
      <c r="D133" s="28">
        <v>144.131</v>
      </c>
      <c r="E133" s="28">
        <v>81.432</v>
      </c>
      <c r="F133" s="34">
        <f>+E133/D133*100-100</f>
        <v>-43.501398033733196</v>
      </c>
      <c r="G133" s="33"/>
      <c r="H133" s="28">
        <v>814.467</v>
      </c>
      <c r="I133" s="28">
        <v>804.024</v>
      </c>
      <c r="J133" s="28">
        <v>486.89</v>
      </c>
      <c r="K133" s="34">
        <f>+J133/I133*100-100</f>
        <v>-39.44334994975275</v>
      </c>
      <c r="Q133" s="184"/>
    </row>
    <row r="134" spans="1:17" ht="11.25" customHeight="1">
      <c r="A134" s="56" t="s">
        <v>439</v>
      </c>
      <c r="B134" s="52" t="s">
        <v>378</v>
      </c>
      <c r="C134" s="60">
        <v>13.901</v>
      </c>
      <c r="D134" s="60">
        <v>12.561</v>
      </c>
      <c r="E134" s="28">
        <v>3.032</v>
      </c>
      <c r="F134" s="34">
        <f aca="true" t="shared" si="14" ref="F134:F140">+E134/D134*100-100</f>
        <v>-75.86179444311759</v>
      </c>
      <c r="G134" s="33"/>
      <c r="H134" s="60">
        <v>141.335</v>
      </c>
      <c r="I134" s="60">
        <v>133.067</v>
      </c>
      <c r="J134" s="28">
        <v>29.512</v>
      </c>
      <c r="K134" s="34">
        <f aca="true" t="shared" si="15" ref="K134:K140">+J134/I134*100-100</f>
        <v>-77.82169884343978</v>
      </c>
      <c r="Q134" s="184"/>
    </row>
    <row r="135" spans="1:17" ht="11.25" customHeight="1">
      <c r="A135" s="41" t="s">
        <v>440</v>
      </c>
      <c r="B135" s="52" t="s">
        <v>377</v>
      </c>
      <c r="C135" s="28">
        <v>58.14</v>
      </c>
      <c r="D135" s="28">
        <v>12.695</v>
      </c>
      <c r="E135" s="28">
        <v>26.549</v>
      </c>
      <c r="F135" s="34">
        <f t="shared" si="14"/>
        <v>109.12957857424183</v>
      </c>
      <c r="G135" s="33"/>
      <c r="H135" s="28">
        <v>510.291</v>
      </c>
      <c r="I135" s="28">
        <v>147.345</v>
      </c>
      <c r="J135" s="28">
        <v>304.43</v>
      </c>
      <c r="K135" s="34">
        <f t="shared" si="15"/>
        <v>106.61033628558826</v>
      </c>
      <c r="Q135" s="184"/>
    </row>
    <row r="136" spans="1:17" ht="11.25" customHeight="1">
      <c r="A136" s="41" t="s">
        <v>441</v>
      </c>
      <c r="B136" s="52" t="s">
        <v>379</v>
      </c>
      <c r="C136" s="28">
        <v>15.135</v>
      </c>
      <c r="D136" s="28">
        <v>0</v>
      </c>
      <c r="E136" s="28">
        <v>0</v>
      </c>
      <c r="F136" s="34"/>
      <c r="G136" s="33"/>
      <c r="H136" s="28">
        <v>27.48</v>
      </c>
      <c r="I136" s="28">
        <v>0</v>
      </c>
      <c r="J136" s="28">
        <v>0</v>
      </c>
      <c r="K136" s="34"/>
      <c r="Q136" s="184"/>
    </row>
    <row r="137" spans="1:17" ht="11.25" customHeight="1">
      <c r="A137" s="41" t="s">
        <v>442</v>
      </c>
      <c r="B137" s="52" t="s">
        <v>381</v>
      </c>
      <c r="C137" s="28">
        <v>0.357</v>
      </c>
      <c r="D137" s="28">
        <v>0</v>
      </c>
      <c r="E137" s="28">
        <v>0.02</v>
      </c>
      <c r="F137" s="34"/>
      <c r="G137" s="33"/>
      <c r="H137" s="28">
        <v>2.379</v>
      </c>
      <c r="I137" s="28">
        <v>0</v>
      </c>
      <c r="J137" s="28">
        <v>0.032</v>
      </c>
      <c r="K137" s="34"/>
      <c r="Q137" s="184"/>
    </row>
    <row r="138" spans="1:17" ht="11.25" customHeight="1">
      <c r="A138" s="41" t="s">
        <v>443</v>
      </c>
      <c r="B138" s="52" t="s">
        <v>380</v>
      </c>
      <c r="C138" s="60">
        <v>0.922</v>
      </c>
      <c r="D138" s="60">
        <v>0.922</v>
      </c>
      <c r="E138" s="28">
        <v>0</v>
      </c>
      <c r="F138" s="34">
        <f t="shared" si="14"/>
        <v>-100</v>
      </c>
      <c r="G138" s="33"/>
      <c r="H138" s="60">
        <v>19.579</v>
      </c>
      <c r="I138" s="60">
        <v>19.579</v>
      </c>
      <c r="J138" s="28">
        <v>0</v>
      </c>
      <c r="K138" s="34">
        <f t="shared" si="15"/>
        <v>-100</v>
      </c>
      <c r="Q138" s="184"/>
    </row>
    <row r="139" spans="1:17" ht="11.25" customHeight="1">
      <c r="A139" s="26" t="s">
        <v>444</v>
      </c>
      <c r="B139" s="52" t="s">
        <v>376</v>
      </c>
      <c r="C139" s="28">
        <v>57.303</v>
      </c>
      <c r="D139" s="28">
        <v>31.677</v>
      </c>
      <c r="E139" s="28">
        <v>23.365</v>
      </c>
      <c r="F139" s="34">
        <f t="shared" si="14"/>
        <v>-26.239858572465835</v>
      </c>
      <c r="G139" s="33"/>
      <c r="H139" s="28">
        <v>833.095</v>
      </c>
      <c r="I139" s="28">
        <v>692.752</v>
      </c>
      <c r="J139" s="28">
        <v>431.586</v>
      </c>
      <c r="K139" s="34">
        <f t="shared" si="15"/>
        <v>-37.69978289488879</v>
      </c>
      <c r="Q139" s="184"/>
    </row>
    <row r="140" spans="1:17" ht="11.25" customHeight="1">
      <c r="A140" s="41" t="s">
        <v>239</v>
      </c>
      <c r="B140" s="201" t="s">
        <v>244</v>
      </c>
      <c r="C140" s="60">
        <v>206.711</v>
      </c>
      <c r="D140" s="60">
        <v>73.373</v>
      </c>
      <c r="E140" s="60">
        <v>45.734</v>
      </c>
      <c r="F140" s="34">
        <f t="shared" si="14"/>
        <v>-37.669169858122196</v>
      </c>
      <c r="G140" s="33"/>
      <c r="H140" s="60">
        <v>1099.025</v>
      </c>
      <c r="I140" s="60">
        <v>360.012</v>
      </c>
      <c r="J140" s="60">
        <v>187.173</v>
      </c>
      <c r="K140" s="34">
        <f t="shared" si="15"/>
        <v>-48.00923302556581</v>
      </c>
      <c r="Q140" s="184"/>
    </row>
    <row r="141" spans="1:17" ht="11.25" customHeight="1">
      <c r="A141" s="41"/>
      <c r="B141" s="41"/>
      <c r="C141" s="28"/>
      <c r="D141" s="28"/>
      <c r="E141" s="28"/>
      <c r="F141" s="34"/>
      <c r="G141" s="33"/>
      <c r="H141" s="28"/>
      <c r="I141" s="28"/>
      <c r="J141" s="28"/>
      <c r="K141" s="34"/>
      <c r="Q141" s="184"/>
    </row>
    <row r="142" spans="1:17" s="44" customFormat="1" ht="11.25" customHeight="1">
      <c r="A142" s="45" t="s">
        <v>237</v>
      </c>
      <c r="B142" s="49" t="s">
        <v>265</v>
      </c>
      <c r="C142" s="32">
        <v>799.115</v>
      </c>
      <c r="D142" s="32">
        <v>269.695</v>
      </c>
      <c r="E142" s="32">
        <v>542.27</v>
      </c>
      <c r="F142" s="33">
        <f>+E142/D142*100-100</f>
        <v>101.06787296761155</v>
      </c>
      <c r="G142" s="33"/>
      <c r="H142" s="32">
        <v>1654.928</v>
      </c>
      <c r="I142" s="32">
        <v>507.628</v>
      </c>
      <c r="J142" s="32">
        <v>1243.698</v>
      </c>
      <c r="K142" s="33">
        <f>+J142/I142*100-100</f>
        <v>145.00185174970653</v>
      </c>
      <c r="L142" s="186"/>
      <c r="M142" s="186"/>
      <c r="N142" s="186"/>
      <c r="Q142" s="184"/>
    </row>
    <row r="143" spans="1:17" ht="11.25" customHeight="1">
      <c r="A143" s="29"/>
      <c r="B143" s="29"/>
      <c r="C143" s="28"/>
      <c r="D143" s="28"/>
      <c r="E143" s="28"/>
      <c r="F143" s="34"/>
      <c r="G143" s="34"/>
      <c r="H143" s="28"/>
      <c r="I143" s="28"/>
      <c r="J143" s="28"/>
      <c r="K143" s="34"/>
      <c r="Q143" s="184"/>
    </row>
    <row r="144" spans="1:17" ht="11.25">
      <c r="A144" s="173"/>
      <c r="B144" s="2"/>
      <c r="C144" s="36"/>
      <c r="D144" s="36"/>
      <c r="E144" s="36"/>
      <c r="F144" s="36"/>
      <c r="G144" s="36"/>
      <c r="H144" s="36"/>
      <c r="I144" s="36"/>
      <c r="J144" s="36"/>
      <c r="K144" s="2"/>
      <c r="L144" s="2"/>
      <c r="M144" s="2"/>
      <c r="N144" s="2"/>
      <c r="Q144" s="184"/>
    </row>
    <row r="145" spans="1:17" ht="11.25">
      <c r="A145" s="29" t="s">
        <v>115</v>
      </c>
      <c r="B145" s="29"/>
      <c r="C145" s="29"/>
      <c r="D145" s="29"/>
      <c r="E145" s="29"/>
      <c r="F145" s="29"/>
      <c r="G145" s="29"/>
      <c r="H145" s="29"/>
      <c r="I145" s="29"/>
      <c r="J145" s="29"/>
      <c r="K145" s="29"/>
      <c r="Q145" s="184"/>
    </row>
    <row r="146" spans="1:17" ht="19.5" customHeight="1">
      <c r="A146" s="241" t="s">
        <v>339</v>
      </c>
      <c r="B146" s="241"/>
      <c r="C146" s="241"/>
      <c r="D146" s="241"/>
      <c r="E146" s="241"/>
      <c r="F146" s="241"/>
      <c r="G146" s="241"/>
      <c r="H146" s="241"/>
      <c r="I146" s="241"/>
      <c r="J146" s="241"/>
      <c r="K146" s="241"/>
      <c r="Q146" s="184"/>
    </row>
    <row r="147" spans="1:17" ht="19.5" customHeight="1">
      <c r="A147" s="240" t="s">
        <v>340</v>
      </c>
      <c r="B147" s="240"/>
      <c r="C147" s="240"/>
      <c r="D147" s="240"/>
      <c r="E147" s="240"/>
      <c r="F147" s="240"/>
      <c r="G147" s="240"/>
      <c r="H147" s="240"/>
      <c r="I147" s="240"/>
      <c r="J147" s="240"/>
      <c r="K147" s="240"/>
      <c r="Q147" s="184"/>
    </row>
    <row r="148" spans="1:20" ht="11.25">
      <c r="A148" s="29"/>
      <c r="B148" s="29"/>
      <c r="C148" s="244" t="s">
        <v>203</v>
      </c>
      <c r="D148" s="244"/>
      <c r="E148" s="244"/>
      <c r="F148" s="244"/>
      <c r="G148" s="30"/>
      <c r="H148" s="244" t="s">
        <v>204</v>
      </c>
      <c r="I148" s="244"/>
      <c r="J148" s="244"/>
      <c r="K148" s="244"/>
      <c r="L148" s="245"/>
      <c r="M148" s="245"/>
      <c r="N148" s="245"/>
      <c r="O148" s="173"/>
      <c r="P148" s="173"/>
      <c r="Q148" s="173"/>
      <c r="R148" s="173"/>
      <c r="S148" s="173"/>
      <c r="T148" s="173"/>
    </row>
    <row r="149" spans="1:20" ht="11.25">
      <c r="A149" s="29" t="s">
        <v>220</v>
      </c>
      <c r="B149" s="46" t="s">
        <v>188</v>
      </c>
      <c r="C149" s="53">
        <v>2007</v>
      </c>
      <c r="D149" s="247" t="str">
        <f>+D115</f>
        <v>Enero - Abril</v>
      </c>
      <c r="E149" s="247"/>
      <c r="F149" s="247"/>
      <c r="G149" s="30"/>
      <c r="H149" s="53">
        <v>2007</v>
      </c>
      <c r="I149" s="247" t="str">
        <f>+D149</f>
        <v>Enero - Abril</v>
      </c>
      <c r="J149" s="247"/>
      <c r="K149" s="247"/>
      <c r="L149" s="246"/>
      <c r="M149" s="246"/>
      <c r="N149" s="246"/>
      <c r="O149" s="173"/>
      <c r="P149" s="173"/>
      <c r="Q149" s="173"/>
      <c r="R149" s="173"/>
      <c r="S149" s="173"/>
      <c r="T149" s="173"/>
    </row>
    <row r="150" spans="1:14" ht="11.25">
      <c r="A150" s="2"/>
      <c r="B150" s="47" t="s">
        <v>68</v>
      </c>
      <c r="C150" s="2"/>
      <c r="D150" s="54">
        <v>2007</v>
      </c>
      <c r="E150" s="54">
        <v>2008</v>
      </c>
      <c r="F150" s="55" t="s">
        <v>358</v>
      </c>
      <c r="G150" s="35"/>
      <c r="H150" s="2"/>
      <c r="I150" s="54">
        <v>2007</v>
      </c>
      <c r="J150" s="54">
        <v>2008</v>
      </c>
      <c r="K150" s="55" t="s">
        <v>358</v>
      </c>
      <c r="L150" s="192"/>
      <c r="M150" s="192"/>
      <c r="N150" s="35"/>
    </row>
    <row r="151" spans="1:17" ht="11.25">
      <c r="A151" s="29"/>
      <c r="B151" s="29"/>
      <c r="C151" s="29"/>
      <c r="D151" s="29"/>
      <c r="E151" s="29"/>
      <c r="F151" s="29"/>
      <c r="G151" s="29"/>
      <c r="H151" s="29"/>
      <c r="I151" s="29"/>
      <c r="J151" s="29"/>
      <c r="K151" s="29"/>
      <c r="Q151" s="184"/>
    </row>
    <row r="152" spans="1:14" s="44" customFormat="1" ht="11.25">
      <c r="A152" s="31" t="s">
        <v>447</v>
      </c>
      <c r="B152" s="31"/>
      <c r="C152" s="31"/>
      <c r="D152" s="31"/>
      <c r="E152" s="31"/>
      <c r="F152" s="31"/>
      <c r="G152" s="31"/>
      <c r="H152" s="32">
        <f>+H118</f>
        <v>5488424</v>
      </c>
      <c r="I152" s="32">
        <f>+I118</f>
        <v>2400584</v>
      </c>
      <c r="J152" s="32">
        <f>+J118</f>
        <v>2438572</v>
      </c>
      <c r="K152" s="33">
        <f>+J152/I152*100-100</f>
        <v>1.582448270920736</v>
      </c>
      <c r="L152" s="186"/>
      <c r="M152" s="186"/>
      <c r="N152" s="186"/>
    </row>
    <row r="153" spans="1:17" s="63" customFormat="1" ht="11.25">
      <c r="A153" s="62" t="s">
        <v>449</v>
      </c>
      <c r="B153" s="62"/>
      <c r="C153" s="62">
        <f>+C155+C173</f>
        <v>208556.58399999997</v>
      </c>
      <c r="D153" s="62">
        <f>+D155+D173</f>
        <v>95204.14499999999</v>
      </c>
      <c r="E153" s="62">
        <f>+E155+E173</f>
        <v>91430.258</v>
      </c>
      <c r="F153" s="191">
        <f>+E153/D153*100-100</f>
        <v>-3.963994424822559</v>
      </c>
      <c r="G153" s="62"/>
      <c r="H153" s="62">
        <f>+H155+H173</f>
        <v>208546.26099999997</v>
      </c>
      <c r="I153" s="62">
        <f>+I155+I173</f>
        <v>74459.28400000001</v>
      </c>
      <c r="J153" s="62">
        <f>+J155+J173</f>
        <v>80975.34700000001</v>
      </c>
      <c r="K153" s="191">
        <f>+J153/I153*100-100</f>
        <v>8.751176011845601</v>
      </c>
      <c r="L153" s="189"/>
      <c r="M153" s="189"/>
      <c r="N153" s="189"/>
      <c r="Q153" s="186"/>
    </row>
    <row r="154" spans="1:17" ht="11.25" customHeight="1">
      <c r="A154" s="31"/>
      <c r="B154" s="31"/>
      <c r="C154" s="28"/>
      <c r="D154" s="28"/>
      <c r="E154" s="28"/>
      <c r="F154" s="34"/>
      <c r="G154" s="34"/>
      <c r="H154" s="28"/>
      <c r="I154" s="28"/>
      <c r="J154" s="28"/>
      <c r="K154" s="34"/>
      <c r="Q154" s="184"/>
    </row>
    <row r="155" spans="1:17" ht="11.25" customHeight="1">
      <c r="A155" s="31" t="s">
        <v>121</v>
      </c>
      <c r="B155" s="31"/>
      <c r="C155" s="32">
        <f>SUM(C157:C171)</f>
        <v>79852.746</v>
      </c>
      <c r="D155" s="32">
        <f>SUM(D157:D171)</f>
        <v>63161.801999999996</v>
      </c>
      <c r="E155" s="32">
        <f>SUM(E157:E171)</f>
        <v>58435.83299999999</v>
      </c>
      <c r="F155" s="33">
        <f>+E155/D155*100-100</f>
        <v>-7.482321356189303</v>
      </c>
      <c r="G155" s="33"/>
      <c r="H155" s="32">
        <f>SUM(H157:H171)</f>
        <v>51397.00999999999</v>
      </c>
      <c r="I155" s="32">
        <f>SUM(I157:I171)</f>
        <v>37532.00000000001</v>
      </c>
      <c r="J155" s="32">
        <f>SUM(J157:J171)</f>
        <v>29160.184000000005</v>
      </c>
      <c r="K155" s="33">
        <f>+J155/I155*100-100</f>
        <v>-22.305808376851758</v>
      </c>
      <c r="Q155" s="184"/>
    </row>
    <row r="156" spans="1:17" ht="11.25" customHeight="1">
      <c r="A156" s="31"/>
      <c r="B156" s="31"/>
      <c r="C156" s="32"/>
      <c r="D156" s="32"/>
      <c r="E156" s="32"/>
      <c r="F156" s="33"/>
      <c r="G156" s="33"/>
      <c r="H156" s="32"/>
      <c r="I156" s="32"/>
      <c r="J156" s="32"/>
      <c r="K156" s="33"/>
      <c r="Q156" s="184"/>
    </row>
    <row r="157" spans="1:17" ht="11.25" customHeight="1">
      <c r="A157" s="38" t="s">
        <v>235</v>
      </c>
      <c r="B157" s="38"/>
      <c r="C157" s="28">
        <v>4301.257</v>
      </c>
      <c r="D157" s="28">
        <v>3495.725</v>
      </c>
      <c r="E157" s="28">
        <v>1891.956</v>
      </c>
      <c r="F157" s="34">
        <f aca="true" t="shared" si="16" ref="F157:F171">+E157/D157*100-100</f>
        <v>-45.87800813851204</v>
      </c>
      <c r="G157" s="34"/>
      <c r="H157" s="28">
        <v>3511.257</v>
      </c>
      <c r="I157" s="28">
        <v>2973.765</v>
      </c>
      <c r="J157" s="28">
        <v>1586.655</v>
      </c>
      <c r="K157" s="34">
        <f aca="true" t="shared" si="17" ref="K157:K171">+J157/I157*100-100</f>
        <v>-46.64490973563815</v>
      </c>
      <c r="Q157" s="184"/>
    </row>
    <row r="158" spans="1:17" ht="11.25" customHeight="1">
      <c r="A158" s="38" t="s">
        <v>223</v>
      </c>
      <c r="B158" s="38"/>
      <c r="C158" s="28">
        <v>3814.658</v>
      </c>
      <c r="D158" s="28">
        <v>2825.91</v>
      </c>
      <c r="E158" s="28">
        <v>3228.672</v>
      </c>
      <c r="F158" s="34">
        <f t="shared" si="16"/>
        <v>14.252470885484698</v>
      </c>
      <c r="G158" s="34"/>
      <c r="H158" s="28">
        <v>4984.38</v>
      </c>
      <c r="I158" s="28">
        <v>3638.682</v>
      </c>
      <c r="J158" s="28">
        <v>4652.082</v>
      </c>
      <c r="K158" s="34">
        <f t="shared" si="17"/>
        <v>27.85074375831691</v>
      </c>
      <c r="Q158" s="184"/>
    </row>
    <row r="159" spans="1:17" ht="11.25" customHeight="1">
      <c r="A159" s="38" t="s">
        <v>224</v>
      </c>
      <c r="B159" s="38"/>
      <c r="C159" s="28"/>
      <c r="D159" s="28"/>
      <c r="E159" s="28"/>
      <c r="F159" s="34"/>
      <c r="G159" s="34"/>
      <c r="H159" s="28"/>
      <c r="I159" s="28"/>
      <c r="J159" s="28"/>
      <c r="K159" s="34"/>
      <c r="Q159" s="184"/>
    </row>
    <row r="160" spans="1:17" ht="11.25" customHeight="1">
      <c r="A160" s="38" t="s">
        <v>225</v>
      </c>
      <c r="B160" s="38"/>
      <c r="C160" s="28">
        <v>67266.812</v>
      </c>
      <c r="D160" s="28">
        <v>55435.429</v>
      </c>
      <c r="E160" s="28">
        <v>51986.439</v>
      </c>
      <c r="F160" s="34">
        <f t="shared" si="16"/>
        <v>-6.2216349042775505</v>
      </c>
      <c r="G160" s="34"/>
      <c r="H160" s="28">
        <v>34740.601</v>
      </c>
      <c r="I160" s="28">
        <v>28522.629</v>
      </c>
      <c r="J160" s="28">
        <v>20482.683</v>
      </c>
      <c r="K160" s="34">
        <f t="shared" si="17"/>
        <v>-28.187955605354603</v>
      </c>
      <c r="Q160" s="184"/>
    </row>
    <row r="161" spans="1:17" ht="11.25" customHeight="1">
      <c r="A161" s="38" t="s">
        <v>226</v>
      </c>
      <c r="B161" s="38"/>
      <c r="C161" s="28">
        <v>90.518</v>
      </c>
      <c r="D161" s="28">
        <v>0</v>
      </c>
      <c r="E161" s="28">
        <v>0.018</v>
      </c>
      <c r="F161" s="34"/>
      <c r="G161" s="34"/>
      <c r="H161" s="28">
        <v>123.56</v>
      </c>
      <c r="I161" s="28">
        <v>0</v>
      </c>
      <c r="J161" s="28">
        <v>0.108</v>
      </c>
      <c r="K161" s="34"/>
      <c r="Q161" s="184"/>
    </row>
    <row r="162" spans="1:17" ht="11.25" customHeight="1">
      <c r="A162" s="38" t="s">
        <v>227</v>
      </c>
      <c r="B162" s="38"/>
      <c r="C162" s="28">
        <v>374.088</v>
      </c>
      <c r="D162" s="28">
        <v>27.771</v>
      </c>
      <c r="E162" s="28">
        <v>15.894</v>
      </c>
      <c r="F162" s="34">
        <f t="shared" si="16"/>
        <v>-42.76763530301394</v>
      </c>
      <c r="G162" s="34"/>
      <c r="H162" s="28">
        <v>768.933</v>
      </c>
      <c r="I162" s="28">
        <v>68.567</v>
      </c>
      <c r="J162" s="28">
        <v>47.696</v>
      </c>
      <c r="K162" s="34">
        <f t="shared" si="17"/>
        <v>-30.438840841804364</v>
      </c>
      <c r="Q162" s="184"/>
    </row>
    <row r="163" spans="1:17" ht="11.25" customHeight="1">
      <c r="A163" s="38" t="s">
        <v>228</v>
      </c>
      <c r="B163" s="38"/>
      <c r="C163" s="28">
        <v>33.125</v>
      </c>
      <c r="D163" s="28">
        <v>23.619</v>
      </c>
      <c r="E163" s="28">
        <v>0.035</v>
      </c>
      <c r="F163" s="34">
        <f t="shared" si="16"/>
        <v>-99.85181421736738</v>
      </c>
      <c r="G163" s="34"/>
      <c r="H163" s="28">
        <v>110.092</v>
      </c>
      <c r="I163" s="28">
        <v>49.459</v>
      </c>
      <c r="J163" s="28">
        <v>2.484</v>
      </c>
      <c r="K163" s="34">
        <f t="shared" si="17"/>
        <v>-94.97765826239916</v>
      </c>
      <c r="Q163" s="184"/>
    </row>
    <row r="164" spans="1:17" ht="11.25" customHeight="1">
      <c r="A164" s="38" t="s">
        <v>229</v>
      </c>
      <c r="B164" s="38"/>
      <c r="C164" s="28">
        <v>10.224</v>
      </c>
      <c r="D164" s="28">
        <v>1.5</v>
      </c>
      <c r="E164" s="28">
        <v>1.916</v>
      </c>
      <c r="F164" s="34">
        <f t="shared" si="16"/>
        <v>27.73333333333332</v>
      </c>
      <c r="G164" s="34"/>
      <c r="H164" s="28">
        <v>20.56</v>
      </c>
      <c r="I164" s="28">
        <v>2.904</v>
      </c>
      <c r="J164" s="28">
        <v>4.005</v>
      </c>
      <c r="K164" s="34">
        <f t="shared" si="17"/>
        <v>37.91322314049589</v>
      </c>
      <c r="Q164" s="184"/>
    </row>
    <row r="165" spans="1:17" ht="11.25" customHeight="1">
      <c r="A165" s="38" t="s">
        <v>230</v>
      </c>
      <c r="B165" s="38"/>
      <c r="C165" s="28">
        <v>235.532</v>
      </c>
      <c r="D165" s="28">
        <v>233.356</v>
      </c>
      <c r="E165" s="28">
        <v>105.249</v>
      </c>
      <c r="F165" s="34">
        <f t="shared" si="16"/>
        <v>-54.89766708376901</v>
      </c>
      <c r="G165" s="34"/>
      <c r="H165" s="28">
        <v>357.33</v>
      </c>
      <c r="I165" s="28">
        <v>354.219</v>
      </c>
      <c r="J165" s="28">
        <v>116.674</v>
      </c>
      <c r="K165" s="34">
        <f t="shared" si="17"/>
        <v>-67.06162007119889</v>
      </c>
      <c r="Q165" s="184"/>
    </row>
    <row r="166" spans="1:17" ht="11.25" customHeight="1">
      <c r="A166" s="38" t="s">
        <v>231</v>
      </c>
      <c r="B166" s="38"/>
      <c r="C166" s="28">
        <v>1840.592</v>
      </c>
      <c r="D166" s="28">
        <v>586.691</v>
      </c>
      <c r="E166" s="28">
        <v>583.792</v>
      </c>
      <c r="F166" s="34">
        <f t="shared" si="16"/>
        <v>-0.4941272322227519</v>
      </c>
      <c r="G166" s="34"/>
      <c r="H166" s="28">
        <v>4931.91</v>
      </c>
      <c r="I166" s="28">
        <v>1543.485</v>
      </c>
      <c r="J166" s="28">
        <v>1871.614</v>
      </c>
      <c r="K166" s="34">
        <f t="shared" si="17"/>
        <v>21.25896915097978</v>
      </c>
      <c r="Q166" s="184"/>
    </row>
    <row r="167" spans="1:17" ht="11.25" customHeight="1">
      <c r="A167" s="38" t="s">
        <v>236</v>
      </c>
      <c r="B167" s="38"/>
      <c r="C167" s="28">
        <v>462.28</v>
      </c>
      <c r="D167" s="28">
        <v>142.11</v>
      </c>
      <c r="E167" s="28">
        <v>113.176</v>
      </c>
      <c r="F167" s="34">
        <f t="shared" si="16"/>
        <v>-20.360284286820075</v>
      </c>
      <c r="G167" s="34"/>
      <c r="H167" s="28">
        <v>126.097</v>
      </c>
      <c r="I167" s="28">
        <v>25.525</v>
      </c>
      <c r="J167" s="28">
        <v>68.592</v>
      </c>
      <c r="K167" s="34">
        <f t="shared" si="17"/>
        <v>168.72477962781585</v>
      </c>
      <c r="Q167" s="184"/>
    </row>
    <row r="168" spans="1:17" ht="11.25" customHeight="1">
      <c r="A168" s="38" t="s">
        <v>232</v>
      </c>
      <c r="B168" s="38"/>
      <c r="C168" s="28">
        <v>136.487</v>
      </c>
      <c r="D168" s="28">
        <v>1.051</v>
      </c>
      <c r="E168" s="28">
        <v>0.634</v>
      </c>
      <c r="F168" s="34">
        <f t="shared" si="16"/>
        <v>-39.67649857278782</v>
      </c>
      <c r="G168" s="34"/>
      <c r="H168" s="28">
        <v>110.479</v>
      </c>
      <c r="I168" s="28">
        <v>2.716</v>
      </c>
      <c r="J168" s="28">
        <v>2.044</v>
      </c>
      <c r="K168" s="34">
        <f t="shared" si="17"/>
        <v>-24.74226804123711</v>
      </c>
      <c r="Q168" s="184"/>
    </row>
    <row r="169" spans="1:17" ht="11.25">
      <c r="A169" s="42" t="s">
        <v>233</v>
      </c>
      <c r="B169" s="42"/>
      <c r="C169" s="28">
        <v>410.947</v>
      </c>
      <c r="D169" s="28">
        <v>4.426</v>
      </c>
      <c r="E169" s="28">
        <v>72.255</v>
      </c>
      <c r="F169" s="34">
        <f t="shared" si="16"/>
        <v>1532.5124265702666</v>
      </c>
      <c r="G169" s="34"/>
      <c r="H169" s="28">
        <v>443.619</v>
      </c>
      <c r="I169" s="28">
        <v>8.289</v>
      </c>
      <c r="J169" s="28">
        <v>105.296</v>
      </c>
      <c r="K169" s="34">
        <f t="shared" si="17"/>
        <v>1170.310049463144</v>
      </c>
      <c r="Q169" s="184"/>
    </row>
    <row r="170" spans="1:17" ht="11.25" customHeight="1">
      <c r="A170" s="38" t="s">
        <v>234</v>
      </c>
      <c r="B170" s="38"/>
      <c r="C170" s="28">
        <v>28.065</v>
      </c>
      <c r="D170" s="28">
        <v>2.035</v>
      </c>
      <c r="E170" s="28">
        <v>1.757</v>
      </c>
      <c r="F170" s="34">
        <f t="shared" si="16"/>
        <v>-13.660933660933665</v>
      </c>
      <c r="G170" s="34"/>
      <c r="H170" s="28">
        <v>14.365</v>
      </c>
      <c r="I170" s="28">
        <v>2.549</v>
      </c>
      <c r="J170" s="28">
        <v>2.827</v>
      </c>
      <c r="K170" s="34">
        <f t="shared" si="17"/>
        <v>10.906237740290308</v>
      </c>
      <c r="Q170" s="184"/>
    </row>
    <row r="171" spans="1:17" ht="11.25" customHeight="1">
      <c r="A171" s="38" t="s">
        <v>266</v>
      </c>
      <c r="B171" s="38"/>
      <c r="C171" s="28">
        <v>848.161</v>
      </c>
      <c r="D171" s="28">
        <v>382.179</v>
      </c>
      <c r="E171" s="28">
        <v>434.04</v>
      </c>
      <c r="F171" s="34">
        <f t="shared" si="16"/>
        <v>13.569819377830811</v>
      </c>
      <c r="G171" s="34"/>
      <c r="H171" s="28">
        <v>1153.827</v>
      </c>
      <c r="I171" s="28">
        <v>339.211</v>
      </c>
      <c r="J171" s="28">
        <v>217.424</v>
      </c>
      <c r="K171" s="34">
        <f t="shared" si="17"/>
        <v>-35.90302201284746</v>
      </c>
      <c r="Q171" s="184"/>
    </row>
    <row r="172" spans="1:17" ht="11.25" customHeight="1">
      <c r="A172" s="38"/>
      <c r="B172" s="38"/>
      <c r="C172" s="28"/>
      <c r="D172" s="28"/>
      <c r="E172" s="28"/>
      <c r="F172" s="28"/>
      <c r="G172" s="28"/>
      <c r="H172" s="28"/>
      <c r="I172" s="28"/>
      <c r="J172" s="28"/>
      <c r="K172" s="34"/>
      <c r="Q172" s="184"/>
    </row>
    <row r="173" spans="1:17" s="44" customFormat="1" ht="11.25" customHeight="1">
      <c r="A173" s="43" t="s">
        <v>128</v>
      </c>
      <c r="B173" s="43"/>
      <c r="C173" s="32">
        <f>SUM(C175:C178)</f>
        <v>128703.83799999999</v>
      </c>
      <c r="D173" s="32">
        <f>SUM(D175:D178)</f>
        <v>32042.342999999997</v>
      </c>
      <c r="E173" s="32">
        <f>SUM(E175:E178)</f>
        <v>32994.425</v>
      </c>
      <c r="F173" s="33">
        <f aca="true" t="shared" si="18" ref="F173:F178">+E173/D173*100-100</f>
        <v>2.9713245376594415</v>
      </c>
      <c r="G173" s="33"/>
      <c r="H173" s="32">
        <f>SUM(H175:H178)</f>
        <v>157149.251</v>
      </c>
      <c r="I173" s="32">
        <f>SUM(I175:I178)</f>
        <v>36927.284</v>
      </c>
      <c r="J173" s="32">
        <f>SUM(J175:J178)</f>
        <v>51815.163</v>
      </c>
      <c r="K173" s="33">
        <f aca="true" t="shared" si="19" ref="K173:K178">+J173/I173*100-100</f>
        <v>40.31674520119054</v>
      </c>
      <c r="L173" s="186"/>
      <c r="M173" s="186"/>
      <c r="N173" s="186"/>
      <c r="Q173" s="186"/>
    </row>
    <row r="174" spans="1:17" ht="11.25" customHeight="1">
      <c r="A174" s="31"/>
      <c r="B174" s="31"/>
      <c r="C174" s="32"/>
      <c r="D174" s="32"/>
      <c r="E174" s="32"/>
      <c r="F174" s="34"/>
      <c r="G174" s="33"/>
      <c r="H174" s="32"/>
      <c r="I174" s="32"/>
      <c r="J174" s="32"/>
      <c r="K174" s="34"/>
      <c r="Q174" s="184"/>
    </row>
    <row r="175" spans="1:17" ht="11.25" customHeight="1">
      <c r="A175" s="29" t="s">
        <v>215</v>
      </c>
      <c r="B175" s="29"/>
      <c r="C175" s="28">
        <v>24477.492</v>
      </c>
      <c r="D175" s="28">
        <v>7098.658</v>
      </c>
      <c r="E175" s="28">
        <v>7448.686</v>
      </c>
      <c r="F175" s="34">
        <f t="shared" si="18"/>
        <v>4.930903841261241</v>
      </c>
      <c r="H175" s="28">
        <v>41032.749</v>
      </c>
      <c r="I175" s="28">
        <v>11319.051</v>
      </c>
      <c r="J175" s="28">
        <v>14004.513</v>
      </c>
      <c r="K175" s="34">
        <f t="shared" si="19"/>
        <v>23.725151516677514</v>
      </c>
      <c r="Q175" s="184"/>
    </row>
    <row r="176" spans="1:17" ht="11.25" customHeight="1">
      <c r="A176" s="29" t="s">
        <v>216</v>
      </c>
      <c r="B176" s="29"/>
      <c r="C176" s="28">
        <v>9133.013</v>
      </c>
      <c r="D176" s="28">
        <v>2449.064</v>
      </c>
      <c r="E176" s="28">
        <v>3566.653</v>
      </c>
      <c r="F176" s="34">
        <f t="shared" si="18"/>
        <v>45.63331133853586</v>
      </c>
      <c r="H176" s="28">
        <v>16692.647</v>
      </c>
      <c r="I176" s="28">
        <v>4189.642</v>
      </c>
      <c r="J176" s="28">
        <v>11684.808</v>
      </c>
      <c r="K176" s="34">
        <f t="shared" si="19"/>
        <v>178.897528714864</v>
      </c>
      <c r="Q176" s="184"/>
    </row>
    <row r="177" spans="1:17" ht="11.25" customHeight="1">
      <c r="A177" s="29" t="s">
        <v>217</v>
      </c>
      <c r="B177" s="29"/>
      <c r="C177" s="28">
        <v>5539.342</v>
      </c>
      <c r="D177" s="28">
        <v>1076.201</v>
      </c>
      <c r="E177" s="28">
        <v>993.715</v>
      </c>
      <c r="F177" s="34">
        <f t="shared" si="18"/>
        <v>-7.664553368748031</v>
      </c>
      <c r="H177" s="28">
        <v>25668.137</v>
      </c>
      <c r="I177" s="28">
        <v>5127.468</v>
      </c>
      <c r="J177" s="28">
        <v>5063.648</v>
      </c>
      <c r="K177" s="34">
        <f t="shared" si="19"/>
        <v>-1.244668908708931</v>
      </c>
      <c r="Q177" s="184"/>
    </row>
    <row r="178" spans="1:17" ht="11.25" customHeight="1">
      <c r="A178" s="29" t="s">
        <v>267</v>
      </c>
      <c r="B178" s="29"/>
      <c r="C178" s="28">
        <v>89553.991</v>
      </c>
      <c r="D178" s="28">
        <v>21418.42</v>
      </c>
      <c r="E178" s="28">
        <v>20985.371</v>
      </c>
      <c r="F178" s="34">
        <f t="shared" si="18"/>
        <v>-2.0218531525668055</v>
      </c>
      <c r="H178" s="28">
        <v>73755.718</v>
      </c>
      <c r="I178" s="28">
        <v>16291.123</v>
      </c>
      <c r="J178" s="28">
        <v>21062.194</v>
      </c>
      <c r="K178" s="34">
        <f t="shared" si="19"/>
        <v>29.286323600896026</v>
      </c>
      <c r="Q178" s="184"/>
    </row>
    <row r="179" spans="1:17" ht="11.25">
      <c r="A179" s="2"/>
      <c r="B179" s="2"/>
      <c r="C179" s="36"/>
      <c r="D179" s="36"/>
      <c r="E179" s="36"/>
      <c r="F179" s="36"/>
      <c r="G179" s="36"/>
      <c r="H179" s="36"/>
      <c r="I179" s="36"/>
      <c r="J179" s="36"/>
      <c r="K179" s="2"/>
      <c r="Q179" s="184"/>
    </row>
    <row r="180" spans="1:17" ht="11.25">
      <c r="A180" s="29" t="s">
        <v>115</v>
      </c>
      <c r="B180" s="29"/>
      <c r="C180" s="29"/>
      <c r="D180" s="29"/>
      <c r="E180" s="29"/>
      <c r="F180" s="29"/>
      <c r="G180" s="29"/>
      <c r="H180" s="29"/>
      <c r="I180" s="29"/>
      <c r="J180" s="29"/>
      <c r="K180" s="29"/>
      <c r="Q180" s="184"/>
    </row>
    <row r="181" spans="1:17" ht="19.5" customHeight="1">
      <c r="A181" s="241" t="s">
        <v>341</v>
      </c>
      <c r="B181" s="241"/>
      <c r="C181" s="241"/>
      <c r="D181" s="241"/>
      <c r="E181" s="241"/>
      <c r="F181" s="241"/>
      <c r="G181" s="241"/>
      <c r="H181" s="241"/>
      <c r="I181" s="241"/>
      <c r="J181" s="241"/>
      <c r="K181" s="241"/>
      <c r="Q181" s="184"/>
    </row>
    <row r="182" spans="1:17" ht="19.5" customHeight="1">
      <c r="A182" s="240" t="s">
        <v>342</v>
      </c>
      <c r="B182" s="240"/>
      <c r="C182" s="240"/>
      <c r="D182" s="240"/>
      <c r="E182" s="240"/>
      <c r="F182" s="240"/>
      <c r="G182" s="240"/>
      <c r="H182" s="240"/>
      <c r="I182" s="240"/>
      <c r="J182" s="240"/>
      <c r="K182" s="240"/>
      <c r="Q182" s="184"/>
    </row>
    <row r="183" spans="1:20" ht="11.25">
      <c r="A183" s="29"/>
      <c r="B183" s="29"/>
      <c r="C183" s="244" t="s">
        <v>288</v>
      </c>
      <c r="D183" s="244"/>
      <c r="E183" s="244"/>
      <c r="F183" s="244"/>
      <c r="G183" s="30"/>
      <c r="H183" s="244" t="s">
        <v>204</v>
      </c>
      <c r="I183" s="244"/>
      <c r="J183" s="244"/>
      <c r="K183" s="244"/>
      <c r="L183" s="245"/>
      <c r="M183" s="245"/>
      <c r="N183" s="245"/>
      <c r="O183" s="173"/>
      <c r="P183" s="173"/>
      <c r="Q183" s="173"/>
      <c r="R183" s="173"/>
      <c r="S183" s="173"/>
      <c r="T183" s="173"/>
    </row>
    <row r="184" spans="1:20" ht="11.25">
      <c r="A184" s="29" t="s">
        <v>220</v>
      </c>
      <c r="B184" s="46" t="s">
        <v>188</v>
      </c>
      <c r="C184" s="53">
        <v>2007</v>
      </c>
      <c r="D184" s="247" t="str">
        <f>+D149</f>
        <v>Enero - Abril</v>
      </c>
      <c r="E184" s="247"/>
      <c r="F184" s="247"/>
      <c r="G184" s="30"/>
      <c r="H184" s="53">
        <v>2007</v>
      </c>
      <c r="I184" s="247" t="str">
        <f>+D184</f>
        <v>Enero - Abril</v>
      </c>
      <c r="J184" s="247"/>
      <c r="K184" s="247"/>
      <c r="L184" s="246"/>
      <c r="M184" s="246"/>
      <c r="N184" s="246"/>
      <c r="O184" s="173"/>
      <c r="P184" s="173"/>
      <c r="Q184" s="173"/>
      <c r="R184" s="173"/>
      <c r="S184" s="173"/>
      <c r="T184" s="173"/>
    </row>
    <row r="185" spans="1:14" ht="11.25">
      <c r="A185" s="2"/>
      <c r="B185" s="47" t="s">
        <v>68</v>
      </c>
      <c r="C185" s="2"/>
      <c r="D185" s="54">
        <v>2007</v>
      </c>
      <c r="E185" s="54">
        <v>2008</v>
      </c>
      <c r="F185" s="55" t="s">
        <v>358</v>
      </c>
      <c r="G185" s="35"/>
      <c r="H185" s="2"/>
      <c r="I185" s="54">
        <v>2007</v>
      </c>
      <c r="J185" s="54">
        <v>2008</v>
      </c>
      <c r="K185" s="55" t="s">
        <v>358</v>
      </c>
      <c r="L185" s="192" t="s">
        <v>386</v>
      </c>
      <c r="M185" s="192" t="s">
        <v>386</v>
      </c>
      <c r="N185" s="35" t="s">
        <v>358</v>
      </c>
    </row>
    <row r="186" spans="1:17" ht="11.25" customHeight="1">
      <c r="A186" s="29"/>
      <c r="B186" s="29"/>
      <c r="C186" s="29"/>
      <c r="D186" s="29"/>
      <c r="E186" s="29"/>
      <c r="F186" s="29"/>
      <c r="G186" s="29"/>
      <c r="H186" s="29"/>
      <c r="I186" s="29"/>
      <c r="J186" s="29"/>
      <c r="K186" s="29"/>
      <c r="Q186" s="184"/>
    </row>
    <row r="187" spans="1:14" s="44" customFormat="1" ht="11.25">
      <c r="A187" s="31" t="s">
        <v>447</v>
      </c>
      <c r="B187" s="31"/>
      <c r="C187" s="31"/>
      <c r="D187" s="31"/>
      <c r="E187" s="31"/>
      <c r="F187" s="31"/>
      <c r="G187" s="31"/>
      <c r="H187" s="32">
        <f>+H152</f>
        <v>5488424</v>
      </c>
      <c r="I187" s="32">
        <f>+I152</f>
        <v>2400584</v>
      </c>
      <c r="J187" s="32">
        <f>+J152</f>
        <v>2438572</v>
      </c>
      <c r="K187" s="33">
        <f>+J187/I187*100-100</f>
        <v>1.582448270920736</v>
      </c>
      <c r="L187" s="186"/>
      <c r="M187" s="186"/>
      <c r="N187" s="186"/>
    </row>
    <row r="188" spans="1:17" s="63" customFormat="1" ht="11.25">
      <c r="A188" s="62" t="s">
        <v>448</v>
      </c>
      <c r="B188" s="62"/>
      <c r="C188" s="62">
        <f>+C190+C204+C205+C206+C207+C208</f>
        <v>600134.705</v>
      </c>
      <c r="D188" s="62">
        <f>+D190+D204+D205+D206+D207+D208</f>
        <v>189635.576</v>
      </c>
      <c r="E188" s="62">
        <f>+E190+E204+E205+E206+E207+E208</f>
        <v>190929.58800000002</v>
      </c>
      <c r="F188" s="191">
        <f>+E188/D188*100-100</f>
        <v>0.6823677430652708</v>
      </c>
      <c r="G188" s="62"/>
      <c r="H188" s="62">
        <f>+H190+H204+H205+H206+H207+H208</f>
        <v>1272826.388</v>
      </c>
      <c r="I188" s="62">
        <f>+I190+I204+I205+I206+I207+I208</f>
        <v>365464.22500000003</v>
      </c>
      <c r="J188" s="62">
        <f>+J190+J204+J205+J206+J207+J208</f>
        <v>420124.698</v>
      </c>
      <c r="K188" s="191">
        <f>+J188/I188*100-100</f>
        <v>14.956449704481997</v>
      </c>
      <c r="L188" s="189"/>
      <c r="M188" s="189"/>
      <c r="N188" s="189"/>
      <c r="Q188" s="186"/>
    </row>
    <row r="189" spans="1:17" ht="11.25" customHeight="1">
      <c r="A189" s="29"/>
      <c r="B189" s="29"/>
      <c r="C189" s="28"/>
      <c r="D189" s="28"/>
      <c r="E189" s="28"/>
      <c r="F189" s="34"/>
      <c r="G189" s="34"/>
      <c r="H189" s="28"/>
      <c r="I189" s="28"/>
      <c r="J189" s="28"/>
      <c r="K189" s="34"/>
      <c r="Q189" s="184"/>
    </row>
    <row r="190" spans="1:17" ht="11.25" customHeight="1">
      <c r="A190" s="31" t="s">
        <v>200</v>
      </c>
      <c r="B190" s="31">
        <v>22042110</v>
      </c>
      <c r="C190" s="32">
        <f>SUM(C191:C202)</f>
        <v>317698.8979999999</v>
      </c>
      <c r="D190" s="32">
        <f>SUM(D191:D202)</f>
        <v>92405.23200000002</v>
      </c>
      <c r="E190" s="32">
        <f>SUM(E191:E202)</f>
        <v>96129.004</v>
      </c>
      <c r="F190" s="33">
        <f>+E190/D190*100-100</f>
        <v>4.029828094582328</v>
      </c>
      <c r="G190" s="33"/>
      <c r="H190" s="32">
        <f>SUM(H191:H202)</f>
        <v>1012145.3469999998</v>
      </c>
      <c r="I190" s="32">
        <f>SUM(I191:I202)</f>
        <v>286879.33</v>
      </c>
      <c r="J190" s="32">
        <f>SUM(J191:J202)</f>
        <v>327417.17899999995</v>
      </c>
      <c r="K190" s="33">
        <f aca="true" t="shared" si="20" ref="K190:K208">+J190/I190*100-100</f>
        <v>14.130627326827593</v>
      </c>
      <c r="L190" s="184">
        <f>+I190/D190</f>
        <v>3.1045788619414965</v>
      </c>
      <c r="M190" s="184">
        <f>+J190/E190</f>
        <v>3.4060186351249406</v>
      </c>
      <c r="N190" s="184">
        <f>+M190/L190*100-100</f>
        <v>9.709522179601976</v>
      </c>
      <c r="O190" s="28">
        <f>SUM(O191:O202)</f>
        <v>100.00000000000001</v>
      </c>
      <c r="Q190" s="184"/>
    </row>
    <row r="191" spans="1:17" ht="11.25" customHeight="1" outlineLevel="1">
      <c r="A191" s="29" t="s">
        <v>367</v>
      </c>
      <c r="B191" s="196">
        <v>22042111</v>
      </c>
      <c r="C191" s="28">
        <v>47019.307</v>
      </c>
      <c r="D191" s="28">
        <v>13115.247</v>
      </c>
      <c r="E191" s="28">
        <v>13890.976</v>
      </c>
      <c r="F191" s="34">
        <f aca="true" t="shared" si="21" ref="F191:F202">+E191/D191*100-100</f>
        <v>5.914711327968149</v>
      </c>
      <c r="G191" s="34"/>
      <c r="H191" s="28">
        <v>137466.509</v>
      </c>
      <c r="I191" s="28">
        <v>36968.45</v>
      </c>
      <c r="J191" s="28">
        <v>44365.697</v>
      </c>
      <c r="K191" s="34">
        <f t="shared" si="20"/>
        <v>20.009621717978447</v>
      </c>
      <c r="L191" s="184">
        <f aca="true" t="shared" si="22" ref="L191:L198">+I191/D191</f>
        <v>2.818738373741646</v>
      </c>
      <c r="M191" s="184">
        <f aca="true" t="shared" si="23" ref="M191:M198">+J191/E191</f>
        <v>3.1938502377370748</v>
      </c>
      <c r="N191" s="184">
        <f aca="true" t="shared" si="24" ref="N191:N198">+M191/L191*100-100</f>
        <v>13.307792858316915</v>
      </c>
      <c r="O191" s="195">
        <f>+J191/$J$190*100</f>
        <v>13.550204401461786</v>
      </c>
      <c r="Q191" s="184"/>
    </row>
    <row r="192" spans="1:17" ht="11.25" customHeight="1" outlineLevel="1">
      <c r="A192" s="29" t="s">
        <v>368</v>
      </c>
      <c r="B192" s="196">
        <v>22042112</v>
      </c>
      <c r="C192" s="28">
        <v>38305.737</v>
      </c>
      <c r="D192" s="28">
        <v>11063.36</v>
      </c>
      <c r="E192" s="28">
        <v>11001.024</v>
      </c>
      <c r="F192" s="34">
        <f t="shared" si="21"/>
        <v>-0.563445463222763</v>
      </c>
      <c r="G192" s="34"/>
      <c r="H192" s="28">
        <v>116880.581</v>
      </c>
      <c r="I192" s="28">
        <v>33047.265</v>
      </c>
      <c r="J192" s="28">
        <v>35498.07</v>
      </c>
      <c r="K192" s="34">
        <f t="shared" si="20"/>
        <v>7.4160599977033</v>
      </c>
      <c r="L192" s="184">
        <f t="shared" si="22"/>
        <v>2.987091173025193</v>
      </c>
      <c r="M192" s="184">
        <f t="shared" si="23"/>
        <v>3.226796887271585</v>
      </c>
      <c r="N192" s="184">
        <f t="shared" si="24"/>
        <v>8.02472038386523</v>
      </c>
      <c r="O192" s="195">
        <f aca="true" t="shared" si="25" ref="O192:O202">+J192/$J$190*100</f>
        <v>10.841847122505447</v>
      </c>
      <c r="Q192" s="184"/>
    </row>
    <row r="193" spans="1:17" ht="11.25" customHeight="1" outlineLevel="1">
      <c r="A193" s="29" t="s">
        <v>363</v>
      </c>
      <c r="B193" s="196">
        <v>22042113</v>
      </c>
      <c r="C193" s="28">
        <v>6613.854</v>
      </c>
      <c r="D193" s="28">
        <v>1803.928</v>
      </c>
      <c r="E193" s="28">
        <v>2228.323</v>
      </c>
      <c r="F193" s="34">
        <f t="shared" si="21"/>
        <v>23.52616068934013</v>
      </c>
      <c r="G193" s="34"/>
      <c r="H193" s="28">
        <v>15994.346</v>
      </c>
      <c r="I193" s="28">
        <v>4543.582</v>
      </c>
      <c r="J193" s="28">
        <v>6489.117</v>
      </c>
      <c r="K193" s="34">
        <f t="shared" si="20"/>
        <v>42.81940988409585</v>
      </c>
      <c r="L193" s="184">
        <f t="shared" si="22"/>
        <v>2.5187158245783645</v>
      </c>
      <c r="M193" s="184">
        <f t="shared" si="23"/>
        <v>2.9121078945915833</v>
      </c>
      <c r="N193" s="184">
        <f t="shared" si="24"/>
        <v>15.618755644220926</v>
      </c>
      <c r="O193" s="195">
        <f t="shared" si="25"/>
        <v>1.981910973583949</v>
      </c>
      <c r="Q193" s="184"/>
    </row>
    <row r="194" spans="1:17" ht="11.25" customHeight="1" outlineLevel="1">
      <c r="A194" s="29" t="s">
        <v>364</v>
      </c>
      <c r="B194" s="196">
        <v>22042119</v>
      </c>
      <c r="C194" s="28">
        <v>2868.696</v>
      </c>
      <c r="D194" s="28">
        <v>925.338</v>
      </c>
      <c r="E194" s="28">
        <v>750.71</v>
      </c>
      <c r="F194" s="34">
        <f t="shared" si="21"/>
        <v>-18.871806842472694</v>
      </c>
      <c r="G194" s="34"/>
      <c r="H194" s="28">
        <v>9423.065</v>
      </c>
      <c r="I194" s="28">
        <v>2920.018</v>
      </c>
      <c r="J194" s="28">
        <v>2762.673</v>
      </c>
      <c r="K194" s="34">
        <f t="shared" si="20"/>
        <v>-5.3884941805153375</v>
      </c>
      <c r="L194" s="184">
        <f t="shared" si="22"/>
        <v>3.1556231344654604</v>
      </c>
      <c r="M194" s="184">
        <f t="shared" si="23"/>
        <v>3.6800801907527534</v>
      </c>
      <c r="N194" s="184">
        <f t="shared" si="24"/>
        <v>16.619762054575375</v>
      </c>
      <c r="O194" s="195">
        <f t="shared" si="25"/>
        <v>0.8437776565169173</v>
      </c>
      <c r="Q194" s="184"/>
    </row>
    <row r="195" spans="1:17" ht="11.25" customHeight="1" outlineLevel="1">
      <c r="A195" s="29" t="s">
        <v>369</v>
      </c>
      <c r="B195" s="196">
        <v>22042121</v>
      </c>
      <c r="C195" s="28">
        <v>99849.361</v>
      </c>
      <c r="D195" s="28">
        <v>29588.39</v>
      </c>
      <c r="E195" s="28">
        <v>29338.818</v>
      </c>
      <c r="F195" s="34">
        <f t="shared" si="21"/>
        <v>-0.8434794863796213</v>
      </c>
      <c r="G195" s="34"/>
      <c r="H195" s="28">
        <v>327550.226</v>
      </c>
      <c r="I195" s="28">
        <v>95394.69</v>
      </c>
      <c r="J195" s="28">
        <v>102778.027</v>
      </c>
      <c r="K195" s="34">
        <f t="shared" si="20"/>
        <v>7.739777759118454</v>
      </c>
      <c r="L195" s="184">
        <f t="shared" si="22"/>
        <v>3.2240581525388845</v>
      </c>
      <c r="M195" s="184">
        <f t="shared" si="23"/>
        <v>3.5031413671811866</v>
      </c>
      <c r="N195" s="184">
        <f t="shared" si="24"/>
        <v>8.656271116652462</v>
      </c>
      <c r="O195" s="195">
        <f t="shared" si="25"/>
        <v>31.390541972753365</v>
      </c>
      <c r="Q195" s="184"/>
    </row>
    <row r="196" spans="1:17" ht="11.25" customHeight="1" outlineLevel="1">
      <c r="A196" s="29" t="s">
        <v>370</v>
      </c>
      <c r="B196" s="196">
        <v>22042122</v>
      </c>
      <c r="C196" s="28">
        <v>45277.81</v>
      </c>
      <c r="D196" s="28">
        <v>13609.333</v>
      </c>
      <c r="E196" s="28">
        <v>13210.581</v>
      </c>
      <c r="F196" s="34">
        <f t="shared" si="21"/>
        <v>-2.9299892948464077</v>
      </c>
      <c r="G196" s="34"/>
      <c r="H196" s="28">
        <v>135607.256</v>
      </c>
      <c r="I196" s="28">
        <v>40517.994</v>
      </c>
      <c r="J196" s="28">
        <v>42635.86</v>
      </c>
      <c r="K196" s="34">
        <f t="shared" si="20"/>
        <v>5.226976439159344</v>
      </c>
      <c r="L196" s="184">
        <f t="shared" si="22"/>
        <v>2.9772211466939633</v>
      </c>
      <c r="M196" s="184">
        <f t="shared" si="23"/>
        <v>3.2274023375656227</v>
      </c>
      <c r="N196" s="184">
        <f t="shared" si="24"/>
        <v>8.403177948318401</v>
      </c>
      <c r="O196" s="195">
        <f t="shared" si="25"/>
        <v>13.021876289515038</v>
      </c>
      <c r="Q196" s="184"/>
    </row>
    <row r="197" spans="1:17" ht="11.25" customHeight="1" outlineLevel="1">
      <c r="A197" s="29" t="s">
        <v>371</v>
      </c>
      <c r="B197" s="196">
        <v>22042124</v>
      </c>
      <c r="C197" s="28">
        <v>18813.312</v>
      </c>
      <c r="D197" s="28">
        <v>5316.365</v>
      </c>
      <c r="E197" s="28">
        <v>6627.506</v>
      </c>
      <c r="F197" s="34">
        <f t="shared" si="21"/>
        <v>24.662358585236348</v>
      </c>
      <c r="G197" s="34"/>
      <c r="H197" s="28">
        <v>62798.541</v>
      </c>
      <c r="I197" s="28">
        <v>17326.419</v>
      </c>
      <c r="J197" s="28">
        <v>20847.363</v>
      </c>
      <c r="K197" s="34">
        <f t="shared" si="20"/>
        <v>20.321244684201616</v>
      </c>
      <c r="L197" s="184">
        <f t="shared" si="22"/>
        <v>3.2590725053678598</v>
      </c>
      <c r="M197" s="184">
        <f t="shared" si="23"/>
        <v>3.14558191271347</v>
      </c>
      <c r="N197" s="184">
        <f t="shared" si="24"/>
        <v>-3.4822972630239093</v>
      </c>
      <c r="O197" s="195">
        <f t="shared" si="25"/>
        <v>6.36721721922844</v>
      </c>
      <c r="Q197" s="184"/>
    </row>
    <row r="198" spans="1:17" ht="11.25" customHeight="1" outlineLevel="1">
      <c r="A198" s="29" t="s">
        <v>372</v>
      </c>
      <c r="B198" s="196">
        <v>22042125</v>
      </c>
      <c r="C198" s="28">
        <v>7551.014</v>
      </c>
      <c r="D198" s="28">
        <v>1842.2</v>
      </c>
      <c r="E198" s="28">
        <v>2402.336</v>
      </c>
      <c r="F198" s="34">
        <f t="shared" si="21"/>
        <v>30.405819129301904</v>
      </c>
      <c r="G198" s="34"/>
      <c r="H198" s="28">
        <v>30619.303</v>
      </c>
      <c r="I198" s="28">
        <v>7359.573</v>
      </c>
      <c r="J198" s="28">
        <v>10199.761</v>
      </c>
      <c r="K198" s="34">
        <f t="shared" si="20"/>
        <v>38.59174982026809</v>
      </c>
      <c r="L198" s="184">
        <f t="shared" si="22"/>
        <v>3.9949913147323852</v>
      </c>
      <c r="M198" s="184">
        <f t="shared" si="23"/>
        <v>4.245767869273907</v>
      </c>
      <c r="N198" s="184">
        <f t="shared" si="24"/>
        <v>6.277274086096995</v>
      </c>
      <c r="O198" s="195">
        <f t="shared" si="25"/>
        <v>3.1152186428189834</v>
      </c>
      <c r="Q198" s="184"/>
    </row>
    <row r="199" spans="1:17" ht="11.25" customHeight="1" outlineLevel="1">
      <c r="A199" s="29" t="s">
        <v>373</v>
      </c>
      <c r="B199" s="196">
        <v>22042126</v>
      </c>
      <c r="C199" s="28">
        <v>4540.796</v>
      </c>
      <c r="D199" s="28">
        <v>1319.682</v>
      </c>
      <c r="E199" s="28">
        <v>1651.604</v>
      </c>
      <c r="F199" s="34">
        <f t="shared" si="21"/>
        <v>25.151665325434465</v>
      </c>
      <c r="G199" s="34"/>
      <c r="H199" s="28">
        <v>20547.14</v>
      </c>
      <c r="I199" s="28">
        <v>5725.409</v>
      </c>
      <c r="J199" s="28">
        <v>8097.389</v>
      </c>
      <c r="K199" s="34">
        <f t="shared" si="20"/>
        <v>41.42900533394209</v>
      </c>
      <c r="L199" s="184">
        <f aca="true" t="shared" si="26" ref="L199:L207">+I199/D199</f>
        <v>4.338476238972722</v>
      </c>
      <c r="M199" s="184">
        <f aca="true" t="shared" si="27" ref="M199:M207">+J199/E199</f>
        <v>4.9027424249396345</v>
      </c>
      <c r="N199" s="184">
        <f aca="true" t="shared" si="28" ref="N199:N207">+M199/L199*100-100</f>
        <v>13.006091422100809</v>
      </c>
      <c r="O199" s="195">
        <f t="shared" si="25"/>
        <v>2.473110612195459</v>
      </c>
      <c r="Q199" s="184"/>
    </row>
    <row r="200" spans="1:17" ht="11.25" customHeight="1" outlineLevel="1">
      <c r="A200" s="29" t="s">
        <v>365</v>
      </c>
      <c r="B200" s="196">
        <v>22042127</v>
      </c>
      <c r="C200" s="28">
        <v>34227.8</v>
      </c>
      <c r="D200" s="28">
        <v>9929.229</v>
      </c>
      <c r="E200" s="28">
        <v>12093.211</v>
      </c>
      <c r="F200" s="34">
        <f t="shared" si="21"/>
        <v>21.794058733059728</v>
      </c>
      <c r="G200" s="34"/>
      <c r="H200" s="28">
        <v>117755.95</v>
      </c>
      <c r="I200" s="28">
        <v>31245.167</v>
      </c>
      <c r="J200" s="28">
        <v>42757.431</v>
      </c>
      <c r="K200" s="34">
        <f t="shared" si="20"/>
        <v>36.84494309151876</v>
      </c>
      <c r="L200" s="184">
        <f t="shared" si="26"/>
        <v>3.1467868250394875</v>
      </c>
      <c r="M200" s="184">
        <f t="shared" si="27"/>
        <v>3.535655749329107</v>
      </c>
      <c r="N200" s="184">
        <f t="shared" si="28"/>
        <v>12.357650705644474</v>
      </c>
      <c r="O200" s="195">
        <f t="shared" si="25"/>
        <v>13.059006595374766</v>
      </c>
      <c r="Q200" s="184"/>
    </row>
    <row r="201" spans="1:17" ht="11.25" customHeight="1" outlineLevel="1">
      <c r="A201" s="29" t="s">
        <v>366</v>
      </c>
      <c r="B201" s="196">
        <v>22042129</v>
      </c>
      <c r="C201" s="28">
        <v>3545.54</v>
      </c>
      <c r="D201" s="28">
        <v>1465.416</v>
      </c>
      <c r="E201" s="28">
        <v>858.694</v>
      </c>
      <c r="F201" s="34">
        <f t="shared" si="21"/>
        <v>-41.40271431457007</v>
      </c>
      <c r="G201" s="34"/>
      <c r="H201" s="28">
        <v>16276.98</v>
      </c>
      <c r="I201" s="28">
        <v>5731.035</v>
      </c>
      <c r="J201" s="28">
        <v>4872.762</v>
      </c>
      <c r="K201" s="34">
        <f t="shared" si="20"/>
        <v>-14.975881319866318</v>
      </c>
      <c r="L201" s="184">
        <f t="shared" si="26"/>
        <v>3.9108587595604254</v>
      </c>
      <c r="M201" s="184">
        <f t="shared" si="27"/>
        <v>5.67461982964828</v>
      </c>
      <c r="N201" s="184">
        <f t="shared" si="28"/>
        <v>45.09907359288266</v>
      </c>
      <c r="O201" s="195">
        <f t="shared" si="25"/>
        <v>1.488242619059399</v>
      </c>
      <c r="Q201" s="184"/>
    </row>
    <row r="202" spans="1:17" ht="11.25" customHeight="1" outlineLevel="1">
      <c r="A202" s="29" t="s">
        <v>374</v>
      </c>
      <c r="B202" s="196">
        <v>22042130</v>
      </c>
      <c r="C202" s="28">
        <v>9085.671</v>
      </c>
      <c r="D202" s="28">
        <v>2426.744</v>
      </c>
      <c r="E202" s="28">
        <v>2075.221</v>
      </c>
      <c r="F202" s="34">
        <f t="shared" si="21"/>
        <v>-14.485376290206148</v>
      </c>
      <c r="G202" s="34"/>
      <c r="H202" s="28">
        <v>21225.45</v>
      </c>
      <c r="I202" s="28">
        <v>6099.728</v>
      </c>
      <c r="J202" s="28">
        <v>6113.029</v>
      </c>
      <c r="K202" s="34">
        <f t="shared" si="20"/>
        <v>0.21805890361012814</v>
      </c>
      <c r="L202" s="184">
        <f t="shared" si="26"/>
        <v>2.513544073870173</v>
      </c>
      <c r="M202" s="184">
        <f t="shared" si="27"/>
        <v>2.9457243349021622</v>
      </c>
      <c r="N202" s="184">
        <f t="shared" si="28"/>
        <v>17.194059397038913</v>
      </c>
      <c r="O202" s="195">
        <f t="shared" si="25"/>
        <v>1.86704589498647</v>
      </c>
      <c r="Q202" s="184"/>
    </row>
    <row r="203" spans="1:17" ht="11.25" customHeight="1" outlineLevel="1">
      <c r="A203" s="29"/>
      <c r="B203" s="196"/>
      <c r="C203" s="28"/>
      <c r="D203" s="28"/>
      <c r="E203" s="28"/>
      <c r="F203" s="34"/>
      <c r="G203" s="34"/>
      <c r="H203" s="28"/>
      <c r="I203" s="28"/>
      <c r="J203" s="28"/>
      <c r="K203" s="34"/>
      <c r="O203" s="195"/>
      <c r="Q203" s="184"/>
    </row>
    <row r="204" spans="1:17" ht="11.25" customHeight="1">
      <c r="A204" s="29" t="s">
        <v>201</v>
      </c>
      <c r="B204" s="29">
        <v>22042990</v>
      </c>
      <c r="C204" s="28">
        <v>233305.189</v>
      </c>
      <c r="D204" s="28">
        <v>84357.503</v>
      </c>
      <c r="E204" s="28">
        <v>83352.065</v>
      </c>
      <c r="F204" s="34">
        <f>+E204/D204*100-100</f>
        <v>-1.1918773840425274</v>
      </c>
      <c r="G204" s="34"/>
      <c r="H204" s="28">
        <v>149596.521</v>
      </c>
      <c r="I204" s="28">
        <v>50831.563</v>
      </c>
      <c r="J204" s="28">
        <v>65380.169</v>
      </c>
      <c r="K204" s="34">
        <f t="shared" si="20"/>
        <v>28.62120529325452</v>
      </c>
      <c r="L204" s="184">
        <f t="shared" si="26"/>
        <v>0.6025731107759319</v>
      </c>
      <c r="M204" s="184">
        <f t="shared" si="27"/>
        <v>0.7843857137792567</v>
      </c>
      <c r="N204" s="184">
        <f t="shared" si="28"/>
        <v>30.17270431619579</v>
      </c>
      <c r="Q204" s="184"/>
    </row>
    <row r="205" spans="1:17" ht="11.25" customHeight="1">
      <c r="A205" s="29" t="s">
        <v>116</v>
      </c>
      <c r="B205" s="29">
        <v>22042190</v>
      </c>
      <c r="C205" s="28">
        <v>46841.828</v>
      </c>
      <c r="D205" s="28">
        <v>12581.502</v>
      </c>
      <c r="E205" s="28">
        <v>10843.332</v>
      </c>
      <c r="F205" s="34">
        <f>+E205/D205*100-100</f>
        <v>-13.815282149937275</v>
      </c>
      <c r="G205" s="34"/>
      <c r="H205" s="28">
        <v>78070.875</v>
      </c>
      <c r="I205" s="28">
        <v>20757.18</v>
      </c>
      <c r="J205" s="28">
        <v>19176.777</v>
      </c>
      <c r="K205" s="34">
        <f t="shared" si="20"/>
        <v>-7.613765453688799</v>
      </c>
      <c r="L205" s="184">
        <f t="shared" si="26"/>
        <v>1.6498173270568173</v>
      </c>
      <c r="M205" s="184">
        <f t="shared" si="27"/>
        <v>1.7685317575815254</v>
      </c>
      <c r="N205" s="184">
        <f t="shared" si="28"/>
        <v>7.195610603538043</v>
      </c>
      <c r="Q205" s="184"/>
    </row>
    <row r="206" spans="1:17" ht="11.25" customHeight="1">
      <c r="A206" s="29" t="s">
        <v>117</v>
      </c>
      <c r="B206" s="29">
        <v>22041000</v>
      </c>
      <c r="C206" s="28">
        <v>1940.542</v>
      </c>
      <c r="D206" s="28">
        <v>220.979</v>
      </c>
      <c r="E206" s="28">
        <v>576.844</v>
      </c>
      <c r="F206" s="34">
        <f>+E206/D206*100-100</f>
        <v>161.04018933925846</v>
      </c>
      <c r="G206" s="34"/>
      <c r="H206" s="28">
        <v>5753.779</v>
      </c>
      <c r="I206" s="28">
        <v>691.696</v>
      </c>
      <c r="J206" s="28">
        <v>1805.539</v>
      </c>
      <c r="K206" s="34">
        <f t="shared" si="20"/>
        <v>161.0307129143439</v>
      </c>
      <c r="L206" s="184">
        <f t="shared" si="26"/>
        <v>3.130143588304771</v>
      </c>
      <c r="M206" s="184">
        <f t="shared" si="27"/>
        <v>3.1300299561059832</v>
      </c>
      <c r="N206" s="184">
        <f t="shared" si="28"/>
        <v>-0.0036302551490621227</v>
      </c>
      <c r="Q206" s="184"/>
    </row>
    <row r="207" spans="1:17" ht="11.25" customHeight="1">
      <c r="A207" s="29" t="s">
        <v>118</v>
      </c>
      <c r="B207" s="29">
        <v>22082010</v>
      </c>
      <c r="C207" s="28">
        <v>348.248</v>
      </c>
      <c r="D207" s="28">
        <v>70.36</v>
      </c>
      <c r="E207" s="28">
        <v>28.343</v>
      </c>
      <c r="F207" s="34">
        <f>+E207/D207*100-100</f>
        <v>-59.71716884593519</v>
      </c>
      <c r="G207" s="34"/>
      <c r="H207" s="28">
        <v>1364.094</v>
      </c>
      <c r="I207" s="28">
        <v>280.179</v>
      </c>
      <c r="J207" s="28">
        <v>100.737</v>
      </c>
      <c r="K207" s="34">
        <f t="shared" si="20"/>
        <v>-64.04548520767081</v>
      </c>
      <c r="L207" s="184">
        <f t="shared" si="26"/>
        <v>3.9820778851620235</v>
      </c>
      <c r="M207" s="184">
        <f t="shared" si="27"/>
        <v>3.5542109162756232</v>
      </c>
      <c r="N207" s="184">
        <f t="shared" si="28"/>
        <v>-10.744816681780975</v>
      </c>
      <c r="Q207" s="184"/>
    </row>
    <row r="208" spans="1:17" ht="11.25" customHeight="1">
      <c r="A208" s="29" t="s">
        <v>27</v>
      </c>
      <c r="B208" s="29"/>
      <c r="C208" s="28"/>
      <c r="D208" s="28"/>
      <c r="E208" s="28"/>
      <c r="F208" s="34"/>
      <c r="G208" s="34"/>
      <c r="H208" s="28">
        <v>25895.772</v>
      </c>
      <c r="I208" s="28">
        <v>6024.277</v>
      </c>
      <c r="J208" s="28">
        <v>6244.297</v>
      </c>
      <c r="K208" s="34">
        <f t="shared" si="20"/>
        <v>3.652222499065033</v>
      </c>
      <c r="Q208" s="184"/>
    </row>
    <row r="209" spans="1:17" ht="11.25">
      <c r="A209" s="2"/>
      <c r="B209" s="2"/>
      <c r="C209" s="36"/>
      <c r="D209" s="36"/>
      <c r="E209" s="36"/>
      <c r="F209" s="36"/>
      <c r="G209" s="36"/>
      <c r="H209" s="36"/>
      <c r="I209" s="36"/>
      <c r="J209" s="36"/>
      <c r="K209" s="2"/>
      <c r="Q209" s="184"/>
    </row>
    <row r="210" spans="1:17" ht="11.25">
      <c r="A210" s="29" t="s">
        <v>115</v>
      </c>
      <c r="B210" s="29"/>
      <c r="C210" s="29"/>
      <c r="D210" s="29"/>
      <c r="E210" s="29"/>
      <c r="F210" s="29"/>
      <c r="G210" s="29"/>
      <c r="H210" s="29"/>
      <c r="I210" s="29"/>
      <c r="J210" s="29"/>
      <c r="K210" s="29"/>
      <c r="Q210" s="184"/>
    </row>
    <row r="211" spans="1:17" ht="19.5" customHeight="1">
      <c r="A211" s="241" t="s">
        <v>343</v>
      </c>
      <c r="B211" s="241"/>
      <c r="C211" s="241"/>
      <c r="D211" s="241"/>
      <c r="E211" s="241"/>
      <c r="F211" s="241"/>
      <c r="G211" s="241"/>
      <c r="H211" s="241"/>
      <c r="I211" s="241"/>
      <c r="J211" s="241"/>
      <c r="K211" s="241"/>
      <c r="Q211" s="184"/>
    </row>
    <row r="212" spans="1:17" ht="19.5" customHeight="1">
      <c r="A212" s="240" t="s">
        <v>344</v>
      </c>
      <c r="B212" s="240"/>
      <c r="C212" s="240"/>
      <c r="D212" s="240"/>
      <c r="E212" s="240"/>
      <c r="F212" s="240"/>
      <c r="G212" s="240"/>
      <c r="H212" s="240"/>
      <c r="I212" s="240"/>
      <c r="J212" s="240"/>
      <c r="K212" s="240"/>
      <c r="Q212" s="184"/>
    </row>
    <row r="213" spans="1:20" ht="11.25">
      <c r="A213" s="29"/>
      <c r="B213" s="29"/>
      <c r="C213" s="244" t="s">
        <v>203</v>
      </c>
      <c r="D213" s="244"/>
      <c r="E213" s="244"/>
      <c r="F213" s="244"/>
      <c r="G213" s="30"/>
      <c r="H213" s="244" t="s">
        <v>204</v>
      </c>
      <c r="I213" s="244"/>
      <c r="J213" s="244"/>
      <c r="K213" s="244"/>
      <c r="L213" s="245" t="s">
        <v>385</v>
      </c>
      <c r="M213" s="245" t="s">
        <v>385</v>
      </c>
      <c r="N213" s="245" t="s">
        <v>358</v>
      </c>
      <c r="O213" s="173"/>
      <c r="P213" s="173"/>
      <c r="Q213" s="173"/>
      <c r="R213" s="173"/>
      <c r="S213" s="173"/>
      <c r="T213" s="173"/>
    </row>
    <row r="214" spans="1:20" ht="11.25">
      <c r="A214" s="29" t="s">
        <v>220</v>
      </c>
      <c r="B214" s="46" t="s">
        <v>188</v>
      </c>
      <c r="C214" s="53">
        <v>2007</v>
      </c>
      <c r="D214" s="247" t="str">
        <f>+D184</f>
        <v>Enero - Abril</v>
      </c>
      <c r="E214" s="247"/>
      <c r="F214" s="247"/>
      <c r="G214" s="30"/>
      <c r="H214" s="53">
        <v>2007</v>
      </c>
      <c r="I214" s="247" t="str">
        <f>+D214</f>
        <v>Enero - Abril</v>
      </c>
      <c r="J214" s="247"/>
      <c r="K214" s="247"/>
      <c r="L214" s="246"/>
      <c r="M214" s="246"/>
      <c r="N214" s="246"/>
      <c r="O214" s="173"/>
      <c r="P214" s="173"/>
      <c r="Q214" s="173"/>
      <c r="R214" s="173"/>
      <c r="S214" s="173"/>
      <c r="T214" s="173"/>
    </row>
    <row r="215" spans="1:14" ht="11.25">
      <c r="A215" s="2"/>
      <c r="B215" s="47" t="s">
        <v>68</v>
      </c>
      <c r="C215" s="2"/>
      <c r="D215" s="54">
        <v>2007</v>
      </c>
      <c r="E215" s="54">
        <v>2008</v>
      </c>
      <c r="F215" s="55" t="s">
        <v>358</v>
      </c>
      <c r="G215" s="35"/>
      <c r="H215" s="2"/>
      <c r="I215" s="54">
        <v>2007</v>
      </c>
      <c r="J215" s="54">
        <v>2008</v>
      </c>
      <c r="K215" s="55" t="s">
        <v>358</v>
      </c>
      <c r="L215" s="192"/>
      <c r="M215" s="192"/>
      <c r="N215" s="35"/>
    </row>
    <row r="216" spans="1:17" ht="11.25">
      <c r="A216" s="29"/>
      <c r="B216" s="29"/>
      <c r="C216" s="29"/>
      <c r="D216" s="29"/>
      <c r="E216" s="29"/>
      <c r="F216" s="29"/>
      <c r="G216" s="29"/>
      <c r="H216" s="29"/>
      <c r="I216" s="29"/>
      <c r="J216" s="29"/>
      <c r="K216" s="29"/>
      <c r="Q216" s="184"/>
    </row>
    <row r="217" spans="1:17" s="63" customFormat="1" ht="11.25">
      <c r="A217" s="62" t="s">
        <v>446</v>
      </c>
      <c r="B217" s="62"/>
      <c r="C217" s="62"/>
      <c r="D217" s="62"/>
      <c r="E217" s="62"/>
      <c r="F217" s="62"/>
      <c r="G217" s="62"/>
      <c r="H217" s="62">
        <f>(H219+H228)</f>
        <v>912680.726</v>
      </c>
      <c r="I217" s="62">
        <f>(+I219+I228)</f>
        <v>286833.39</v>
      </c>
      <c r="J217" s="62">
        <f>(+J219+J228)</f>
        <v>379363.277</v>
      </c>
      <c r="K217" s="191">
        <f>+J217/I217*100-100</f>
        <v>32.25910588721905</v>
      </c>
      <c r="L217" s="189"/>
      <c r="M217" s="189"/>
      <c r="N217" s="189"/>
      <c r="Q217" s="189"/>
    </row>
    <row r="218" spans="1:17" ht="11.25" customHeight="1">
      <c r="A218" s="29"/>
      <c r="B218" s="29"/>
      <c r="C218" s="28"/>
      <c r="D218" s="28"/>
      <c r="E218" s="28"/>
      <c r="F218" s="34"/>
      <c r="G218" s="34"/>
      <c r="H218" s="28"/>
      <c r="I218" s="28"/>
      <c r="J218" s="28"/>
      <c r="K218" s="34"/>
      <c r="Q218" s="184"/>
    </row>
    <row r="219" spans="1:12" ht="11.25" customHeight="1">
      <c r="A219" s="31" t="s">
        <v>121</v>
      </c>
      <c r="B219" s="31"/>
      <c r="C219" s="32"/>
      <c r="D219" s="32"/>
      <c r="E219" s="32"/>
      <c r="F219" s="33"/>
      <c r="G219" s="33"/>
      <c r="H219" s="32">
        <f>SUM(H221:H226)</f>
        <v>68776.942</v>
      </c>
      <c r="I219" s="32">
        <f>SUM(I221:I226)</f>
        <v>26467.266</v>
      </c>
      <c r="J219" s="32">
        <f>SUM(J221:J226)</f>
        <v>33455.793999999994</v>
      </c>
      <c r="K219" s="33">
        <f>+J219/I219*100-100</f>
        <v>26.404419708480646</v>
      </c>
      <c r="L219" s="26"/>
    </row>
    <row r="220" spans="1:12" ht="11.25" customHeight="1">
      <c r="A220" s="31"/>
      <c r="B220" s="31"/>
      <c r="C220" s="28"/>
      <c r="D220" s="28"/>
      <c r="E220" s="28"/>
      <c r="F220" s="34"/>
      <c r="G220" s="34"/>
      <c r="H220" s="28"/>
      <c r="I220" s="28"/>
      <c r="J220" s="28"/>
      <c r="K220" s="34"/>
      <c r="L220" s="26"/>
    </row>
    <row r="221" spans="1:12" ht="11.25" customHeight="1">
      <c r="A221" s="29" t="s">
        <v>122</v>
      </c>
      <c r="B221" s="29"/>
      <c r="C221" s="28">
        <v>1054492</v>
      </c>
      <c r="D221" s="28">
        <v>385492</v>
      </c>
      <c r="E221" s="28">
        <v>377640</v>
      </c>
      <c r="F221" s="34">
        <f aca="true" t="shared" si="29" ref="F221:F237">+E221/D221*100-100</f>
        <v>-2.0368775486910238</v>
      </c>
      <c r="G221" s="34"/>
      <c r="H221" s="28">
        <v>2052.772</v>
      </c>
      <c r="I221" s="28">
        <v>746.283</v>
      </c>
      <c r="J221" s="28">
        <v>782.079</v>
      </c>
      <c r="K221" s="34">
        <f aca="true" t="shared" si="30" ref="K221:K238">+J221/I221*100-100</f>
        <v>4.796571809889812</v>
      </c>
      <c r="L221" s="26"/>
    </row>
    <row r="222" spans="1:12" ht="11.25" customHeight="1">
      <c r="A222" s="29" t="s">
        <v>123</v>
      </c>
      <c r="B222" s="29"/>
      <c r="C222" s="28">
        <v>493</v>
      </c>
      <c r="D222" s="28">
        <v>112</v>
      </c>
      <c r="E222" s="28">
        <v>139</v>
      </c>
      <c r="F222" s="34">
        <f t="shared" si="29"/>
        <v>24.10714285714286</v>
      </c>
      <c r="G222" s="34"/>
      <c r="H222" s="28">
        <v>4383.606</v>
      </c>
      <c r="I222" s="28">
        <v>1335.886</v>
      </c>
      <c r="J222" s="28">
        <v>1132.83</v>
      </c>
      <c r="K222" s="34">
        <f t="shared" si="30"/>
        <v>-15.200099409680163</v>
      </c>
      <c r="L222" s="26"/>
    </row>
    <row r="223" spans="1:12" ht="11.25" customHeight="1">
      <c r="A223" s="29" t="s">
        <v>124</v>
      </c>
      <c r="B223" s="29"/>
      <c r="C223" s="28">
        <v>365</v>
      </c>
      <c r="D223" s="28">
        <v>0</v>
      </c>
      <c r="E223" s="28">
        <v>0</v>
      </c>
      <c r="F223" s="34"/>
      <c r="G223" s="34"/>
      <c r="H223" s="28">
        <v>653.175</v>
      </c>
      <c r="I223" s="28">
        <v>0</v>
      </c>
      <c r="J223" s="28">
        <v>0</v>
      </c>
      <c r="K223" s="34"/>
      <c r="L223" s="26"/>
    </row>
    <row r="224" spans="1:12" ht="11.25" customHeight="1">
      <c r="A224" s="29" t="s">
        <v>125</v>
      </c>
      <c r="B224" s="29"/>
      <c r="C224" s="28">
        <v>4316.626</v>
      </c>
      <c r="D224" s="28">
        <v>1986.738</v>
      </c>
      <c r="E224" s="28">
        <v>1968.07</v>
      </c>
      <c r="F224" s="34">
        <f t="shared" si="29"/>
        <v>-0.9396306911127681</v>
      </c>
      <c r="G224" s="34"/>
      <c r="H224" s="28">
        <v>8463.687</v>
      </c>
      <c r="I224" s="28">
        <v>4009.169</v>
      </c>
      <c r="J224" s="28">
        <v>5519.101</v>
      </c>
      <c r="K224" s="34">
        <f t="shared" si="30"/>
        <v>37.661969350755726</v>
      </c>
      <c r="L224" s="26"/>
    </row>
    <row r="225" spans="1:12" ht="11.25" customHeight="1">
      <c r="A225" s="29" t="s">
        <v>126</v>
      </c>
      <c r="B225" s="29"/>
      <c r="C225" s="28">
        <v>7316.268</v>
      </c>
      <c r="D225" s="28">
        <v>4765.752</v>
      </c>
      <c r="E225" s="28">
        <v>4709.045</v>
      </c>
      <c r="F225" s="34">
        <f t="shared" si="29"/>
        <v>-1.1898856675714597</v>
      </c>
      <c r="G225" s="34"/>
      <c r="H225" s="28">
        <v>12777.134</v>
      </c>
      <c r="I225" s="28">
        <v>8118.35</v>
      </c>
      <c r="J225" s="28">
        <v>12700.93</v>
      </c>
      <c r="K225" s="34">
        <f t="shared" si="30"/>
        <v>56.44718446482352</v>
      </c>
      <c r="L225" s="26"/>
    </row>
    <row r="226" spans="1:12" ht="11.25" customHeight="1">
      <c r="A226" s="29" t="s">
        <v>127</v>
      </c>
      <c r="B226" s="29"/>
      <c r="C226" s="39"/>
      <c r="D226" s="39"/>
      <c r="E226" s="28"/>
      <c r="F226" s="40"/>
      <c r="G226" s="34"/>
      <c r="H226" s="28">
        <v>40446.568</v>
      </c>
      <c r="I226" s="28">
        <v>12257.578</v>
      </c>
      <c r="J226" s="28">
        <v>13320.854</v>
      </c>
      <c r="K226" s="34">
        <f t="shared" si="30"/>
        <v>8.674437968087972</v>
      </c>
      <c r="L226" s="26"/>
    </row>
    <row r="227" spans="1:12" ht="11.25" customHeight="1">
      <c r="A227" s="29"/>
      <c r="B227" s="29"/>
      <c r="C227" s="28"/>
      <c r="D227" s="28"/>
      <c r="E227" s="28"/>
      <c r="F227" s="34"/>
      <c r="G227" s="34"/>
      <c r="H227" s="28"/>
      <c r="I227" s="28"/>
      <c r="J227" s="28"/>
      <c r="K227" s="34"/>
      <c r="L227" s="26"/>
    </row>
    <row r="228" spans="1:12" ht="11.25" customHeight="1">
      <c r="A228" s="31" t="s">
        <v>128</v>
      </c>
      <c r="B228" s="31"/>
      <c r="C228" s="28"/>
      <c r="D228" s="28"/>
      <c r="E228" s="28"/>
      <c r="F228" s="34"/>
      <c r="G228" s="34"/>
      <c r="H228" s="32">
        <f>(H230+H240+H247)</f>
        <v>843903.784</v>
      </c>
      <c r="I228" s="32">
        <f>(I230+I240+I247)</f>
        <v>260366.124</v>
      </c>
      <c r="J228" s="32">
        <f>(J230+J240+J247)</f>
        <v>345907.483</v>
      </c>
      <c r="K228" s="33">
        <f t="shared" si="30"/>
        <v>32.85425833661833</v>
      </c>
      <c r="L228" s="26"/>
    </row>
    <row r="229" spans="1:12" ht="11.25" customHeight="1">
      <c r="A229" s="31"/>
      <c r="B229" s="31"/>
      <c r="C229" s="28"/>
      <c r="D229" s="28"/>
      <c r="E229" s="28"/>
      <c r="F229" s="34"/>
      <c r="G229" s="34"/>
      <c r="H229" s="28"/>
      <c r="I229" s="28"/>
      <c r="J229" s="28"/>
      <c r="K229" s="34"/>
      <c r="L229" s="26"/>
    </row>
    <row r="230" spans="1:12" ht="11.25" customHeight="1">
      <c r="A230" s="31" t="s">
        <v>129</v>
      </c>
      <c r="B230" s="31"/>
      <c r="C230" s="28"/>
      <c r="D230" s="28"/>
      <c r="E230" s="28"/>
      <c r="F230" s="34"/>
      <c r="G230" s="34"/>
      <c r="H230" s="32">
        <f>SUM(H231:H238)</f>
        <v>173326.13700000002</v>
      </c>
      <c r="I230" s="32">
        <f>SUM(I231:I238)</f>
        <v>57923.632999999994</v>
      </c>
      <c r="J230" s="32">
        <f>SUM(J231:J238)</f>
        <v>81584.46399999999</v>
      </c>
      <c r="K230" s="33">
        <f t="shared" si="30"/>
        <v>40.8483200630734</v>
      </c>
      <c r="L230" s="26"/>
    </row>
    <row r="231" spans="1:14" ht="11.25" customHeight="1">
      <c r="A231" s="29" t="s">
        <v>130</v>
      </c>
      <c r="B231" s="29"/>
      <c r="C231" s="28">
        <v>1144.371</v>
      </c>
      <c r="D231" s="28">
        <v>498.811</v>
      </c>
      <c r="E231" s="28">
        <v>150.087</v>
      </c>
      <c r="F231" s="34">
        <f t="shared" si="29"/>
        <v>-69.91104847326943</v>
      </c>
      <c r="G231" s="34"/>
      <c r="H231" s="28">
        <v>989.567</v>
      </c>
      <c r="I231" s="28">
        <v>473.947</v>
      </c>
      <c r="J231" s="28">
        <v>168.506</v>
      </c>
      <c r="K231" s="34">
        <f t="shared" si="30"/>
        <v>-64.44623554954457</v>
      </c>
      <c r="L231" s="27">
        <f>+I231/D231*1000</f>
        <v>950.1534649396265</v>
      </c>
      <c r="M231" s="27">
        <f>+J231/E231*1000</f>
        <v>1122.722154483733</v>
      </c>
      <c r="N231" s="34">
        <f aca="true" t="shared" si="31" ref="N231:N245">+M231/L231*100-100</f>
        <v>18.16219125771137</v>
      </c>
    </row>
    <row r="232" spans="1:14" ht="11.25" customHeight="1">
      <c r="A232" s="29" t="s">
        <v>131</v>
      </c>
      <c r="B232" s="29"/>
      <c r="C232" s="28">
        <v>334.225</v>
      </c>
      <c r="D232" s="28">
        <v>283.643</v>
      </c>
      <c r="E232" s="28">
        <v>350.821</v>
      </c>
      <c r="F232" s="34">
        <f t="shared" si="29"/>
        <v>23.683997137246493</v>
      </c>
      <c r="G232" s="34"/>
      <c r="H232" s="28">
        <v>1113.004</v>
      </c>
      <c r="I232" s="28">
        <v>828.563</v>
      </c>
      <c r="J232" s="28">
        <v>1621.173</v>
      </c>
      <c r="K232" s="34">
        <f t="shared" si="30"/>
        <v>95.66080068745529</v>
      </c>
      <c r="L232" s="27">
        <f aca="true" t="shared" si="32" ref="L232:L245">+I232/D232*1000</f>
        <v>2921.147357770155</v>
      </c>
      <c r="M232" s="27">
        <f aca="true" t="shared" si="33" ref="M232:M237">+J232/E232*1000</f>
        <v>4621.083116461101</v>
      </c>
      <c r="N232" s="34">
        <f t="shared" si="31"/>
        <v>58.19411178176867</v>
      </c>
    </row>
    <row r="233" spans="1:14" ht="11.25" customHeight="1">
      <c r="A233" s="29" t="s">
        <v>132</v>
      </c>
      <c r="B233" s="29"/>
      <c r="C233" s="28">
        <v>10156.071</v>
      </c>
      <c r="D233" s="28">
        <v>6688.533</v>
      </c>
      <c r="E233" s="28">
        <v>4801.661</v>
      </c>
      <c r="F233" s="34">
        <f t="shared" si="29"/>
        <v>-28.210550803890783</v>
      </c>
      <c r="G233" s="34"/>
      <c r="H233" s="28">
        <v>30946.367</v>
      </c>
      <c r="I233" s="28">
        <v>15512.216</v>
      </c>
      <c r="J233" s="28">
        <v>24152.361</v>
      </c>
      <c r="K233" s="34">
        <f t="shared" si="30"/>
        <v>55.69897299006149</v>
      </c>
      <c r="L233" s="27">
        <f t="shared" si="32"/>
        <v>2319.2254564640702</v>
      </c>
      <c r="M233" s="27">
        <f t="shared" si="33"/>
        <v>5030.001284972012</v>
      </c>
      <c r="N233" s="34">
        <f t="shared" si="31"/>
        <v>116.88280761805868</v>
      </c>
    </row>
    <row r="234" spans="1:14" ht="11.25" customHeight="1">
      <c r="A234" s="29" t="s">
        <v>133</v>
      </c>
      <c r="B234" s="29"/>
      <c r="C234" s="28">
        <v>30.162</v>
      </c>
      <c r="D234" s="28">
        <v>12.351</v>
      </c>
      <c r="E234" s="28">
        <v>10.692</v>
      </c>
      <c r="F234" s="34">
        <f t="shared" si="29"/>
        <v>-13.432110760262333</v>
      </c>
      <c r="G234" s="34"/>
      <c r="H234" s="28">
        <v>51.203</v>
      </c>
      <c r="I234" s="28">
        <v>24.714</v>
      </c>
      <c r="J234" s="28">
        <v>7.424</v>
      </c>
      <c r="K234" s="34">
        <f t="shared" si="30"/>
        <v>-69.96034636238569</v>
      </c>
      <c r="L234" s="27">
        <f t="shared" si="32"/>
        <v>2000.9715812484817</v>
      </c>
      <c r="M234" s="27">
        <f t="shared" si="33"/>
        <v>694.3509165731389</v>
      </c>
      <c r="N234" s="34">
        <f t="shared" si="31"/>
        <v>-65.29931144049996</v>
      </c>
    </row>
    <row r="235" spans="1:14" ht="11.25" customHeight="1">
      <c r="A235" s="29" t="s">
        <v>134</v>
      </c>
      <c r="B235" s="29"/>
      <c r="C235" s="28">
        <v>16357.853</v>
      </c>
      <c r="D235" s="28">
        <v>6380.714</v>
      </c>
      <c r="E235" s="28">
        <v>5300.921</v>
      </c>
      <c r="F235" s="34">
        <f t="shared" si="29"/>
        <v>-16.922761308530667</v>
      </c>
      <c r="G235" s="34"/>
      <c r="H235" s="28">
        <v>61611.109</v>
      </c>
      <c r="I235" s="28">
        <v>18928.517</v>
      </c>
      <c r="J235" s="28">
        <v>24309.297</v>
      </c>
      <c r="K235" s="34">
        <f t="shared" si="30"/>
        <v>28.426844004736353</v>
      </c>
      <c r="L235" s="27">
        <f t="shared" si="32"/>
        <v>2966.520204478684</v>
      </c>
      <c r="M235" s="27">
        <f t="shared" si="33"/>
        <v>4585.862909483088</v>
      </c>
      <c r="N235" s="34">
        <f t="shared" si="31"/>
        <v>54.58728049650941</v>
      </c>
    </row>
    <row r="236" spans="1:14" ht="11.25" customHeight="1">
      <c r="A236" s="29" t="s">
        <v>202</v>
      </c>
      <c r="B236" s="29"/>
      <c r="C236" s="28">
        <v>37611.341</v>
      </c>
      <c r="D236" s="28">
        <v>11105.039</v>
      </c>
      <c r="E236" s="28">
        <v>13775.63</v>
      </c>
      <c r="F236" s="34">
        <f t="shared" si="29"/>
        <v>24.048461243584995</v>
      </c>
      <c r="G236" s="34"/>
      <c r="H236" s="28">
        <v>55707.195</v>
      </c>
      <c r="I236" s="28">
        <v>15007.479</v>
      </c>
      <c r="J236" s="28">
        <v>24080.497</v>
      </c>
      <c r="K236" s="34">
        <f t="shared" si="30"/>
        <v>60.45664298447463</v>
      </c>
      <c r="L236" s="27">
        <f t="shared" si="32"/>
        <v>1351.411642948755</v>
      </c>
      <c r="M236" s="27">
        <f t="shared" si="33"/>
        <v>1748.050506583002</v>
      </c>
      <c r="N236" s="34">
        <f t="shared" si="31"/>
        <v>29.34996643722772</v>
      </c>
    </row>
    <row r="237" spans="1:14" ht="11.25" customHeight="1">
      <c r="A237" s="29" t="s">
        <v>135</v>
      </c>
      <c r="B237" s="29"/>
      <c r="C237" s="28">
        <v>3102.123</v>
      </c>
      <c r="D237" s="28">
        <v>1031.825</v>
      </c>
      <c r="E237" s="28">
        <v>1175.578</v>
      </c>
      <c r="F237" s="34">
        <f t="shared" si="29"/>
        <v>13.931916749448774</v>
      </c>
      <c r="G237" s="34"/>
      <c r="H237" s="28">
        <v>4332.736</v>
      </c>
      <c r="I237" s="28">
        <v>1325.347</v>
      </c>
      <c r="J237" s="28">
        <v>1931.355</v>
      </c>
      <c r="K237" s="34">
        <f t="shared" si="30"/>
        <v>45.72447819325808</v>
      </c>
      <c r="L237" s="27">
        <f t="shared" si="32"/>
        <v>1284.468781043297</v>
      </c>
      <c r="M237" s="27">
        <f t="shared" si="33"/>
        <v>1642.8982168771447</v>
      </c>
      <c r="N237" s="34">
        <f t="shared" si="31"/>
        <v>27.904877185315243</v>
      </c>
    </row>
    <row r="238" spans="1:14" ht="11.25" customHeight="1">
      <c r="A238" s="29" t="s">
        <v>27</v>
      </c>
      <c r="B238" s="29"/>
      <c r="C238" s="39"/>
      <c r="D238" s="39"/>
      <c r="E238" s="39"/>
      <c r="F238" s="34"/>
      <c r="G238" s="34"/>
      <c r="H238" s="28">
        <v>18574.956</v>
      </c>
      <c r="I238" s="28">
        <v>5822.85</v>
      </c>
      <c r="J238" s="28">
        <v>5313.851</v>
      </c>
      <c r="K238" s="34">
        <f t="shared" si="30"/>
        <v>-8.741406699468484</v>
      </c>
      <c r="L238" s="27"/>
      <c r="N238" s="34"/>
    </row>
    <row r="239" spans="1:14" ht="11.25" customHeight="1">
      <c r="A239" s="29"/>
      <c r="B239" s="29"/>
      <c r="C239" s="28"/>
      <c r="D239" s="28"/>
      <c r="E239" s="28"/>
      <c r="F239" s="34"/>
      <c r="G239" s="34"/>
      <c r="H239" s="28"/>
      <c r="I239" s="28"/>
      <c r="J239" s="28"/>
      <c r="K239" s="34"/>
      <c r="L239" s="27"/>
      <c r="N239" s="34"/>
    </row>
    <row r="240" spans="1:14" ht="11.25" customHeight="1">
      <c r="A240" s="31" t="s">
        <v>136</v>
      </c>
      <c r="B240" s="31"/>
      <c r="C240" s="32">
        <f>SUM(C241:C245)</f>
        <v>202109.325</v>
      </c>
      <c r="D240" s="32">
        <f>SUM(D241:D245)</f>
        <v>66830.21800000001</v>
      </c>
      <c r="E240" s="32">
        <f>SUM(E241:E245)</f>
        <v>71973.03099999999</v>
      </c>
      <c r="F240" s="33">
        <f aca="true" t="shared" si="34" ref="F240:F245">+E240/D240*100-100</f>
        <v>7.695340751394795</v>
      </c>
      <c r="G240" s="33"/>
      <c r="H240" s="32">
        <f>SUM(H241:H245)</f>
        <v>581790.467</v>
      </c>
      <c r="I240" s="32">
        <f>SUM(I241:I245)</f>
        <v>184957.62600000002</v>
      </c>
      <c r="J240" s="32">
        <f>SUM(J241:J245)</f>
        <v>211156.94499999998</v>
      </c>
      <c r="K240" s="33">
        <f aca="true" t="shared" si="35" ref="K240:K245">+J240/I240*100-100</f>
        <v>14.165038536988988</v>
      </c>
      <c r="L240" s="27">
        <f t="shared" si="32"/>
        <v>2767.5747818150166</v>
      </c>
      <c r="M240" s="27">
        <f aca="true" t="shared" si="36" ref="M240:M245">+J240/E240*1000</f>
        <v>2933.8342718955387</v>
      </c>
      <c r="N240" s="34">
        <f t="shared" si="31"/>
        <v>6.007407321853336</v>
      </c>
    </row>
    <row r="241" spans="1:14" ht="11.25" customHeight="1">
      <c r="A241" s="29" t="s">
        <v>137</v>
      </c>
      <c r="B241" s="29"/>
      <c r="C241" s="28">
        <v>8072.738</v>
      </c>
      <c r="D241" s="28">
        <v>3091.988</v>
      </c>
      <c r="E241" s="28">
        <v>1456.723</v>
      </c>
      <c r="F241" s="34">
        <f t="shared" si="34"/>
        <v>-52.88717161903604</v>
      </c>
      <c r="G241" s="34"/>
      <c r="H241" s="28">
        <v>33156.779</v>
      </c>
      <c r="I241" s="28">
        <v>9933.35</v>
      </c>
      <c r="J241" s="28">
        <v>8053.153</v>
      </c>
      <c r="K241" s="34">
        <f t="shared" si="35"/>
        <v>-18.9281259595202</v>
      </c>
      <c r="L241" s="27">
        <f t="shared" si="32"/>
        <v>3212.609492662973</v>
      </c>
      <c r="M241" s="27">
        <f t="shared" si="36"/>
        <v>5528.266526992435</v>
      </c>
      <c r="N241" s="34">
        <f t="shared" si="31"/>
        <v>72.08025250557247</v>
      </c>
    </row>
    <row r="242" spans="1:14" ht="11.25" customHeight="1">
      <c r="A242" s="29" t="s">
        <v>138</v>
      </c>
      <c r="B242" s="29"/>
      <c r="C242" s="28">
        <v>55890.614</v>
      </c>
      <c r="D242" s="28">
        <v>15503.848</v>
      </c>
      <c r="E242" s="28">
        <v>23819.656</v>
      </c>
      <c r="F242" s="34">
        <f t="shared" si="34"/>
        <v>53.63705836125328</v>
      </c>
      <c r="G242" s="34"/>
      <c r="H242" s="28">
        <v>142316.25</v>
      </c>
      <c r="I242" s="28">
        <v>36234.535</v>
      </c>
      <c r="J242" s="28">
        <v>58891.771</v>
      </c>
      <c r="K242" s="34">
        <f t="shared" si="35"/>
        <v>62.529396334187794</v>
      </c>
      <c r="L242" s="27">
        <f t="shared" si="32"/>
        <v>2337.13172368563</v>
      </c>
      <c r="M242" s="27">
        <f t="shared" si="36"/>
        <v>2472.4022462792914</v>
      </c>
      <c r="N242" s="34">
        <f t="shared" si="31"/>
        <v>5.787886117960923</v>
      </c>
    </row>
    <row r="243" spans="1:26" ht="11.25" customHeight="1">
      <c r="A243" s="29" t="s">
        <v>139</v>
      </c>
      <c r="B243" s="29"/>
      <c r="C243" s="28">
        <v>5079.283</v>
      </c>
      <c r="D243" s="28">
        <v>1829.915</v>
      </c>
      <c r="E243" s="28">
        <v>1673.248</v>
      </c>
      <c r="F243" s="34">
        <f t="shared" si="34"/>
        <v>-8.561435913689976</v>
      </c>
      <c r="G243" s="34"/>
      <c r="H243" s="28">
        <v>20790.93</v>
      </c>
      <c r="I243" s="28">
        <v>7592.108</v>
      </c>
      <c r="J243" s="28">
        <v>9159.593</v>
      </c>
      <c r="K243" s="34">
        <f t="shared" si="35"/>
        <v>20.646242124058304</v>
      </c>
      <c r="L243" s="27">
        <f t="shared" si="32"/>
        <v>4148.885603976141</v>
      </c>
      <c r="M243" s="27">
        <f t="shared" si="36"/>
        <v>5474.1395178718285</v>
      </c>
      <c r="N243" s="34">
        <f t="shared" si="31"/>
        <v>31.94240671821879</v>
      </c>
      <c r="U243" s="27"/>
      <c r="V243" s="27"/>
      <c r="W243" s="27"/>
      <c r="X243" s="27"/>
      <c r="Y243" s="27"/>
      <c r="Z243" s="27"/>
    </row>
    <row r="244" spans="1:14" ht="11.25" customHeight="1">
      <c r="A244" s="29" t="s">
        <v>140</v>
      </c>
      <c r="B244" s="29"/>
      <c r="C244" s="28">
        <v>112534.849</v>
      </c>
      <c r="D244" s="28">
        <v>38875.194</v>
      </c>
      <c r="E244" s="28">
        <v>39204.485</v>
      </c>
      <c r="F244" s="34">
        <f t="shared" si="34"/>
        <v>0.847046576796501</v>
      </c>
      <c r="G244" s="34"/>
      <c r="H244" s="28">
        <v>360363.307</v>
      </c>
      <c r="I244" s="28">
        <v>123073.403</v>
      </c>
      <c r="J244" s="28">
        <v>127187.996</v>
      </c>
      <c r="K244" s="34">
        <f t="shared" si="35"/>
        <v>3.343202430179005</v>
      </c>
      <c r="L244" s="27">
        <f t="shared" si="32"/>
        <v>3165.859519569214</v>
      </c>
      <c r="M244" s="27">
        <f t="shared" si="36"/>
        <v>3244.220552827055</v>
      </c>
      <c r="N244" s="34">
        <f t="shared" si="31"/>
        <v>2.4751898425519556</v>
      </c>
    </row>
    <row r="245" spans="1:24" ht="11.25" customHeight="1">
      <c r="A245" s="29" t="s">
        <v>141</v>
      </c>
      <c r="B245" s="29"/>
      <c r="C245" s="28">
        <v>20531.841</v>
      </c>
      <c r="D245" s="28">
        <v>7529.273</v>
      </c>
      <c r="E245" s="28">
        <v>5818.919</v>
      </c>
      <c r="F245" s="34">
        <f t="shared" si="34"/>
        <v>-22.716057712344877</v>
      </c>
      <c r="G245" s="34"/>
      <c r="H245" s="28">
        <v>25163.201</v>
      </c>
      <c r="I245" s="28">
        <v>8124.23</v>
      </c>
      <c r="J245" s="28">
        <v>7864.432</v>
      </c>
      <c r="K245" s="34">
        <f t="shared" si="35"/>
        <v>-3.1978169008016692</v>
      </c>
      <c r="L245" s="27">
        <f t="shared" si="32"/>
        <v>1079.0191828613465</v>
      </c>
      <c r="M245" s="27">
        <f t="shared" si="36"/>
        <v>1351.5280071779657</v>
      </c>
      <c r="N245" s="34">
        <f t="shared" si="31"/>
        <v>25.255234443004014</v>
      </c>
      <c r="S245" s="27"/>
      <c r="T245" s="27"/>
      <c r="U245" s="27"/>
      <c r="V245" s="27"/>
      <c r="W245" s="27"/>
      <c r="X245" s="27"/>
    </row>
    <row r="246" spans="1:24" ht="11.25" customHeight="1">
      <c r="A246" s="29"/>
      <c r="B246" s="29"/>
      <c r="C246" s="28"/>
      <c r="D246" s="28"/>
      <c r="E246" s="28"/>
      <c r="F246" s="34"/>
      <c r="G246" s="34"/>
      <c r="H246" s="28"/>
      <c r="I246" s="28"/>
      <c r="J246" s="28"/>
      <c r="K246" s="34"/>
      <c r="L246" s="26"/>
      <c r="N246" s="190"/>
      <c r="S246" s="27"/>
      <c r="T246" s="27"/>
      <c r="U246" s="27"/>
      <c r="V246" s="27"/>
      <c r="W246" s="27"/>
      <c r="X246" s="27"/>
    </row>
    <row r="247" spans="1:14" ht="11.25" customHeight="1">
      <c r="A247" s="31" t="s">
        <v>142</v>
      </c>
      <c r="B247" s="31"/>
      <c r="C247" s="28"/>
      <c r="D247" s="28"/>
      <c r="E247" s="28"/>
      <c r="F247" s="34"/>
      <c r="G247" s="34"/>
      <c r="H247" s="32">
        <v>88787.18</v>
      </c>
      <c r="I247" s="32">
        <v>17484.865</v>
      </c>
      <c r="J247" s="32">
        <v>53166.074</v>
      </c>
      <c r="K247" s="33">
        <f>+J247/I247*100-100</f>
        <v>204.0691134875791</v>
      </c>
      <c r="L247" s="26"/>
      <c r="N247" s="190"/>
    </row>
    <row r="248" spans="1:14" ht="11.25" customHeight="1">
      <c r="A248" s="173" t="s">
        <v>302</v>
      </c>
      <c r="B248" s="29">
        <v>16010000</v>
      </c>
      <c r="C248" s="28">
        <v>4256.558</v>
      </c>
      <c r="D248" s="28">
        <v>1081.941</v>
      </c>
      <c r="E248" s="28">
        <v>1394.438</v>
      </c>
      <c r="F248" s="34">
        <f>+E248/D248*100-100</f>
        <v>28.882998241124056</v>
      </c>
      <c r="G248" s="34"/>
      <c r="H248" s="28">
        <v>6142.681</v>
      </c>
      <c r="I248" s="28">
        <v>1301.357</v>
      </c>
      <c r="J248" s="28">
        <v>2293.829</v>
      </c>
      <c r="K248" s="34">
        <f>+J248/I248*100-100</f>
        <v>76.26439170804016</v>
      </c>
      <c r="L248" s="26"/>
      <c r="N248" s="190"/>
    </row>
    <row r="249" spans="1:12" ht="11.25">
      <c r="A249" s="29" t="s">
        <v>27</v>
      </c>
      <c r="B249" s="29"/>
      <c r="C249" s="28"/>
      <c r="D249" s="28"/>
      <c r="E249" s="28"/>
      <c r="F249" s="28"/>
      <c r="G249" s="28"/>
      <c r="H249" s="28">
        <f>+H247-H248</f>
        <v>82644.499</v>
      </c>
      <c r="I249" s="28">
        <f>+I247-I248</f>
        <v>16183.508000000002</v>
      </c>
      <c r="J249" s="28">
        <f>+J247-J248</f>
        <v>50872.245</v>
      </c>
      <c r="K249" s="34">
        <f>+J249/I249*100-100</f>
        <v>214.34621591313822</v>
      </c>
      <c r="L249" s="26"/>
    </row>
    <row r="250" spans="1:17" ht="11.25">
      <c r="A250" s="2"/>
      <c r="B250" s="2"/>
      <c r="C250" s="36"/>
      <c r="D250" s="36"/>
      <c r="E250" s="36"/>
      <c r="F250" s="36"/>
      <c r="G250" s="36"/>
      <c r="H250" s="36"/>
      <c r="I250" s="36"/>
      <c r="J250" s="36"/>
      <c r="K250" s="2"/>
      <c r="Q250" s="184"/>
    </row>
    <row r="251" spans="1:17" ht="11.25">
      <c r="A251" s="29" t="s">
        <v>477</v>
      </c>
      <c r="B251" s="29"/>
      <c r="C251" s="29"/>
      <c r="D251" s="29"/>
      <c r="E251" s="29"/>
      <c r="F251" s="29"/>
      <c r="G251" s="29"/>
      <c r="H251" s="29"/>
      <c r="I251" s="29"/>
      <c r="J251" s="29"/>
      <c r="K251" s="29"/>
      <c r="Q251" s="184"/>
    </row>
    <row r="252" spans="1:17" ht="19.5" customHeight="1">
      <c r="A252" s="241" t="s">
        <v>346</v>
      </c>
      <c r="B252" s="241"/>
      <c r="C252" s="241"/>
      <c r="D252" s="241"/>
      <c r="E252" s="241"/>
      <c r="F252" s="241"/>
      <c r="G252" s="241"/>
      <c r="H252" s="241"/>
      <c r="I252" s="241"/>
      <c r="J252" s="241"/>
      <c r="K252" s="241"/>
      <c r="Q252" s="184"/>
    </row>
    <row r="253" spans="1:17" ht="19.5" customHeight="1">
      <c r="A253" s="240" t="s">
        <v>345</v>
      </c>
      <c r="B253" s="240"/>
      <c r="C253" s="240"/>
      <c r="D253" s="240"/>
      <c r="E253" s="240"/>
      <c r="F253" s="240"/>
      <c r="G253" s="240"/>
      <c r="H253" s="240"/>
      <c r="I253" s="240"/>
      <c r="J253" s="240"/>
      <c r="K253" s="240"/>
      <c r="Q253" s="184"/>
    </row>
    <row r="254" spans="1:20" ht="11.25">
      <c r="A254" s="29"/>
      <c r="B254" s="29"/>
      <c r="C254" s="244" t="s">
        <v>203</v>
      </c>
      <c r="D254" s="244"/>
      <c r="E254" s="244"/>
      <c r="F254" s="244"/>
      <c r="G254" s="30"/>
      <c r="H254" s="244" t="s">
        <v>204</v>
      </c>
      <c r="I254" s="244"/>
      <c r="J254" s="244"/>
      <c r="K254" s="244"/>
      <c r="L254" s="245"/>
      <c r="M254" s="245"/>
      <c r="N254" s="245"/>
      <c r="O254" s="173"/>
      <c r="P254" s="173"/>
      <c r="Q254" s="173"/>
      <c r="R254" s="173"/>
      <c r="S254" s="173"/>
      <c r="T254" s="173"/>
    </row>
    <row r="255" spans="1:20" ht="11.25">
      <c r="A255" s="29" t="s">
        <v>220</v>
      </c>
      <c r="B255" s="46" t="s">
        <v>188</v>
      </c>
      <c r="C255" s="53">
        <v>2007</v>
      </c>
      <c r="D255" s="247" t="str">
        <f>+D214</f>
        <v>Enero - Abril</v>
      </c>
      <c r="E255" s="247"/>
      <c r="F255" s="247"/>
      <c r="G255" s="30"/>
      <c r="H255" s="53">
        <v>2007</v>
      </c>
      <c r="I255" s="247" t="str">
        <f>+D255</f>
        <v>Enero - Abril</v>
      </c>
      <c r="J255" s="247"/>
      <c r="K255" s="247"/>
      <c r="L255" s="246"/>
      <c r="M255" s="246"/>
      <c r="N255" s="246"/>
      <c r="O255" s="173"/>
      <c r="P255" s="173"/>
      <c r="Q255" s="173"/>
      <c r="R255" s="173"/>
      <c r="S255" s="173"/>
      <c r="T255" s="173"/>
    </row>
    <row r="256" spans="1:14" ht="11.25">
      <c r="A256" s="2"/>
      <c r="B256" s="47" t="s">
        <v>68</v>
      </c>
      <c r="C256" s="2"/>
      <c r="D256" s="54">
        <v>2007</v>
      </c>
      <c r="E256" s="54">
        <v>2008</v>
      </c>
      <c r="F256" s="55" t="s">
        <v>358</v>
      </c>
      <c r="G256" s="35"/>
      <c r="H256" s="2"/>
      <c r="I256" s="54">
        <v>2007</v>
      </c>
      <c r="J256" s="54">
        <v>2008</v>
      </c>
      <c r="K256" s="55" t="s">
        <v>358</v>
      </c>
      <c r="L256" s="192"/>
      <c r="M256" s="192"/>
      <c r="N256" s="35"/>
    </row>
    <row r="257" spans="1:17" ht="11.25">
      <c r="A257" s="29"/>
      <c r="B257" s="29"/>
      <c r="C257" s="28"/>
      <c r="D257" s="28"/>
      <c r="E257" s="28"/>
      <c r="F257" s="34"/>
      <c r="G257" s="34"/>
      <c r="H257" s="28"/>
      <c r="I257" s="28"/>
      <c r="J257" s="28"/>
      <c r="K257" s="34"/>
      <c r="Q257" s="184"/>
    </row>
    <row r="258" spans="1:17" s="63" customFormat="1" ht="11.25">
      <c r="A258" s="62" t="s">
        <v>445</v>
      </c>
      <c r="B258" s="62"/>
      <c r="C258" s="62"/>
      <c r="D258" s="62"/>
      <c r="E258" s="62"/>
      <c r="F258" s="62"/>
      <c r="G258" s="62"/>
      <c r="H258" s="62">
        <f>+H260+H270</f>
        <v>4497307.751999999</v>
      </c>
      <c r="I258" s="62">
        <f>+I260+I270</f>
        <v>1419580.909</v>
      </c>
      <c r="J258" s="62">
        <f>+J260+J270</f>
        <v>1582631.19</v>
      </c>
      <c r="K258" s="191">
        <f>+J258/I258*100-100</f>
        <v>11.485804012034649</v>
      </c>
      <c r="L258" s="189"/>
      <c r="M258" s="189"/>
      <c r="N258" s="189"/>
      <c r="Q258" s="189"/>
    </row>
    <row r="259" spans="1:17" ht="11.25">
      <c r="A259" s="29"/>
      <c r="B259" s="29"/>
      <c r="C259" s="28"/>
      <c r="D259" s="28"/>
      <c r="E259" s="28"/>
      <c r="F259" s="34"/>
      <c r="G259" s="34"/>
      <c r="H259" s="28"/>
      <c r="I259" s="28"/>
      <c r="J259" s="28"/>
      <c r="K259" s="34"/>
      <c r="Q259" s="184"/>
    </row>
    <row r="260" spans="1:17" ht="11.25">
      <c r="A260" s="31" t="s">
        <v>121</v>
      </c>
      <c r="B260" s="31"/>
      <c r="C260" s="32"/>
      <c r="D260" s="32"/>
      <c r="E260" s="32"/>
      <c r="F260" s="33"/>
      <c r="G260" s="33"/>
      <c r="H260" s="32">
        <f>+H262+H265+H268</f>
        <v>234384.791</v>
      </c>
      <c r="I260" s="32">
        <f>+I262+I265+I268</f>
        <v>78399.087</v>
      </c>
      <c r="J260" s="32">
        <f>+J262+J265+J268</f>
        <v>112578.472</v>
      </c>
      <c r="K260" s="33">
        <f>+J260/I260*100-100</f>
        <v>43.59666203765866</v>
      </c>
      <c r="Q260" s="184"/>
    </row>
    <row r="261" spans="1:17" ht="11.25">
      <c r="A261" s="31"/>
      <c r="B261" s="31"/>
      <c r="C261" s="28"/>
      <c r="D261" s="28"/>
      <c r="E261" s="28"/>
      <c r="F261" s="34"/>
      <c r="G261" s="34"/>
      <c r="H261" s="28"/>
      <c r="I261" s="28"/>
      <c r="J261" s="28"/>
      <c r="K261" s="33"/>
      <c r="Q261" s="184"/>
    </row>
    <row r="262" spans="1:17" ht="11.25">
      <c r="A262" s="31" t="s">
        <v>145</v>
      </c>
      <c r="B262" s="31"/>
      <c r="C262" s="32">
        <f>+C263+C264</f>
        <v>3029706.4760000003</v>
      </c>
      <c r="D262" s="32">
        <f>+D263+D264</f>
        <v>1038934.215</v>
      </c>
      <c r="E262" s="32">
        <f>+E263+E264</f>
        <v>1364555.111</v>
      </c>
      <c r="F262" s="33">
        <f aca="true" t="shared" si="37" ref="F262:F267">+E262/D262*100-100</f>
        <v>31.341820425078595</v>
      </c>
      <c r="G262" s="28"/>
      <c r="H262" s="32">
        <f>+H263+H264</f>
        <v>222705.59</v>
      </c>
      <c r="I262" s="32">
        <f>+I263+I264</f>
        <v>73679.75</v>
      </c>
      <c r="J262" s="32">
        <f>+J263+J264</f>
        <v>108782.659</v>
      </c>
      <c r="K262" s="33">
        <f aca="true" t="shared" si="38" ref="K262:K268">+J262/I262*100-100</f>
        <v>47.64254628985577</v>
      </c>
      <c r="Q262" s="184"/>
    </row>
    <row r="263" spans="1:17" ht="11.25">
      <c r="A263" s="29" t="s">
        <v>174</v>
      </c>
      <c r="B263" s="29"/>
      <c r="C263" s="28">
        <v>35796.22</v>
      </c>
      <c r="D263" s="28">
        <v>18192.59</v>
      </c>
      <c r="E263" s="28">
        <v>18142.47</v>
      </c>
      <c r="F263" s="34">
        <f t="shared" si="37"/>
        <v>-0.2754967819315368</v>
      </c>
      <c r="G263" s="34"/>
      <c r="H263" s="28">
        <v>2563.456</v>
      </c>
      <c r="I263" s="28">
        <v>627.056</v>
      </c>
      <c r="J263" s="28">
        <v>1347.39</v>
      </c>
      <c r="K263" s="34">
        <f t="shared" si="38"/>
        <v>114.87554540583295</v>
      </c>
      <c r="Q263" s="184"/>
    </row>
    <row r="264" spans="1:17" ht="11.25">
      <c r="A264" s="29" t="s">
        <v>175</v>
      </c>
      <c r="B264" s="29"/>
      <c r="C264" s="28">
        <v>2993910.256</v>
      </c>
      <c r="D264" s="28">
        <v>1020741.625</v>
      </c>
      <c r="E264" s="28">
        <v>1346412.641</v>
      </c>
      <c r="F264" s="34">
        <f t="shared" si="37"/>
        <v>31.90533314441842</v>
      </c>
      <c r="G264" s="34"/>
      <c r="H264" s="28">
        <v>220142.134</v>
      </c>
      <c r="I264" s="28">
        <v>73052.694</v>
      </c>
      <c r="J264" s="28">
        <v>107435.269</v>
      </c>
      <c r="K264" s="34">
        <f t="shared" si="38"/>
        <v>47.06544429422411</v>
      </c>
      <c r="Q264" s="184"/>
    </row>
    <row r="265" spans="1:17" ht="11.25">
      <c r="A265" s="31" t="s">
        <v>176</v>
      </c>
      <c r="B265" s="31"/>
      <c r="C265" s="32">
        <f>+C266+C267</f>
        <v>105763</v>
      </c>
      <c r="D265" s="32">
        <f>+D266+D267</f>
        <v>39680</v>
      </c>
      <c r="E265" s="32">
        <f>+E266+E267</f>
        <v>11098</v>
      </c>
      <c r="F265" s="33">
        <f t="shared" si="37"/>
        <v>-72.03125</v>
      </c>
      <c r="G265" s="34"/>
      <c r="H265" s="32">
        <f>+H266+H267</f>
        <v>7761.794</v>
      </c>
      <c r="I265" s="32">
        <f>+I266+I267</f>
        <v>3783.686</v>
      </c>
      <c r="J265" s="32">
        <f>+J266+J267</f>
        <v>2218.589</v>
      </c>
      <c r="K265" s="33">
        <f t="shared" si="38"/>
        <v>-41.364346830048795</v>
      </c>
      <c r="Q265" s="184"/>
    </row>
    <row r="266" spans="1:17" ht="11.25">
      <c r="A266" s="29" t="s">
        <v>174</v>
      </c>
      <c r="B266" s="29"/>
      <c r="C266" s="28">
        <v>55106</v>
      </c>
      <c r="D266" s="28">
        <v>38463</v>
      </c>
      <c r="E266" s="28">
        <v>10648</v>
      </c>
      <c r="F266" s="34">
        <f t="shared" si="37"/>
        <v>-72.31625198242466</v>
      </c>
      <c r="G266" s="34"/>
      <c r="H266" s="28">
        <v>6157.886</v>
      </c>
      <c r="I266" s="28">
        <v>3291.251</v>
      </c>
      <c r="J266" s="28">
        <v>1981.616</v>
      </c>
      <c r="K266" s="34">
        <f t="shared" si="38"/>
        <v>-39.791404544958745</v>
      </c>
      <c r="Q266" s="184"/>
    </row>
    <row r="267" spans="1:17" ht="11.25">
      <c r="A267" s="29" t="s">
        <v>175</v>
      </c>
      <c r="B267" s="29"/>
      <c r="C267" s="28">
        <v>50657</v>
      </c>
      <c r="D267" s="28">
        <v>1217</v>
      </c>
      <c r="E267" s="28">
        <v>450</v>
      </c>
      <c r="F267" s="34">
        <f t="shared" si="37"/>
        <v>-63.023829087921115</v>
      </c>
      <c r="G267" s="34"/>
      <c r="H267" s="28">
        <v>1603.908</v>
      </c>
      <c r="I267" s="28">
        <v>492.435</v>
      </c>
      <c r="J267" s="28">
        <v>236.973</v>
      </c>
      <c r="K267" s="34">
        <f t="shared" si="38"/>
        <v>-51.87730360352128</v>
      </c>
      <c r="Q267" s="184"/>
    </row>
    <row r="268" spans="1:17" ht="11.25">
      <c r="A268" s="31" t="s">
        <v>146</v>
      </c>
      <c r="B268" s="31"/>
      <c r="C268" s="39"/>
      <c r="D268" s="39"/>
      <c r="E268" s="39"/>
      <c r="F268" s="34"/>
      <c r="G268" s="34"/>
      <c r="H268" s="32">
        <v>3917.407</v>
      </c>
      <c r="I268" s="32">
        <v>935.651</v>
      </c>
      <c r="J268" s="32">
        <v>1577.224</v>
      </c>
      <c r="K268" s="33">
        <f t="shared" si="38"/>
        <v>68.56969104933356</v>
      </c>
      <c r="Q268" s="184"/>
    </row>
    <row r="269" spans="1:17" ht="11.25">
      <c r="A269" s="29"/>
      <c r="B269" s="29"/>
      <c r="C269" s="28"/>
      <c r="D269" s="28"/>
      <c r="E269" s="28"/>
      <c r="F269" s="34"/>
      <c r="G269" s="34"/>
      <c r="H269" s="28"/>
      <c r="I269" s="28"/>
      <c r="J269" s="28"/>
      <c r="K269" s="34"/>
      <c r="Q269" s="184"/>
    </row>
    <row r="270" spans="1:17" ht="11.25">
      <c r="A270" s="31" t="s">
        <v>128</v>
      </c>
      <c r="B270" s="31"/>
      <c r="C270" s="28"/>
      <c r="D270" s="28"/>
      <c r="E270" s="28"/>
      <c r="F270" s="34"/>
      <c r="G270" s="34"/>
      <c r="H270" s="32">
        <f>+H272+H279+H284+H288+H289</f>
        <v>4262922.960999999</v>
      </c>
      <c r="I270" s="32">
        <f>+I272+I279+I284+I288+I289</f>
        <v>1341181.822</v>
      </c>
      <c r="J270" s="32">
        <f>+J272+J279+J284+J288+J289</f>
        <v>1470052.7179999999</v>
      </c>
      <c r="K270" s="33">
        <f>+J270/I270*100-100</f>
        <v>9.608756537411509</v>
      </c>
      <c r="Q270" s="184"/>
    </row>
    <row r="271" spans="1:17" ht="11.25">
      <c r="A271" s="31"/>
      <c r="B271" s="31"/>
      <c r="C271" s="28"/>
      <c r="D271" s="28"/>
      <c r="E271" s="28"/>
      <c r="F271" s="34"/>
      <c r="G271" s="34"/>
      <c r="H271" s="28"/>
      <c r="I271" s="28"/>
      <c r="J271" s="28"/>
      <c r="K271" s="34"/>
      <c r="Q271" s="184"/>
    </row>
    <row r="272" spans="1:17" ht="11.25">
      <c r="A272" s="31" t="s">
        <v>147</v>
      </c>
      <c r="B272" s="31"/>
      <c r="C272" s="32">
        <f>SUM(C273:C277)</f>
        <v>3858389.3510000003</v>
      </c>
      <c r="D272" s="32">
        <f>SUM(D273:D277)</f>
        <v>1277758.644</v>
      </c>
      <c r="E272" s="32">
        <f>SUM(E273:E277)</f>
        <v>1301529.246</v>
      </c>
      <c r="F272" s="33">
        <f>+E272/D272*100-100</f>
        <v>1.860335839762854</v>
      </c>
      <c r="G272" s="34"/>
      <c r="H272" s="32">
        <f>SUM(H273:H277)</f>
        <v>2354303.9239999996</v>
      </c>
      <c r="I272" s="32">
        <f>SUM(I273:I277)</f>
        <v>755744.299</v>
      </c>
      <c r="J272" s="32">
        <f>SUM(J273:J277)</f>
        <v>856594.334</v>
      </c>
      <c r="K272" s="33">
        <f>+J272/I272*100-100</f>
        <v>13.344465202508943</v>
      </c>
      <c r="Q272" s="184"/>
    </row>
    <row r="273" spans="1:17" ht="11.25">
      <c r="A273" s="29" t="s">
        <v>184</v>
      </c>
      <c r="B273" s="29"/>
      <c r="C273" s="28">
        <v>330563.538</v>
      </c>
      <c r="D273" s="28">
        <v>114946.077</v>
      </c>
      <c r="E273" s="28">
        <v>111997.468</v>
      </c>
      <c r="F273" s="34">
        <f>+E273/D273*100-100</f>
        <v>-2.5652106422040077</v>
      </c>
      <c r="G273" s="34"/>
      <c r="H273" s="28">
        <v>194168.227</v>
      </c>
      <c r="I273" s="28">
        <v>64527.477</v>
      </c>
      <c r="J273" s="28">
        <v>60305.608</v>
      </c>
      <c r="K273" s="34">
        <f>+J273/I273*100-100</f>
        <v>-6.542746123484719</v>
      </c>
      <c r="Q273" s="184"/>
    </row>
    <row r="274" spans="1:17" ht="11.25">
      <c r="A274" s="29" t="s">
        <v>185</v>
      </c>
      <c r="B274" s="29"/>
      <c r="C274" s="28">
        <v>0</v>
      </c>
      <c r="D274" s="28">
        <v>0</v>
      </c>
      <c r="E274" s="28">
        <v>0</v>
      </c>
      <c r="F274" s="34"/>
      <c r="G274" s="34"/>
      <c r="H274" s="28">
        <v>0</v>
      </c>
      <c r="I274" s="28">
        <v>0</v>
      </c>
      <c r="J274" s="28">
        <v>0</v>
      </c>
      <c r="K274" s="34"/>
      <c r="Q274" s="184"/>
    </row>
    <row r="275" spans="1:17" ht="11.25">
      <c r="A275" s="29" t="s">
        <v>186</v>
      </c>
      <c r="B275" s="29"/>
      <c r="C275" s="28">
        <v>1894491.426</v>
      </c>
      <c r="D275" s="28">
        <v>673327.071</v>
      </c>
      <c r="E275" s="28">
        <v>590107.984</v>
      </c>
      <c r="F275" s="34">
        <f>+E275/D275*100-100</f>
        <v>-12.359385294936402</v>
      </c>
      <c r="G275" s="34"/>
      <c r="H275" s="28">
        <v>1226123.376</v>
      </c>
      <c r="I275" s="28">
        <v>421227.459</v>
      </c>
      <c r="J275" s="28">
        <v>408057.688</v>
      </c>
      <c r="K275" s="34">
        <f>+J275/I275*100-100</f>
        <v>-3.126522433097108</v>
      </c>
      <c r="Q275" s="184"/>
    </row>
    <row r="276" spans="1:17" ht="11.25">
      <c r="A276" s="29" t="s">
        <v>187</v>
      </c>
      <c r="B276" s="29"/>
      <c r="C276" s="28">
        <v>1633334.387</v>
      </c>
      <c r="D276" s="28">
        <v>489485.496</v>
      </c>
      <c r="E276" s="28">
        <v>599421.558</v>
      </c>
      <c r="F276" s="34">
        <f>+E276/D276*100-100</f>
        <v>22.459513693128912</v>
      </c>
      <c r="G276" s="34"/>
      <c r="H276" s="28">
        <v>934012.321</v>
      </c>
      <c r="I276" s="28">
        <v>269989.363</v>
      </c>
      <c r="J276" s="28">
        <v>388229.31</v>
      </c>
      <c r="K276" s="34">
        <f>+J276/I276*100-100</f>
        <v>43.79429829611473</v>
      </c>
      <c r="Q276" s="184"/>
    </row>
    <row r="277" spans="1:17" ht="11.25">
      <c r="A277" s="29" t="s">
        <v>27</v>
      </c>
      <c r="B277" s="29"/>
      <c r="C277" s="28">
        <v>0</v>
      </c>
      <c r="D277" s="28">
        <v>0</v>
      </c>
      <c r="E277" s="28">
        <v>2.236</v>
      </c>
      <c r="F277" s="34"/>
      <c r="G277" s="34"/>
      <c r="H277" s="28">
        <v>0</v>
      </c>
      <c r="I277" s="28">
        <v>0</v>
      </c>
      <c r="J277" s="28">
        <v>1.728</v>
      </c>
      <c r="K277" s="34"/>
      <c r="Q277" s="184"/>
    </row>
    <row r="278" spans="1:17" ht="11.25">
      <c r="A278" s="29"/>
      <c r="B278" s="29"/>
      <c r="C278" s="28"/>
      <c r="D278" s="28"/>
      <c r="E278" s="28"/>
      <c r="F278" s="34"/>
      <c r="G278" s="34"/>
      <c r="H278" s="28"/>
      <c r="I278" s="28"/>
      <c r="J278" s="28"/>
      <c r="K278" s="34"/>
      <c r="Q278" s="184"/>
    </row>
    <row r="279" spans="1:17" ht="11.25">
      <c r="A279" s="31" t="s">
        <v>177</v>
      </c>
      <c r="B279" s="31"/>
      <c r="C279" s="28"/>
      <c r="D279" s="28"/>
      <c r="E279" s="28"/>
      <c r="F279" s="34"/>
      <c r="G279" s="34"/>
      <c r="H279" s="32">
        <f>+H280+H281+H282</f>
        <v>829677.488</v>
      </c>
      <c r="I279" s="32">
        <f>+I280+I281+I282</f>
        <v>241250.624</v>
      </c>
      <c r="J279" s="32">
        <f>+J280+J281+J282</f>
        <v>261262.325</v>
      </c>
      <c r="K279" s="33">
        <f aca="true" t="shared" si="39" ref="K279:K289">+J279/I279*100-100</f>
        <v>8.294984140642043</v>
      </c>
      <c r="Q279" s="184"/>
    </row>
    <row r="280" spans="1:17" ht="11.25">
      <c r="A280" s="29" t="s">
        <v>178</v>
      </c>
      <c r="B280" s="29"/>
      <c r="C280" s="28">
        <v>13692566.64</v>
      </c>
      <c r="D280" s="28">
        <v>1765634.72</v>
      </c>
      <c r="E280" s="28">
        <v>1287170</v>
      </c>
      <c r="F280" s="34">
        <f>+E280/D280*100-100</f>
        <v>-27.098737614312427</v>
      </c>
      <c r="G280" s="34"/>
      <c r="H280" s="28">
        <v>817814.026</v>
      </c>
      <c r="I280" s="28">
        <v>237433.239</v>
      </c>
      <c r="J280" s="28">
        <v>255486.709</v>
      </c>
      <c r="K280" s="34">
        <f t="shared" si="39"/>
        <v>7.6035984161425745</v>
      </c>
      <c r="Q280" s="184"/>
    </row>
    <row r="281" spans="1:17" ht="12.75">
      <c r="A281" s="29" t="s">
        <v>179</v>
      </c>
      <c r="B281" s="29"/>
      <c r="C281" s="28">
        <v>22498</v>
      </c>
      <c r="D281" s="28">
        <v>6331</v>
      </c>
      <c r="E281" s="28">
        <v>24323</v>
      </c>
      <c r="F281" s="34">
        <f>+E281/D281*100-100</f>
        <v>284.1889117043121</v>
      </c>
      <c r="G281" s="34"/>
      <c r="H281" s="28">
        <v>10968.358</v>
      </c>
      <c r="I281" s="28">
        <v>3426.567</v>
      </c>
      <c r="J281" s="28">
        <v>4794.833</v>
      </c>
      <c r="K281" s="34">
        <f t="shared" si="39"/>
        <v>39.93110305445654</v>
      </c>
      <c r="L281" s="194"/>
      <c r="M281" s="194"/>
      <c r="N281" s="194"/>
      <c r="Q281" s="184"/>
    </row>
    <row r="282" spans="1:17" ht="12.75">
      <c r="A282" s="29" t="s">
        <v>180</v>
      </c>
      <c r="B282" s="29"/>
      <c r="C282" s="39"/>
      <c r="D282" s="39"/>
      <c r="E282" s="39"/>
      <c r="F282" s="34"/>
      <c r="G282" s="34"/>
      <c r="H282" s="28">
        <v>895.104</v>
      </c>
      <c r="I282" s="28">
        <v>390.818</v>
      </c>
      <c r="J282" s="28">
        <v>980.783</v>
      </c>
      <c r="K282" s="34">
        <f t="shared" si="39"/>
        <v>150.9564554344989</v>
      </c>
      <c r="L282" s="194"/>
      <c r="M282" s="194"/>
      <c r="N282" s="194"/>
      <c r="Q282" s="184"/>
    </row>
    <row r="283" spans="1:17" ht="12.75">
      <c r="A283" s="29"/>
      <c r="B283" s="29"/>
      <c r="C283" s="28"/>
      <c r="D283" s="28"/>
      <c r="E283" s="28"/>
      <c r="F283" s="34"/>
      <c r="G283" s="34"/>
      <c r="H283" s="28"/>
      <c r="I283" s="28"/>
      <c r="J283" s="28"/>
      <c r="K283" s="34"/>
      <c r="L283" s="194"/>
      <c r="M283" s="194"/>
      <c r="N283" s="194"/>
      <c r="Q283" s="184"/>
    </row>
    <row r="284" spans="1:17" ht="12.75">
      <c r="A284" s="31" t="s">
        <v>148</v>
      </c>
      <c r="B284" s="31"/>
      <c r="C284" s="28"/>
      <c r="D284" s="28"/>
      <c r="E284" s="28"/>
      <c r="F284" s="34"/>
      <c r="G284" s="34"/>
      <c r="H284" s="32">
        <f>SUM(H285:H287)</f>
        <v>935326.132</v>
      </c>
      <c r="I284" s="32">
        <f>SUM(I285:I287)</f>
        <v>292322.642</v>
      </c>
      <c r="J284" s="32">
        <f>SUM(J285:J287)</f>
        <v>309943.977</v>
      </c>
      <c r="K284" s="33">
        <f t="shared" si="39"/>
        <v>6.028043151033117</v>
      </c>
      <c r="L284" s="194"/>
      <c r="M284" s="194"/>
      <c r="N284" s="194"/>
      <c r="Q284" s="184"/>
    </row>
    <row r="285" spans="1:17" ht="11.25">
      <c r="A285" s="29" t="s">
        <v>181</v>
      </c>
      <c r="B285" s="29"/>
      <c r="C285" s="39"/>
      <c r="D285" s="39"/>
      <c r="E285" s="39"/>
      <c r="F285" s="34"/>
      <c r="G285" s="34"/>
      <c r="H285" s="28">
        <v>481911.138</v>
      </c>
      <c r="I285" s="28">
        <v>155109.356</v>
      </c>
      <c r="J285" s="28">
        <v>163689.677</v>
      </c>
      <c r="K285" s="34">
        <f t="shared" si="39"/>
        <v>5.531788166279284</v>
      </c>
      <c r="Q285" s="184"/>
    </row>
    <row r="286" spans="1:17" ht="11.25">
      <c r="A286" s="29" t="s">
        <v>182</v>
      </c>
      <c r="B286" s="29"/>
      <c r="C286" s="39"/>
      <c r="D286" s="39"/>
      <c r="E286" s="39"/>
      <c r="F286" s="34"/>
      <c r="G286" s="34"/>
      <c r="H286" s="28">
        <v>6112.969</v>
      </c>
      <c r="I286" s="28">
        <v>1621.845</v>
      </c>
      <c r="J286" s="28">
        <v>3105.747</v>
      </c>
      <c r="K286" s="34">
        <f t="shared" si="39"/>
        <v>91.49468660691988</v>
      </c>
      <c r="Q286" s="184"/>
    </row>
    <row r="287" spans="1:17" ht="11.25">
      <c r="A287" s="29" t="s">
        <v>183</v>
      </c>
      <c r="B287" s="29"/>
      <c r="C287" s="39"/>
      <c r="D287" s="39"/>
      <c r="E287" s="39"/>
      <c r="F287" s="34"/>
      <c r="G287" s="34"/>
      <c r="H287" s="28">
        <v>447302.025</v>
      </c>
      <c r="I287" s="28">
        <v>135591.441</v>
      </c>
      <c r="J287" s="28">
        <v>143148.553</v>
      </c>
      <c r="K287" s="34">
        <f t="shared" si="39"/>
        <v>5.573443238205584</v>
      </c>
      <c r="Q287" s="184"/>
    </row>
    <row r="288" spans="1:17" ht="11.25">
      <c r="A288" s="31" t="s">
        <v>42</v>
      </c>
      <c r="B288" s="31"/>
      <c r="C288" s="32">
        <v>231575.324</v>
      </c>
      <c r="D288" s="32">
        <v>81900.838</v>
      </c>
      <c r="E288" s="32">
        <v>67226.916</v>
      </c>
      <c r="F288" s="33">
        <f>+E288/D288*100-100</f>
        <v>-17.916693355445275</v>
      </c>
      <c r="G288" s="34"/>
      <c r="H288" s="32">
        <v>143237.191</v>
      </c>
      <c r="I288" s="32">
        <v>51779.149</v>
      </c>
      <c r="J288" s="32">
        <v>42113.866</v>
      </c>
      <c r="K288" s="33">
        <f t="shared" si="39"/>
        <v>-18.666361241278793</v>
      </c>
      <c r="Q288" s="184"/>
    </row>
    <row r="289" spans="1:17" ht="11.25">
      <c r="A289" s="31" t="s">
        <v>149</v>
      </c>
      <c r="B289" s="31"/>
      <c r="C289" s="32"/>
      <c r="D289" s="32"/>
      <c r="E289" s="32"/>
      <c r="F289" s="33"/>
      <c r="G289" s="33"/>
      <c r="H289" s="32">
        <v>378.226</v>
      </c>
      <c r="I289" s="32">
        <v>85.108</v>
      </c>
      <c r="J289" s="32">
        <f>141.216-3</f>
        <v>138.216</v>
      </c>
      <c r="K289" s="33">
        <f t="shared" si="39"/>
        <v>62.40071438642667</v>
      </c>
      <c r="Q289" s="184"/>
    </row>
    <row r="290" spans="1:17" ht="11.25">
      <c r="A290" s="2"/>
      <c r="B290" s="2"/>
      <c r="C290" s="36"/>
      <c r="D290" s="36"/>
      <c r="E290" s="36"/>
      <c r="F290" s="36"/>
      <c r="G290" s="36"/>
      <c r="H290" s="36"/>
      <c r="I290" s="36"/>
      <c r="J290" s="36"/>
      <c r="K290" s="2"/>
      <c r="Q290" s="184"/>
    </row>
    <row r="291" spans="1:17" ht="11.25">
      <c r="A291" s="29" t="s">
        <v>115</v>
      </c>
      <c r="B291" s="29"/>
      <c r="C291" s="29"/>
      <c r="D291" s="29"/>
      <c r="E291" s="29"/>
      <c r="F291" s="29"/>
      <c r="G291" s="29"/>
      <c r="H291" s="29"/>
      <c r="I291" s="29"/>
      <c r="J291" s="29"/>
      <c r="K291" s="29"/>
      <c r="Q291" s="184"/>
    </row>
    <row r="292" spans="1:17" ht="19.5" customHeight="1">
      <c r="A292" s="241" t="s">
        <v>348</v>
      </c>
      <c r="B292" s="241"/>
      <c r="C292" s="241"/>
      <c r="D292" s="241"/>
      <c r="E292" s="241"/>
      <c r="F292" s="241"/>
      <c r="G292" s="241"/>
      <c r="H292" s="241"/>
      <c r="I292" s="241"/>
      <c r="J292" s="241"/>
      <c r="K292" s="241"/>
      <c r="Q292" s="184"/>
    </row>
    <row r="293" spans="1:17" ht="19.5" customHeight="1">
      <c r="A293" s="240" t="s">
        <v>347</v>
      </c>
      <c r="B293" s="240"/>
      <c r="C293" s="240"/>
      <c r="D293" s="240"/>
      <c r="E293" s="240"/>
      <c r="F293" s="240"/>
      <c r="G293" s="240"/>
      <c r="H293" s="240"/>
      <c r="I293" s="240"/>
      <c r="J293" s="240"/>
      <c r="K293" s="240"/>
      <c r="Q293" s="184"/>
    </row>
    <row r="294" spans="1:20" ht="11.25">
      <c r="A294" s="29"/>
      <c r="B294" s="29"/>
      <c r="C294" s="244" t="s">
        <v>203</v>
      </c>
      <c r="D294" s="244"/>
      <c r="E294" s="244"/>
      <c r="F294" s="244"/>
      <c r="G294" s="30"/>
      <c r="H294" s="244" t="s">
        <v>389</v>
      </c>
      <c r="I294" s="244"/>
      <c r="J294" s="244"/>
      <c r="K294" s="244"/>
      <c r="L294" s="245"/>
      <c r="M294" s="245"/>
      <c r="N294" s="245"/>
      <c r="O294" s="173"/>
      <c r="P294" s="173"/>
      <c r="Q294" s="173"/>
      <c r="R294" s="173"/>
      <c r="S294" s="173"/>
      <c r="T294" s="173"/>
    </row>
    <row r="295" spans="1:20" ht="11.25">
      <c r="A295" s="29" t="s">
        <v>220</v>
      </c>
      <c r="B295" s="46" t="s">
        <v>188</v>
      </c>
      <c r="C295" s="53">
        <v>2007</v>
      </c>
      <c r="D295" s="247" t="str">
        <f>+D255</f>
        <v>Enero - Abril</v>
      </c>
      <c r="E295" s="247"/>
      <c r="F295" s="247"/>
      <c r="G295" s="30"/>
      <c r="H295" s="53">
        <v>2007</v>
      </c>
      <c r="I295" s="247" t="str">
        <f>+D295</f>
        <v>Enero - Abril</v>
      </c>
      <c r="J295" s="247"/>
      <c r="K295" s="247"/>
      <c r="L295" s="246"/>
      <c r="M295" s="246"/>
      <c r="N295" s="246"/>
      <c r="O295" s="173"/>
      <c r="P295" s="173"/>
      <c r="Q295" s="173"/>
      <c r="R295" s="173"/>
      <c r="S295" s="173"/>
      <c r="T295" s="173"/>
    </row>
    <row r="296" spans="1:14" ht="11.25">
      <c r="A296" s="2"/>
      <c r="B296" s="47" t="s">
        <v>68</v>
      </c>
      <c r="C296" s="2"/>
      <c r="D296" s="54">
        <v>2007</v>
      </c>
      <c r="E296" s="54">
        <v>2008</v>
      </c>
      <c r="F296" s="55" t="s">
        <v>358</v>
      </c>
      <c r="G296" s="35"/>
      <c r="H296" s="2"/>
      <c r="I296" s="54">
        <v>2007</v>
      </c>
      <c r="J296" s="54">
        <v>2008</v>
      </c>
      <c r="K296" s="55" t="s">
        <v>358</v>
      </c>
      <c r="L296" s="192"/>
      <c r="M296" s="192"/>
      <c r="N296" s="35"/>
    </row>
    <row r="297" spans="1:17" ht="11.25">
      <c r="A297" s="29"/>
      <c r="B297" s="29"/>
      <c r="C297" s="29"/>
      <c r="D297" s="29"/>
      <c r="E297" s="29"/>
      <c r="F297" s="29"/>
      <c r="G297" s="29"/>
      <c r="H297" s="29"/>
      <c r="I297" s="29"/>
      <c r="J297" s="29"/>
      <c r="K297" s="29"/>
      <c r="L297" s="26"/>
      <c r="M297" s="26"/>
      <c r="N297" s="26"/>
      <c r="Q297" s="184"/>
    </row>
    <row r="298" spans="1:17" s="63" customFormat="1" ht="11.25">
      <c r="A298" s="62" t="s">
        <v>151</v>
      </c>
      <c r="B298" s="62"/>
      <c r="C298" s="62"/>
      <c r="D298" s="62"/>
      <c r="E298" s="62"/>
      <c r="F298" s="62"/>
      <c r="G298" s="62"/>
      <c r="H298" s="62">
        <f>+H300+H309</f>
        <v>3123753.6380000003</v>
      </c>
      <c r="I298" s="62">
        <f>(I300+I309)</f>
        <v>871454.8620000001</v>
      </c>
      <c r="J298" s="62">
        <f>(J300+J309)</f>
        <v>1228377.128</v>
      </c>
      <c r="K298" s="191">
        <f>+J298/I298*100-100</f>
        <v>40.95705716540024</v>
      </c>
      <c r="L298" s="26"/>
      <c r="M298" s="26"/>
      <c r="N298" s="26"/>
      <c r="Q298" s="189"/>
    </row>
    <row r="299" spans="1:17" ht="11.25">
      <c r="A299" s="29"/>
      <c r="B299" s="29"/>
      <c r="C299" s="28"/>
      <c r="D299" s="28"/>
      <c r="E299" s="28"/>
      <c r="F299" s="34"/>
      <c r="G299" s="34"/>
      <c r="H299" s="28"/>
      <c r="I299" s="28"/>
      <c r="J299" s="28"/>
      <c r="K299" s="34"/>
      <c r="L299" s="26"/>
      <c r="M299" s="26"/>
      <c r="N299" s="26"/>
      <c r="Q299" s="184"/>
    </row>
    <row r="300" spans="1:17" ht="11.25">
      <c r="A300" s="31" t="s">
        <v>121</v>
      </c>
      <c r="B300" s="31"/>
      <c r="C300" s="32"/>
      <c r="D300" s="32"/>
      <c r="E300" s="32"/>
      <c r="F300" s="33"/>
      <c r="G300" s="33"/>
      <c r="H300" s="32">
        <f>SUM(H302:H307)</f>
        <v>1055186.708</v>
      </c>
      <c r="I300" s="32">
        <f>SUM(I302:I307)</f>
        <v>283006.353</v>
      </c>
      <c r="J300" s="32">
        <f>SUM(J302:J307)</f>
        <v>351811.522</v>
      </c>
      <c r="K300" s="33">
        <f>+J300/I300*100-100</f>
        <v>24.312234785768226</v>
      </c>
      <c r="L300" s="26"/>
      <c r="M300" s="26"/>
      <c r="N300" s="26"/>
      <c r="Q300" s="184"/>
    </row>
    <row r="301" spans="1:17" ht="11.25">
      <c r="A301" s="31"/>
      <c r="B301" s="31"/>
      <c r="C301" s="28"/>
      <c r="D301" s="28"/>
      <c r="E301" s="28"/>
      <c r="F301" s="34"/>
      <c r="G301" s="34"/>
      <c r="H301" s="28"/>
      <c r="I301" s="28"/>
      <c r="J301" s="28"/>
      <c r="K301" s="34"/>
      <c r="L301" s="26"/>
      <c r="M301" s="26"/>
      <c r="N301" s="26"/>
      <c r="Q301" s="184"/>
    </row>
    <row r="302" spans="1:17" ht="11.25">
      <c r="A302" s="29" t="s">
        <v>152</v>
      </c>
      <c r="B302" s="38">
        <v>10059000</v>
      </c>
      <c r="C302" s="28">
        <v>1751930.727</v>
      </c>
      <c r="D302" s="28">
        <v>452709.343</v>
      </c>
      <c r="E302" s="28">
        <v>485750.384</v>
      </c>
      <c r="F302" s="34">
        <f aca="true" t="shared" si="40" ref="F302:F327">+E302/D302*100-100</f>
        <v>7.298510956510128</v>
      </c>
      <c r="G302" s="34"/>
      <c r="H302" s="28">
        <v>353285.106</v>
      </c>
      <c r="I302" s="28">
        <v>88980.188</v>
      </c>
      <c r="J302" s="28">
        <v>130650.428</v>
      </c>
      <c r="K302" s="34">
        <f aca="true" t="shared" si="41" ref="K302:K328">+J302/I302*100-100</f>
        <v>46.830919260363885</v>
      </c>
      <c r="L302" s="26"/>
      <c r="M302" s="26"/>
      <c r="N302" s="26"/>
      <c r="Q302" s="184"/>
    </row>
    <row r="303" spans="1:17" ht="11.25">
      <c r="A303" s="29" t="s">
        <v>153</v>
      </c>
      <c r="B303" s="38">
        <v>10019000</v>
      </c>
      <c r="C303" s="28">
        <v>996633.419</v>
      </c>
      <c r="D303" s="28">
        <v>357315.53</v>
      </c>
      <c r="E303" s="28">
        <v>163421.882</v>
      </c>
      <c r="F303" s="34">
        <f t="shared" si="40"/>
        <v>-54.26398567115177</v>
      </c>
      <c r="G303" s="34"/>
      <c r="H303" s="28">
        <v>259995.36</v>
      </c>
      <c r="I303" s="28">
        <v>79474.339</v>
      </c>
      <c r="J303" s="28">
        <v>59327.975</v>
      </c>
      <c r="K303" s="34">
        <f t="shared" si="41"/>
        <v>-25.34952067987632</v>
      </c>
      <c r="L303" s="26"/>
      <c r="M303" s="26"/>
      <c r="N303" s="26"/>
      <c r="Q303" s="184"/>
    </row>
    <row r="304" spans="1:17" ht="11.25">
      <c r="A304" s="29" t="s">
        <v>154</v>
      </c>
      <c r="B304" s="38">
        <v>10011000</v>
      </c>
      <c r="C304" s="28">
        <v>89686.286</v>
      </c>
      <c r="D304" s="28">
        <v>12111.305</v>
      </c>
      <c r="E304" s="28">
        <v>1.5</v>
      </c>
      <c r="F304" s="34">
        <f t="shared" si="40"/>
        <v>-99.98761487717468</v>
      </c>
      <c r="G304" s="34"/>
      <c r="H304" s="28">
        <v>26539.755</v>
      </c>
      <c r="I304" s="28">
        <v>3267.918</v>
      </c>
      <c r="J304" s="28">
        <v>0.622</v>
      </c>
      <c r="K304" s="34">
        <f t="shared" si="41"/>
        <v>-99.98096647467898</v>
      </c>
      <c r="L304" s="26"/>
      <c r="M304" s="26"/>
      <c r="N304" s="26"/>
      <c r="Q304" s="184"/>
    </row>
    <row r="305" spans="1:17" ht="11.25">
      <c r="A305" s="29" t="s">
        <v>155</v>
      </c>
      <c r="B305" s="38">
        <v>10030000</v>
      </c>
      <c r="C305" s="28">
        <v>64096.579</v>
      </c>
      <c r="D305" s="28">
        <v>24407.147</v>
      </c>
      <c r="E305" s="28">
        <v>50417.86</v>
      </c>
      <c r="F305" s="34">
        <f t="shared" si="40"/>
        <v>106.57006736592359</v>
      </c>
      <c r="G305" s="34"/>
      <c r="H305" s="28">
        <v>19579.846</v>
      </c>
      <c r="I305" s="28">
        <v>6628.26</v>
      </c>
      <c r="J305" s="28">
        <v>22555.122</v>
      </c>
      <c r="K305" s="34">
        <f t="shared" si="41"/>
        <v>240.28722470150535</v>
      </c>
      <c r="L305" s="26"/>
      <c r="M305" s="26"/>
      <c r="N305" s="26"/>
      <c r="Q305" s="184"/>
    </row>
    <row r="306" spans="1:11" ht="11.25">
      <c r="A306" s="1" t="s">
        <v>67</v>
      </c>
      <c r="B306" s="38">
        <v>12010000</v>
      </c>
      <c r="C306" s="28">
        <v>209287.4</v>
      </c>
      <c r="D306" s="28">
        <v>64857.811</v>
      </c>
      <c r="E306" s="28">
        <v>66694.501</v>
      </c>
      <c r="F306" s="34">
        <f t="shared" si="40"/>
        <v>2.8318717077886078</v>
      </c>
      <c r="G306" s="34"/>
      <c r="H306" s="28">
        <v>71161.641</v>
      </c>
      <c r="I306" s="28">
        <v>20748.648</v>
      </c>
      <c r="J306" s="28">
        <v>30882.375</v>
      </c>
      <c r="K306" s="34">
        <f t="shared" si="41"/>
        <v>48.84042083127537</v>
      </c>
    </row>
    <row r="307" spans="1:15" ht="11.25">
      <c r="A307" s="29" t="s">
        <v>156</v>
      </c>
      <c r="B307" s="30" t="s">
        <v>244</v>
      </c>
      <c r="C307" s="28"/>
      <c r="D307" s="28"/>
      <c r="E307" s="28"/>
      <c r="F307" s="34"/>
      <c r="G307" s="34"/>
      <c r="H307" s="28">
        <v>324625</v>
      </c>
      <c r="I307" s="28">
        <v>83907</v>
      </c>
      <c r="J307" s="28">
        <v>108395</v>
      </c>
      <c r="K307" s="34">
        <f t="shared" si="41"/>
        <v>29.184692576304712</v>
      </c>
      <c r="O307" s="27"/>
    </row>
    <row r="308" spans="1:11" ht="11.25">
      <c r="A308" s="29"/>
      <c r="B308" s="29"/>
      <c r="C308" s="28"/>
      <c r="D308" s="28"/>
      <c r="E308" s="28"/>
      <c r="F308" s="34"/>
      <c r="G308" s="34"/>
      <c r="H308" s="28"/>
      <c r="I308" s="28"/>
      <c r="J308" s="28"/>
      <c r="K308" s="34"/>
    </row>
    <row r="309" spans="1:15" ht="11.25">
      <c r="A309" s="31" t="s">
        <v>128</v>
      </c>
      <c r="B309" s="31"/>
      <c r="C309" s="28"/>
      <c r="D309" s="28"/>
      <c r="E309" s="28"/>
      <c r="F309" s="34"/>
      <c r="G309" s="34"/>
      <c r="H309" s="32">
        <f>SUM(H311:H328)</f>
        <v>2068566.9300000002</v>
      </c>
      <c r="I309" s="32">
        <f>SUM(I311:I328)</f>
        <v>588448.5090000001</v>
      </c>
      <c r="J309" s="32">
        <f>SUM(J311:J328)-1</f>
        <v>876565.606</v>
      </c>
      <c r="K309" s="33">
        <f t="shared" si="41"/>
        <v>48.962159406202176</v>
      </c>
      <c r="O309" s="27"/>
    </row>
    <row r="310" spans="1:11" ht="11.25">
      <c r="A310" s="29"/>
      <c r="B310" s="29"/>
      <c r="C310" s="28"/>
      <c r="D310" s="28"/>
      <c r="E310" s="28"/>
      <c r="F310" s="34"/>
      <c r="G310" s="34"/>
      <c r="H310" s="28"/>
      <c r="I310" s="28"/>
      <c r="J310" s="28"/>
      <c r="K310" s="34"/>
    </row>
    <row r="311" spans="1:11" ht="11.25" customHeight="1">
      <c r="A311" s="29" t="s">
        <v>157</v>
      </c>
      <c r="B311" s="38">
        <v>10062000</v>
      </c>
      <c r="C311" s="28">
        <v>0.552</v>
      </c>
      <c r="D311" s="28">
        <v>0.348</v>
      </c>
      <c r="E311" s="28">
        <v>0.348</v>
      </c>
      <c r="F311" s="34">
        <f t="shared" si="40"/>
        <v>0</v>
      </c>
      <c r="G311" s="34"/>
      <c r="H311" s="28">
        <v>6.464</v>
      </c>
      <c r="I311" s="28">
        <v>3.944</v>
      </c>
      <c r="J311" s="28">
        <v>4.143</v>
      </c>
      <c r="K311" s="34">
        <f t="shared" si="41"/>
        <v>5.045638945233264</v>
      </c>
    </row>
    <row r="312" spans="1:11" ht="11.25">
      <c r="A312" s="29" t="s">
        <v>158</v>
      </c>
      <c r="B312" s="38">
        <v>10063000</v>
      </c>
      <c r="C312" s="28">
        <v>91798.616</v>
      </c>
      <c r="D312" s="28">
        <v>18293.76</v>
      </c>
      <c r="E312" s="28">
        <v>29318.299</v>
      </c>
      <c r="F312" s="34">
        <f t="shared" si="40"/>
        <v>60.2639315263784</v>
      </c>
      <c r="G312" s="34"/>
      <c r="H312" s="28">
        <v>38217.309</v>
      </c>
      <c r="I312" s="28">
        <v>7129.655</v>
      </c>
      <c r="J312" s="28">
        <v>14672.582</v>
      </c>
      <c r="K312" s="34">
        <f t="shared" si="41"/>
        <v>105.79652171107861</v>
      </c>
    </row>
    <row r="313" spans="1:11" ht="11.25">
      <c r="A313" s="29" t="s">
        <v>159</v>
      </c>
      <c r="B313" s="38">
        <v>10064000</v>
      </c>
      <c r="C313" s="28">
        <v>20257.54</v>
      </c>
      <c r="D313" s="28">
        <v>5853.893</v>
      </c>
      <c r="E313" s="28">
        <v>8619.6</v>
      </c>
      <c r="F313" s="34">
        <f t="shared" si="40"/>
        <v>47.24560220010855</v>
      </c>
      <c r="G313" s="34"/>
      <c r="H313" s="28">
        <v>5923.564</v>
      </c>
      <c r="I313" s="28">
        <v>1489.837</v>
      </c>
      <c r="J313" s="28">
        <v>3915.566</v>
      </c>
      <c r="K313" s="34">
        <f t="shared" si="41"/>
        <v>162.8184157058792</v>
      </c>
    </row>
    <row r="314" spans="1:15" ht="11.25">
      <c r="A314" s="29" t="s">
        <v>160</v>
      </c>
      <c r="B314" s="38">
        <v>11010000</v>
      </c>
      <c r="C314" s="28">
        <v>4816.726</v>
      </c>
      <c r="D314" s="28">
        <v>2063.4</v>
      </c>
      <c r="E314" s="28">
        <v>1261.05</v>
      </c>
      <c r="F314" s="34">
        <f t="shared" si="40"/>
        <v>-38.884850247164884</v>
      </c>
      <c r="G314" s="34"/>
      <c r="H314" s="28">
        <v>1099.311</v>
      </c>
      <c r="I314" s="28">
        <v>426.315</v>
      </c>
      <c r="J314" s="28">
        <v>386.633</v>
      </c>
      <c r="K314" s="34">
        <f t="shared" si="41"/>
        <v>-9.308140694087712</v>
      </c>
      <c r="O314" s="27"/>
    </row>
    <row r="315" spans="1:11" ht="11.25">
      <c r="A315" s="29" t="s">
        <v>161</v>
      </c>
      <c r="B315" s="38">
        <v>15121110</v>
      </c>
      <c r="C315" s="28">
        <v>1226.642</v>
      </c>
      <c r="D315" s="28">
        <v>588.26</v>
      </c>
      <c r="E315" s="28">
        <v>56.016</v>
      </c>
      <c r="F315" s="34">
        <f t="shared" si="40"/>
        <v>-90.47767993744263</v>
      </c>
      <c r="G315" s="34"/>
      <c r="H315" s="28">
        <v>1334.592</v>
      </c>
      <c r="I315" s="28">
        <v>639.479</v>
      </c>
      <c r="J315" s="28">
        <v>64.861</v>
      </c>
      <c r="K315" s="34">
        <f t="shared" si="41"/>
        <v>-89.8572118865514</v>
      </c>
    </row>
    <row r="316" spans="1:11" ht="11.25">
      <c r="A316" s="29" t="s">
        <v>162</v>
      </c>
      <c r="B316" s="38">
        <v>15121910</v>
      </c>
      <c r="C316" s="28">
        <v>6273.019</v>
      </c>
      <c r="D316" s="28">
        <v>1784.489</v>
      </c>
      <c r="E316" s="28">
        <v>1106.185</v>
      </c>
      <c r="F316" s="34">
        <f t="shared" si="40"/>
        <v>-38.01110570028732</v>
      </c>
      <c r="G316" s="34"/>
      <c r="H316" s="28">
        <v>7514.341</v>
      </c>
      <c r="I316" s="28">
        <v>1668.902</v>
      </c>
      <c r="J316" s="28">
        <v>1942.822</v>
      </c>
      <c r="K316" s="34">
        <f t="shared" si="41"/>
        <v>16.413186634086358</v>
      </c>
    </row>
    <row r="317" spans="1:11" ht="11.25">
      <c r="A317" s="29" t="s">
        <v>163</v>
      </c>
      <c r="B317" s="38">
        <v>15071000</v>
      </c>
      <c r="C317" s="28">
        <v>839.661</v>
      </c>
      <c r="D317" s="28">
        <v>839.66</v>
      </c>
      <c r="E317" s="28">
        <v>0</v>
      </c>
      <c r="F317" s="34">
        <f t="shared" si="40"/>
        <v>-100</v>
      </c>
      <c r="G317" s="34"/>
      <c r="H317" s="28">
        <v>499.156</v>
      </c>
      <c r="I317" s="28">
        <v>499.13</v>
      </c>
      <c r="J317" s="28">
        <v>0</v>
      </c>
      <c r="K317" s="34">
        <f t="shared" si="41"/>
        <v>-100</v>
      </c>
    </row>
    <row r="318" spans="1:11" ht="11.25">
      <c r="A318" s="29" t="s">
        <v>164</v>
      </c>
      <c r="B318" s="38">
        <v>15079000</v>
      </c>
      <c r="C318" s="28">
        <v>2900.203</v>
      </c>
      <c r="D318" s="28">
        <v>88.838</v>
      </c>
      <c r="E318" s="28">
        <v>729.388</v>
      </c>
      <c r="F318" s="34">
        <f t="shared" si="40"/>
        <v>721.0315405569689</v>
      </c>
      <c r="G318" s="34"/>
      <c r="H318" s="28">
        <v>3055.451</v>
      </c>
      <c r="I318" s="28">
        <v>81.641</v>
      </c>
      <c r="J318" s="28">
        <v>986.916</v>
      </c>
      <c r="K318" s="34">
        <f t="shared" si="41"/>
        <v>1108.8484952413617</v>
      </c>
    </row>
    <row r="319" spans="1:11" ht="11.25">
      <c r="A319" s="29" t="s">
        <v>165</v>
      </c>
      <c r="B319" s="38">
        <v>15179000</v>
      </c>
      <c r="C319" s="28">
        <v>299539.36</v>
      </c>
      <c r="D319" s="28">
        <v>102200.812</v>
      </c>
      <c r="E319" s="28">
        <v>118247.022</v>
      </c>
      <c r="F319" s="34">
        <f t="shared" si="40"/>
        <v>15.700667818568775</v>
      </c>
      <c r="G319" s="34"/>
      <c r="H319" s="28">
        <v>276109.876</v>
      </c>
      <c r="I319" s="28">
        <v>80144.854</v>
      </c>
      <c r="J319" s="28">
        <v>157936.682</v>
      </c>
      <c r="K319" s="34">
        <f t="shared" si="41"/>
        <v>97.06403358099573</v>
      </c>
    </row>
    <row r="320" spans="1:11" ht="11.25">
      <c r="A320" s="29" t="s">
        <v>31</v>
      </c>
      <c r="B320" s="38">
        <v>17019900</v>
      </c>
      <c r="C320" s="28">
        <v>438282.032</v>
      </c>
      <c r="D320" s="28">
        <v>122908.711</v>
      </c>
      <c r="E320" s="28">
        <v>176488.579</v>
      </c>
      <c r="F320" s="34">
        <f t="shared" si="40"/>
        <v>43.59322261544182</v>
      </c>
      <c r="G320" s="34"/>
      <c r="H320" s="28">
        <v>168951.119</v>
      </c>
      <c r="I320" s="28">
        <v>51678.774</v>
      </c>
      <c r="J320" s="28">
        <v>66204.749</v>
      </c>
      <c r="K320" s="34">
        <f t="shared" si="41"/>
        <v>28.108203573095608</v>
      </c>
    </row>
    <row r="321" spans="1:17" ht="11.25">
      <c r="A321" s="29" t="s">
        <v>131</v>
      </c>
      <c r="B321" s="30" t="s">
        <v>244</v>
      </c>
      <c r="C321" s="28">
        <v>2460.77</v>
      </c>
      <c r="D321" s="28">
        <v>776.445</v>
      </c>
      <c r="E321" s="28">
        <v>1710.061</v>
      </c>
      <c r="F321" s="34">
        <f t="shared" si="40"/>
        <v>120.24238677562477</v>
      </c>
      <c r="G321" s="34"/>
      <c r="H321" s="28">
        <v>8252.575</v>
      </c>
      <c r="I321" s="28">
        <v>1735.909</v>
      </c>
      <c r="J321" s="28">
        <v>6231.491</v>
      </c>
      <c r="K321" s="34">
        <f t="shared" si="41"/>
        <v>258.9756721118445</v>
      </c>
      <c r="Q321" s="184"/>
    </row>
    <row r="322" spans="1:17" ht="11.25">
      <c r="A322" s="29" t="s">
        <v>132</v>
      </c>
      <c r="B322" s="30" t="s">
        <v>244</v>
      </c>
      <c r="C322" s="28">
        <v>438.16</v>
      </c>
      <c r="D322" s="28">
        <v>111.644</v>
      </c>
      <c r="E322" s="28">
        <v>141.513</v>
      </c>
      <c r="F322" s="34">
        <f t="shared" si="40"/>
        <v>26.75378882877719</v>
      </c>
      <c r="G322" s="33"/>
      <c r="H322" s="28">
        <v>1537.804</v>
      </c>
      <c r="I322" s="28">
        <v>284.326</v>
      </c>
      <c r="J322" s="28">
        <v>647.819</v>
      </c>
      <c r="K322" s="34">
        <f t="shared" si="41"/>
        <v>127.84374274600282</v>
      </c>
      <c r="Q322" s="184"/>
    </row>
    <row r="323" spans="1:17" ht="11.25">
      <c r="A323" s="29" t="s">
        <v>134</v>
      </c>
      <c r="B323" s="30" t="s">
        <v>244</v>
      </c>
      <c r="C323" s="28">
        <v>7099.765</v>
      </c>
      <c r="D323" s="28">
        <v>2225.901</v>
      </c>
      <c r="E323" s="28">
        <v>2090.21</v>
      </c>
      <c r="F323" s="34">
        <f t="shared" si="40"/>
        <v>-6.096003371219112</v>
      </c>
      <c r="G323" s="34"/>
      <c r="H323" s="28">
        <v>25831.406</v>
      </c>
      <c r="I323" s="28">
        <v>6839.404</v>
      </c>
      <c r="J323" s="28">
        <v>9709.649</v>
      </c>
      <c r="K323" s="34">
        <f t="shared" si="41"/>
        <v>41.966302911774164</v>
      </c>
      <c r="Q323" s="184"/>
    </row>
    <row r="324" spans="1:17" ht="11.25">
      <c r="A324" s="29" t="s">
        <v>166</v>
      </c>
      <c r="B324" s="30" t="s">
        <v>244</v>
      </c>
      <c r="C324" s="28">
        <v>102599.054</v>
      </c>
      <c r="D324" s="28">
        <v>30542.591</v>
      </c>
      <c r="E324" s="28">
        <v>26393.285</v>
      </c>
      <c r="F324" s="34">
        <f t="shared" si="40"/>
        <v>-13.58531108248151</v>
      </c>
      <c r="G324" s="34"/>
      <c r="H324" s="28">
        <v>345237.609</v>
      </c>
      <c r="I324" s="28">
        <v>99071.447</v>
      </c>
      <c r="J324" s="28">
        <v>107914.894</v>
      </c>
      <c r="K324" s="34">
        <f t="shared" si="41"/>
        <v>8.926332730357728</v>
      </c>
      <c r="O324" s="27"/>
      <c r="Q324" s="184"/>
    </row>
    <row r="325" spans="1:17" ht="11.25">
      <c r="A325" s="29" t="s">
        <v>167</v>
      </c>
      <c r="B325" s="30" t="s">
        <v>244</v>
      </c>
      <c r="C325" s="28">
        <v>4425.586</v>
      </c>
      <c r="D325" s="28">
        <v>1862.748</v>
      </c>
      <c r="E325" s="28">
        <v>771.757</v>
      </c>
      <c r="F325" s="34">
        <f t="shared" si="40"/>
        <v>-58.56889928213586</v>
      </c>
      <c r="G325" s="34"/>
      <c r="H325" s="28">
        <v>11443.498</v>
      </c>
      <c r="I325" s="28">
        <v>4640.661</v>
      </c>
      <c r="J325" s="28">
        <v>2999.709</v>
      </c>
      <c r="K325" s="34">
        <f t="shared" si="41"/>
        <v>-35.360307507917526</v>
      </c>
      <c r="O325" s="27"/>
      <c r="P325" s="27"/>
      <c r="Q325" s="184"/>
    </row>
    <row r="326" spans="1:17" ht="11.25">
      <c r="A326" s="29" t="s">
        <v>168</v>
      </c>
      <c r="B326" s="30" t="s">
        <v>244</v>
      </c>
      <c r="C326" s="28">
        <v>3236.799</v>
      </c>
      <c r="D326" s="28">
        <v>1320.934</v>
      </c>
      <c r="E326" s="28">
        <v>1236.287</v>
      </c>
      <c r="F326" s="34">
        <f t="shared" si="40"/>
        <v>-6.408117286707736</v>
      </c>
      <c r="G326" s="34"/>
      <c r="H326" s="28">
        <v>8143.8</v>
      </c>
      <c r="I326" s="28">
        <v>3039.296</v>
      </c>
      <c r="J326" s="28">
        <v>3360.815</v>
      </c>
      <c r="K326" s="34">
        <f t="shared" si="41"/>
        <v>10.57873270652152</v>
      </c>
      <c r="O326" s="27"/>
      <c r="P326" s="27"/>
      <c r="Q326" s="184"/>
    </row>
    <row r="327" spans="1:17" ht="11.25">
      <c r="A327" s="29" t="s">
        <v>169</v>
      </c>
      <c r="B327" s="30" t="s">
        <v>244</v>
      </c>
      <c r="C327" s="28">
        <v>25235.086</v>
      </c>
      <c r="D327" s="28">
        <v>7919.603</v>
      </c>
      <c r="E327" s="28">
        <v>8889.364</v>
      </c>
      <c r="F327" s="34">
        <f t="shared" si="40"/>
        <v>12.245070870345387</v>
      </c>
      <c r="G327" s="34"/>
      <c r="H327" s="28">
        <v>34475.055</v>
      </c>
      <c r="I327" s="28">
        <v>9797.935</v>
      </c>
      <c r="J327" s="28">
        <v>14763.275</v>
      </c>
      <c r="K327" s="34">
        <f t="shared" si="41"/>
        <v>50.67741314879103</v>
      </c>
      <c r="Q327" s="184"/>
    </row>
    <row r="328" spans="1:17" ht="11.25">
      <c r="A328" s="29" t="s">
        <v>156</v>
      </c>
      <c r="B328" s="30" t="s">
        <v>244</v>
      </c>
      <c r="C328" s="28"/>
      <c r="D328" s="28"/>
      <c r="E328" s="28"/>
      <c r="F328" s="34"/>
      <c r="G328" s="34"/>
      <c r="H328" s="28">
        <v>1130934</v>
      </c>
      <c r="I328" s="28">
        <v>319277</v>
      </c>
      <c r="J328" s="28">
        <v>484824</v>
      </c>
      <c r="K328" s="34">
        <f t="shared" si="41"/>
        <v>51.85058742095421</v>
      </c>
      <c r="Q328" s="184"/>
    </row>
    <row r="329" spans="1:17" ht="11.25">
      <c r="A329" s="2"/>
      <c r="B329" s="2"/>
      <c r="C329" s="36"/>
      <c r="D329" s="36"/>
      <c r="E329" s="36"/>
      <c r="F329" s="36"/>
      <c r="G329" s="36"/>
      <c r="H329" s="172"/>
      <c r="I329" s="172"/>
      <c r="J329" s="172"/>
      <c r="K329" s="2"/>
      <c r="Q329" s="184"/>
    </row>
    <row r="330" spans="1:17" ht="11.25">
      <c r="A330" s="29" t="s">
        <v>170</v>
      </c>
      <c r="B330" s="29"/>
      <c r="C330" s="29"/>
      <c r="D330" s="29"/>
      <c r="E330" s="29"/>
      <c r="F330" s="29"/>
      <c r="G330" s="29"/>
      <c r="H330" s="29"/>
      <c r="I330" s="29"/>
      <c r="J330" s="29"/>
      <c r="K330" s="29"/>
      <c r="Q330" s="184"/>
    </row>
    <row r="331" ht="11.25">
      <c r="Q331" s="184"/>
    </row>
    <row r="332" spans="8:17" ht="11.25">
      <c r="H332" s="27"/>
      <c r="I332" s="27"/>
      <c r="J332" s="27"/>
      <c r="K332" s="27"/>
      <c r="Q332" s="184"/>
    </row>
    <row r="333" spans="9:17" ht="11.25">
      <c r="I333" s="44"/>
      <c r="J333" s="44"/>
      <c r="K333" s="44"/>
      <c r="Q333" s="184"/>
    </row>
    <row r="334" spans="8:17" ht="11.25">
      <c r="H334" s="27"/>
      <c r="Q334" s="184"/>
    </row>
    <row r="335" spans="10:17" ht="11.25">
      <c r="J335" s="27"/>
      <c r="Q335" s="184"/>
    </row>
    <row r="336" ht="11.25">
      <c r="Q336" s="184"/>
    </row>
    <row r="337" spans="9:17" ht="11.25">
      <c r="I337" s="44"/>
      <c r="J337" s="44"/>
      <c r="K337" s="44"/>
      <c r="Q337" s="184"/>
    </row>
    <row r="338" ht="11.25">
      <c r="Q338" s="184"/>
    </row>
    <row r="339" ht="11.25">
      <c r="Q339" s="184"/>
    </row>
    <row r="340" ht="11.25">
      <c r="Q340" s="184"/>
    </row>
    <row r="341" ht="11.25">
      <c r="Q341" s="184"/>
    </row>
    <row r="342" ht="11.25">
      <c r="Q342" s="184"/>
    </row>
    <row r="343" spans="9:17" ht="11.25">
      <c r="I343" s="27"/>
      <c r="J343" s="27"/>
      <c r="K343" s="27"/>
      <c r="Q343" s="184"/>
    </row>
    <row r="344" ht="11.25">
      <c r="Q344" s="184"/>
    </row>
    <row r="345" spans="9:17" ht="11.25">
      <c r="I345" s="27"/>
      <c r="J345" s="27"/>
      <c r="K345" s="27"/>
      <c r="Q345" s="184"/>
    </row>
    <row r="346" ht="11.25">
      <c r="Q346" s="184"/>
    </row>
    <row r="347" ht="11.25">
      <c r="Q347" s="184"/>
    </row>
    <row r="348" ht="11.25">
      <c r="Q348" s="184"/>
    </row>
    <row r="349" ht="11.25">
      <c r="Q349" s="184"/>
    </row>
    <row r="350" ht="11.25">
      <c r="Q350" s="184"/>
    </row>
    <row r="351" ht="11.25">
      <c r="Q351" s="184"/>
    </row>
    <row r="352" ht="11.25">
      <c r="Q352" s="184"/>
    </row>
    <row r="353" ht="11.25">
      <c r="Q353" s="184"/>
    </row>
    <row r="354" ht="11.25">
      <c r="Q354" s="184"/>
    </row>
    <row r="355" ht="11.25">
      <c r="Q355" s="184"/>
    </row>
    <row r="356" ht="11.25">
      <c r="Q356" s="184"/>
    </row>
    <row r="357" ht="11.25">
      <c r="Q357" s="184"/>
    </row>
    <row r="358" ht="11.25">
      <c r="Q358" s="184"/>
    </row>
    <row r="359" ht="11.25">
      <c r="Q359" s="184"/>
    </row>
    <row r="360" ht="11.25">
      <c r="Q360" s="184"/>
    </row>
    <row r="361" ht="11.25">
      <c r="Q361" s="184"/>
    </row>
    <row r="362" ht="11.25">
      <c r="Q362" s="184"/>
    </row>
    <row r="363" ht="11.25">
      <c r="Q363" s="184"/>
    </row>
    <row r="364" ht="11.25">
      <c r="Q364" s="184"/>
    </row>
    <row r="365" ht="11.25">
      <c r="Q365" s="184"/>
    </row>
    <row r="366" ht="11.25">
      <c r="Q366" s="184"/>
    </row>
    <row r="367" ht="11.25">
      <c r="Q367" s="184"/>
    </row>
    <row r="368" ht="11.25">
      <c r="Q368" s="184"/>
    </row>
    <row r="369" ht="11.25">
      <c r="Q369" s="184"/>
    </row>
  </sheetData>
  <mergeCells count="64">
    <mergeCell ref="L294:N294"/>
    <mergeCell ref="L295:N295"/>
    <mergeCell ref="A293:K293"/>
    <mergeCell ref="A292:K292"/>
    <mergeCell ref="D295:F295"/>
    <mergeCell ref="I295:K295"/>
    <mergeCell ref="A1:K1"/>
    <mergeCell ref="A2:K2"/>
    <mergeCell ref="A54:K54"/>
    <mergeCell ref="A55:K55"/>
    <mergeCell ref="C3:F3"/>
    <mergeCell ref="H3:K3"/>
    <mergeCell ref="A112:K112"/>
    <mergeCell ref="A113:K113"/>
    <mergeCell ref="A146:K146"/>
    <mergeCell ref="A147:K147"/>
    <mergeCell ref="L213:N213"/>
    <mergeCell ref="L214:N214"/>
    <mergeCell ref="L254:N254"/>
    <mergeCell ref="L255:N255"/>
    <mergeCell ref="L148:N148"/>
    <mergeCell ref="L149:N149"/>
    <mergeCell ref="L183:N183"/>
    <mergeCell ref="L184:N184"/>
    <mergeCell ref="L56:N56"/>
    <mergeCell ref="L57:N57"/>
    <mergeCell ref="L114:N114"/>
    <mergeCell ref="L115:N115"/>
    <mergeCell ref="C148:F148"/>
    <mergeCell ref="H148:K148"/>
    <mergeCell ref="C114:F114"/>
    <mergeCell ref="H114:K114"/>
    <mergeCell ref="D115:F115"/>
    <mergeCell ref="I115:K115"/>
    <mergeCell ref="C213:F213"/>
    <mergeCell ref="H213:K213"/>
    <mergeCell ref="A211:K211"/>
    <mergeCell ref="A212:K212"/>
    <mergeCell ref="A181:K181"/>
    <mergeCell ref="A182:K182"/>
    <mergeCell ref="D149:F149"/>
    <mergeCell ref="I149:K149"/>
    <mergeCell ref="D184:F184"/>
    <mergeCell ref="I184:K184"/>
    <mergeCell ref="C183:F183"/>
    <mergeCell ref="H183:K183"/>
    <mergeCell ref="D214:F214"/>
    <mergeCell ref="I214:K214"/>
    <mergeCell ref="D255:F255"/>
    <mergeCell ref="I255:K255"/>
    <mergeCell ref="A252:K252"/>
    <mergeCell ref="A253:K253"/>
    <mergeCell ref="C254:F254"/>
    <mergeCell ref="H254:K254"/>
    <mergeCell ref="C294:F294"/>
    <mergeCell ref="H294:K294"/>
    <mergeCell ref="L3:N3"/>
    <mergeCell ref="L4:N4"/>
    <mergeCell ref="D57:F57"/>
    <mergeCell ref="I57:K57"/>
    <mergeCell ref="C56:F56"/>
    <mergeCell ref="H56:K56"/>
    <mergeCell ref="D4:F4"/>
    <mergeCell ref="I4:K4"/>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7" manualBreakCount="7">
    <brk id="53" max="11" man="1"/>
    <brk id="111" max="255" man="1"/>
    <brk id="145" max="255" man="1"/>
    <brk id="180" max="255" man="1"/>
    <brk id="210" max="255" man="1"/>
    <brk id="251" max="255" man="1"/>
    <brk id="291"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2008-05-15T19:13:12Z</cp:lastPrinted>
  <dcterms:created xsi:type="dcterms:W3CDTF">2004-11-22T15:10:56Z</dcterms:created>
  <dcterms:modified xsi:type="dcterms:W3CDTF">2008-11-05T15:41:57Z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