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31" windowWidth="9645" windowHeight="12090"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'productos'!$A$1:$K$411</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<sst xmlns="http://schemas.openxmlformats.org/spreadsheetml/2006/main" count="841" uniqueCount="560">
  <si>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</si>
  <si>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</si>
  <si>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</si>
  <si>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</si>
  <si>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</si>
  <si>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</si>
  <si>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</si>
  <si>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</si>
  <si>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</si>
  <si>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</si>
  <si>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</si>
  <si>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</si>
  <si>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</si>
  <si>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</si>
  <si>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</si>
  <si>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</si>
  <si>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</si>
  <si>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</si>
  <si>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</si>
  <si>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</si>
  <si>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</si>
  <si>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</si>
  <si>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</si>
  <si>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</si>
  <si>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</si>
  <si>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</si>
  <si>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</si>
  <si>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</si>
  <si>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</si>
  <si>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</si>
  <si>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</si>
  <si>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</si>
  <si>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</si>
  <si>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</si>
  <si>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</si>
  <si>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</si>
  <si>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</si>
  <si>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</si>
  <si>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</si>
  <si>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</si>
  <si>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</si>
  <si>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</si>
  <si>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</si>
  <si>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</si>
  <si>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</si>
  <si>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</si>
  <si>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</si>
  <si>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</si>
  <si>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</si>
  <si>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</si>
  <si>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</si>
  <si>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</si>
  <si>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</si>
  <si>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</si>
  <si>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</si>
  <si>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</si>
  <si>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</si>
  <si>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</si>
  <si>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</si>
  <si>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</si>
  <si>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</si>
  <si>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</si>
  <si>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</si>
  <si>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</si>
  <si>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</si>
  <si>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</si>
  <si>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</si>
  <si>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</si>
  <si>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</si>
  <si>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</si>
  <si>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</si>
  <si>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</si>
  <si>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</si>
  <si>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</si>
  <si>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</si>
  <si>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</si>
  <si>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</si>
  <si>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</si>
  <si>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</si>
  <si>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</si>
  <si>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</si>
  <si>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</si>
  <si>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</si>
  <si>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</si>
  <si>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</si>
  <si>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</si>
  <si>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</si>
  <si>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</si>
  <si>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</si>
  <si>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</si>
  <si>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</si>
  <si>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</si>
  <si>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</si>
  <si>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</si>
  <si>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</si>
  <si>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</si>
  <si>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</si>
  <si>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</si>
  <si>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</si>
  <si>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</si>
  <si>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</si>
  <si>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</si>
  <si>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</si>
  <si>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</si>
  <si>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</si>
  <si>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</si>
  <si>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</si>
  <si>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</si>
  <si>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</si>
  <si>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</si>
  <si>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</si>
  <si>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</si>
  <si>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</si>
  <si>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</si>
  <si>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</si>
  <si>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</si>
  <si>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</si>
  <si>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</si>
  <si>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</si>
  <si>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</si>
  <si>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</si>
  <si>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</si>
  <si>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</si>
  <si>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</si>
  <si>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</si>
  <si>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</si>
  <si>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</si>
  <si>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</si>
  <si>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</si>
  <si>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</si>
  <si>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</si>
  <si>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</si>
  <si>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</si>
  <si>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</si>
  <si>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</si>
  <si>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</si>
  <si>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</si>
  <si>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</si>
  <si>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</si>
  <si>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</si>
  <si>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</si>
  <si>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</si>
  <si>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</si>
  <si>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</si>
  <si>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</si>
  <si>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</si>
  <si>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</si>
  <si>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</si>
  <si>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</si>
  <si>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</si>
  <si>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</si>
  <si>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</si>
  <si>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</si>
  <si>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</si>
  <si>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</si>
  <si>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</si>
  <si>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</si>
  <si>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</si>
  <si>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</si>
  <si>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</si>
  <si>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</si>
  <si>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</si>
  <si>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</si>
  <si>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</si>
  <si>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</si>
  <si>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</si>
  <si>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</si>
  <si>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</si>
  <si>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</si>
  <si>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</si>
  <si>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</si>
  <si>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</si>
  <si>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</si>
  <si>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</si>
  <si>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</si>
  <si>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</si>
  <si>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</si>
  <si>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</si>
  <si>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</si>
  <si>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</si>
  <si>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</si>
  <si>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</si>
  <si>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</si>
  <si>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</si>
  <si>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</si>
  <si>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</si>
  <si>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</si>
  <si>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</si>
  <si>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</si>
  <si>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</si>
  <si>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</si>
  <si>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</si>
  <si>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</si>
  <si>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</si>
  <si>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</si>
  <si>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</si>
  <si>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</si>
  <si>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</si>
  <si>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</si>
  <si>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</si>
  <si>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</si>
  <si>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</si>
  <si>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</si>
  <si>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</si>
  <si>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</si>
  <si>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</si>
  <si>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</si>
  <si>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</si>
  <si>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</si>
  <si>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</si>
  <si>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</si>
  <si>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</si>
  <si>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</si>
  <si>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</si>
  <si>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</si>
  <si>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</si>
  <si>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</si>
  <si>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</si>
  <si>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</si>
  <si>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</si>
  <si>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</si>
  <si>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</si>
  <si>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</si>
  <si>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</si>
  <si>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</si>
  <si>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</si>
  <si>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</si>
  <si>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</si>
  <si>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</si>
  <si>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</si>
  <si>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</si>
  <si>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</si>
  <si>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</si>
  <si>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</si>
  <si>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</si>
  <si>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</si>
  <si>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</si>
  <si>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</si>
  <si>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</si>
  <si>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</si>
  <si>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</si>
  <si>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</si>
  <si>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</si>
  <si>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</si>
  <si>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</si>
  <si>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</si>
  <si>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</si>
  <si>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</si>
  <si>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</si>
  <si>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</si>
  <si>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</si>
  <si>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</si>
  <si>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</si>
  <si>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</si>
  <si>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</si>
  <si>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</si>
  <si>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</si>
  <si>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</si>
  <si>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</si>
  <si>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</si>
  <si>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</si>
  <si>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</si>
  <si>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</si>
  <si>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</si>
  <si>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</si>
  <si>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</si>
  <si>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</si>
  <si>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</si>
  <si>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</si>
  <si>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</si>
  <si>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</si>
  <si>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</si>
  <si>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</si>
  <si>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</si>
  <si>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</si>
  <si>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</si>
  <si>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</si>
  <si>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</si>
  <si>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</si>
  <si>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</si>
  <si>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</si>
  <si>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</si>
  <si>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</si>
  <si>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</si>
  <si>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</si>
  <si>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</si>
  <si>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</si>
  <si>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</si>
  <si>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</si>
  <si>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</si>
  <si>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</si>
  <si>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</si>
  <si>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</si>
  <si>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</si>
  <si>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</si>
  <si>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</si>
  <si>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</si>
  <si>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</si>
  <si>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</si>
  <si>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</si>
  <si>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</si>
  <si>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</si>
  <si>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</si>
  <si>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</si>
  <si>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</si>
  <si>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</si>
  <si>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</si>
  <si>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</si>
  <si>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</si>
  <si>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</si>
  <si>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</si>
  <si>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</si>
  <si>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</si>
  <si>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</si>
  <si>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</si>
  <si>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</si>
  <si>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</si>
  <si>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</si>
  <si>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</si>
  <si>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</si>
  <si>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</si>
  <si>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</si>
  <si>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</si>
  <si>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</si>
  <si>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</si>
  <si>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</si>
  <si>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</si>
  <si>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</si>
  <si>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</si>
  <si>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</si>
  <si>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</si>
  <si>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</si>
  <si>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</si>
  <si>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</si>
  <si>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</si>
  <si>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</si>
  <si>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</si>
  <si>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</si>
  <si>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</si>
  <si>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</si>
  <si>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</si>
  <si>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</si>
  <si>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</si>
  <si>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</si>
  <si>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</si>
  <si>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</si>
  <si>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</si>
  <si>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</si>
  <si>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</si>
  <si>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</si>
  <si>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</si>
  <si>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</si>
  <si>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</si>
  <si>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</si>
  <si>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</si>
  <si>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</si>
  <si>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</si>
  <si>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</si>
  <si>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</si>
  <si>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</si>
  <si>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</si>
  <si>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</si>
  <si>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</si>
  <si>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</si>
  <si>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</si>
  <si>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</si>
  <si>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</si>
  <si>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</si>
  <si>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</si>
  <si>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</si>
  <si>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</si>
  <si>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</si>
  <si>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</si>
  <si>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</si>
  <si>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</si>
  <si>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</si>
  <si>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</si>
  <si>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</si>
  <si>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</si>
  <si>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</si>
  <si>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</si>
  <si>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</si>
  <si>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</si>
  <si>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</si>
  <si>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</si>
  <si>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</si>
  <si>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</si>
  <si>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</si>
  <si>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</si>
  <si>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</si>
  <si>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</si>
  <si>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</si>
  <si>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</si>
  <si>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</si>
  <si>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</si>
  <si>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</si>
  <si>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</si>
  <si>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</si>
  <si>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</si>
  <si>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</si>
  <si>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</si>
  <si>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</si>
  <si>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</si>
  <si>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</si>
  <si>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</si>
  <si>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</si>
  <si>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</si>
  <si>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</si>
  <si>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</si>
  <si>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</si>
  <si>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</si>
  <si>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</si>
  <si>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</si>
  <si>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</si>
  <si>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</si>
  <si>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</si>
  <si>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</si>
  <si>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</si>
  <si>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</si>
  <si>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</si>
  <si>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</si>
  <si>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</si>
  <si>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</si>
  <si>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</si>
  <si>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</si>
  <si>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</si>
  <si>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</si>
  <si>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</si>
  <si>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</si>
  <si>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</si>
  <si>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</si>
  <si>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</si>
  <si>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</si>
  <si>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</si>
  <si>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</si>
  <si>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</si>
  <si>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</si>
  <si>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</si>
  <si>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</si>
  <si>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</si>
  <si>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</si>
  <si>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</si>
  <si>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</si>
  <si>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</si>
  <si>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</si>
  <si>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</si>
  <si>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</si>
  <si>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</si>
  <si>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</si>
  <si>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</si>
  <si>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</si>
  <si>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</si>
  <si>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</si>
  <si>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</si>
  <si>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</si>
  <si>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</si>
  <si>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</si>
  <si>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</si>
  <si>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</si>
  <si>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</si>
  <si>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</si>
  <si>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</si>
  <si>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</si>
  <si>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</si>
  <si>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</si>
  <si>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</si>
  <si>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</si>
  <si>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</si>
  <si>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</si>
  <si>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</si>
  <si>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</si>
  <si>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</si>
  <si>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España</t>
  </si>
  <si>
    <t>Cerezas frescas</t>
  </si>
  <si>
    <t>02032900</t>
  </si>
  <si>
    <t>02013000</t>
  </si>
  <si>
    <t>Las demás maderas contrachapadas</t>
  </si>
  <si>
    <t>Las demás preparaciones para alimentar animales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</si>
  <si>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</si>
  <si>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</si>
  <si>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</si>
  <si>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</si>
  <si>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</si>
  <si>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</si>
  <si>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</si>
  <si>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</si>
  <si>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Ciruelas frescas</t>
  </si>
  <si>
    <t xml:space="preserve">Uvas frescas </t>
  </si>
  <si>
    <t>Gustavo Rojas Le-Bert</t>
  </si>
  <si>
    <t>Madera simplemente aserrada (desde 2007)</t>
  </si>
  <si>
    <t>Cerveza de malta</t>
  </si>
  <si>
    <t>Rubros</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</si>
  <si>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</si>
  <si>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</si>
  <si>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</si>
  <si>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</si>
  <si>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</si>
  <si>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</si>
  <si>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</si>
  <si>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</si>
  <si>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</si>
  <si>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</si>
  <si>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</si>
  <si>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</si>
  <si>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</si>
  <si>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</si>
  <si>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</si>
  <si>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</si>
  <si>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</si>
  <si>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</si>
  <si>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</si>
  <si>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</si>
  <si>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</si>
  <si>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</si>
  <si>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</si>
  <si>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</si>
  <si>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</si>
  <si>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</si>
  <si>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</si>
  <si>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08112020</t>
  </si>
  <si>
    <t>Sorgo para grano (granífero)</t>
  </si>
  <si>
    <t>Arroz semiblanqueado o blanqueado, incluso pulido</t>
  </si>
  <si>
    <t>Partc. 2010</t>
  </si>
  <si>
    <t>Total Flores/Bulbos/Musgos</t>
  </si>
  <si>
    <t>Total Semillas</t>
  </si>
  <si>
    <t>Total Pecuario</t>
  </si>
  <si>
    <t>Avance mensual enero-abril de 2010</t>
  </si>
  <si>
    <t>Avance mensual enero - abril de 2010</t>
  </si>
  <si>
    <t>ene-abril</t>
  </si>
  <si>
    <t>ene-abr 06</t>
  </si>
  <si>
    <t>ene-abr 07</t>
  </si>
  <si>
    <t>ene-abr 08</t>
  </si>
  <si>
    <t>ene-abr 09</t>
  </si>
  <si>
    <t>ene-abr 10</t>
  </si>
  <si>
    <t>enero- abril</t>
  </si>
  <si>
    <t>enero- abril  2009</t>
  </si>
  <si>
    <t>enero-abril 2010</t>
  </si>
  <si>
    <t>enero-abril</t>
  </si>
  <si>
    <t>Rusia</t>
  </si>
  <si>
    <t>Pasta química de coníferas a la sosa semiblanqueada</t>
  </si>
  <si>
    <t>Arándanos</t>
  </si>
  <si>
    <t xml:space="preserve">Manzanas frescas </t>
  </si>
  <si>
    <t xml:space="preserve">Las demás maderas en plaquitas </t>
  </si>
  <si>
    <t>Las demás carnes porcinas congeladas</t>
  </si>
  <si>
    <t>Maíz para la siembra</t>
  </si>
  <si>
    <t xml:space="preserve">Frambuesas,congeladas, incluso con azúcar </t>
  </si>
  <si>
    <t xml:space="preserve">Azúcar refinada </t>
  </si>
  <si>
    <t>02071400</t>
  </si>
  <si>
    <t xml:space="preserve">Fuente: ODEPA con información del Servicio Nacional de Aduanas; Banco Central 10/04/2010
* Cifras sujetas a revisión por informes de variación de valor (IVV).
</t>
  </si>
  <si>
    <t>Volumen (toneladas/miles de litros*)</t>
  </si>
  <si>
    <t>Vinos y alcoholes*</t>
  </si>
  <si>
    <t>Mayo de 2010</t>
  </si>
  <si>
    <t>Carne de gallo o gallina sin trocear congelada (total)</t>
  </si>
  <si>
    <t>Bananas o plátanos, frescos o secos</t>
  </si>
  <si>
    <t>Carne bovina deshuesada fresca o refrigerada</t>
  </si>
  <si>
    <t xml:space="preserve">Tortas y residuos de soja </t>
  </si>
  <si>
    <t>Trozos y despojos de gallo o gallina, congelados</t>
  </si>
  <si>
    <t xml:space="preserve">Barriles, cubas, tinas </t>
  </si>
  <si>
    <t>02071200</t>
  </si>
  <si>
    <t>08030000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</si>
</sst>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42">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4" fontId="18" fillId="0" borderId="0" xfId="0" applyNumberFormat="1" applyFont="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61" applyFont="1" applyFill="1" applyBorder="1" applyAlignment="1">
      <alignment horizontal="right"/>
    </xf>
    <xf numFmtId="0" fontId="70" fillId="35" borderId="0" xfId="0" applyFont="1" applyFill="1" applyAlignment="1">
      <alignment horizontal="right"/>
    </xf>
    <xf numFmtId="3"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3" fontId="4" fillId="0" borderId="0" xfId="0" applyNumberFormat="1" applyFont="1" applyFill="1" applyBorder="1" applyAlignment="1">
      <alignment horizontal="right"/>
    </xf>
    <xf numFmtId="169" fontId="4" fillId="0" borderId="0" xfId="48" applyNumberFormat="1" applyFont="1" applyFill="1" applyAlignment="1">
      <alignment vertical="center"/>
    </xf>
    <xf numFmtId="169" fontId="0" fillId="0" borderId="0" xfId="48" applyNumberFormat="1" applyFont="1" applyFill="1" applyAlignment="1">
      <alignment vertical="center"/>
    </xf>
    <xf numFmtId="169" fontId="0" fillId="0" borderId="0" xfId="48" applyNumberFormat="1" applyFont="1" applyFill="1" applyBorder="1" applyAlignment="1">
      <alignment vertical="center"/>
    </xf>
    <xf numFmtId="169" fontId="0" fillId="0" borderId="0" xfId="48" applyNumberFormat="1" applyFont="1" applyFill="1" applyBorder="1" applyAlignment="1">
      <alignment/>
    </xf>
    <xf numFmtId="169" fontId="4" fillId="35" borderId="0" xfId="48" applyNumberFormat="1"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0" fillId="15" borderId="0" xfId="0" applyNumberFormat="1" applyFont="1" applyFill="1" applyBorder="1" applyAlignment="1">
      <alignment/>
    </xf>
    <xf numFmtId="3" fontId="4" fillId="15" borderId="0" xfId="0" applyNumberFormat="1" applyFont="1" applyFill="1" applyBorder="1" applyAlignment="1">
      <alignment/>
    </xf>
    <xf numFmtId="3" fontId="2" fillId="0" borderId="0" xfId="57" applyNumberFormat="1" applyFont="1">
      <alignment/>
      <protection/>
    </xf>
    <xf numFmtId="3" fontId="2" fillId="0" borderId="0" xfId="58" applyNumberFormat="1" applyFont="1">
      <alignment/>
      <protection/>
    </xf>
    <xf numFmtId="3" fontId="4" fillId="0" borderId="0" xfId="0" applyNumberFormat="1" applyFont="1" applyFill="1" applyBorder="1" applyAlignment="1">
      <alignment horizontal="lef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37" borderId="0" xfId="0" applyFont="1" applyFill="1" applyAlignment="1">
      <alignment wrapText="1"/>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23437786"/>
        <c:axId val="9613483"/>
      </c:lineChart>
      <c:catAx>
        <c:axId val="23437786"/>
        <c:scaling>
          <c:orientation val="minMax"/>
        </c:scaling>
        <c:axPos val="b"/>
        <c:delete val="0"/>
        <c:numFmt formatCode="General" sourceLinked="1"/>
        <c:majorTickMark val="none"/>
        <c:minorTickMark val="none"/>
        <c:tickLblPos val="nextTo"/>
        <c:spPr>
          <a:ln w="3175">
            <a:solidFill>
              <a:srgbClr val="808080"/>
            </a:solidFill>
          </a:ln>
        </c:spPr>
        <c:crossAx val="9613483"/>
        <c:crosses val="autoZero"/>
        <c:auto val="1"/>
        <c:lblOffset val="100"/>
        <c:tickLblSkip val="1"/>
        <c:noMultiLvlLbl val="0"/>
      </c:catAx>
      <c:valAx>
        <c:axId val="96134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437786"/>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abril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1422018"/>
        <c:axId val="35689299"/>
      </c:barChart>
      <c:catAx>
        <c:axId val="114220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689299"/>
        <c:crosses val="autoZero"/>
        <c:auto val="1"/>
        <c:lblOffset val="100"/>
        <c:tickLblSkip val="1"/>
        <c:noMultiLvlLbl val="0"/>
      </c:catAx>
      <c:valAx>
        <c:axId val="356892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220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abril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2768236"/>
        <c:axId val="5152077"/>
      </c:barChart>
      <c:catAx>
        <c:axId val="52768236"/>
        <c:scaling>
          <c:orientation val="minMax"/>
        </c:scaling>
        <c:axPos val="l"/>
        <c:delete val="0"/>
        <c:numFmt formatCode="General" sourceLinked="1"/>
        <c:majorTickMark val="out"/>
        <c:minorTickMark val="none"/>
        <c:tickLblPos val="nextTo"/>
        <c:spPr>
          <a:ln w="3175">
            <a:solidFill>
              <a:srgbClr val="808080"/>
            </a:solidFill>
          </a:ln>
        </c:spPr>
        <c:crossAx val="5152077"/>
        <c:crosses val="autoZero"/>
        <c:auto val="1"/>
        <c:lblOffset val="100"/>
        <c:tickLblSkip val="1"/>
        <c:noMultiLvlLbl val="0"/>
      </c:catAx>
      <c:valAx>
        <c:axId val="51520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682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abril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6368694"/>
        <c:axId val="14665063"/>
      </c:barChart>
      <c:catAx>
        <c:axId val="46368694"/>
        <c:scaling>
          <c:orientation val="minMax"/>
        </c:scaling>
        <c:axPos val="l"/>
        <c:delete val="0"/>
        <c:numFmt formatCode="General" sourceLinked="1"/>
        <c:majorTickMark val="out"/>
        <c:minorTickMark val="none"/>
        <c:tickLblPos val="nextTo"/>
        <c:spPr>
          <a:ln w="3175">
            <a:solidFill>
              <a:srgbClr val="808080"/>
            </a:solidFill>
          </a:ln>
        </c:spPr>
        <c:crossAx val="14665063"/>
        <c:crosses val="autoZero"/>
        <c:auto val="1"/>
        <c:lblOffset val="100"/>
        <c:tickLblSkip val="1"/>
        <c:noMultiLvlLbl val="0"/>
      </c:catAx>
      <c:valAx>
        <c:axId val="14665063"/>
        <c:scaling>
          <c:orientation val="minMax"/>
          <c:max val="2000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368694"/>
        <c:crossesAt val="1"/>
        <c:crossBetween val="between"/>
        <c:dispUnits/>
        <c:majorUnit val="2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Nº 12
</a:t>
            </a:r>
            <a:r>
              <a:rPr lang="en-US" cap="none" sz="1100" b="1" i="0" u="none" baseline="0">
                <a:solidFill>
                  <a:srgbClr val="000000"/>
                </a:solidFill>
              </a:rPr>
              <a:t>Principales rubros exportados
</a:t>
            </a:r>
            <a:r>
              <a:rPr lang="en-US" cap="none" sz="1100" b="1" i="0" u="none" baseline="0">
                <a:solidFill>
                  <a:srgbClr val="000000"/>
                </a:solidFill>
              </a:rPr>
              <a:t>enero - abril de 2010 </a:t>
            </a:r>
          </a:p>
        </c:rich>
      </c:tx>
      <c:layout>
        <c:manualLayout>
          <c:xMode val="factor"/>
          <c:yMode val="factor"/>
          <c:x val="-0.0435"/>
          <c:y val="-0.01525"/>
        </c:manualLayout>
      </c:layout>
      <c:spPr>
        <a:noFill/>
        <a:ln w="3175">
          <a:noFill/>
        </a:ln>
      </c:spPr>
    </c:title>
    <c:plotArea>
      <c:layout>
        <c:manualLayout>
          <c:xMode val="edge"/>
          <c:yMode val="edge"/>
          <c:x val="0.016"/>
          <c:y val="0.19225"/>
          <c:w val="0.96525"/>
          <c:h val="0.78"/>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Rubros'!$A$14:$A$22</c:f>
              <c:strCache/>
            </c:strRef>
          </c:cat>
          <c:val>
            <c:numRef>
              <c:f>'Principales Rubros'!$I$14:$I$22</c:f>
              <c:numCache/>
            </c:numRef>
          </c:val>
        </c:ser>
        <c:gapWidth val="100"/>
        <c:axId val="64876704"/>
        <c:axId val="47019425"/>
      </c:barChart>
      <c:catAx>
        <c:axId val="64876704"/>
        <c:scaling>
          <c:orientation val="minMax"/>
        </c:scaling>
        <c:axPos val="l"/>
        <c:delete val="0"/>
        <c:numFmt formatCode="General" sourceLinked="1"/>
        <c:majorTickMark val="out"/>
        <c:minorTickMark val="none"/>
        <c:tickLblPos val="nextTo"/>
        <c:spPr>
          <a:ln w="3175">
            <a:solidFill>
              <a:srgbClr val="808080"/>
            </a:solidFill>
          </a:ln>
        </c:spPr>
        <c:crossAx val="47019425"/>
        <c:crosses val="autoZero"/>
        <c:auto val="1"/>
        <c:lblOffset val="100"/>
        <c:tickLblSkip val="1"/>
        <c:noMultiLvlLbl val="0"/>
      </c:catAx>
      <c:valAx>
        <c:axId val="47019425"/>
        <c:scaling>
          <c:orientation val="minMax"/>
          <c:max val="1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76704"/>
        <c:crossesAt val="1"/>
        <c:crossBetween val="between"/>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43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9412484"/>
        <c:axId val="40494629"/>
      </c:lineChart>
      <c:catAx>
        <c:axId val="1941248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494629"/>
        <c:crosses val="autoZero"/>
        <c:auto val="1"/>
        <c:lblOffset val="100"/>
        <c:tickLblSkip val="1"/>
        <c:noMultiLvlLbl val="0"/>
      </c:catAx>
      <c:valAx>
        <c:axId val="4049462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412484"/>
        <c:crossesAt val="1"/>
        <c:crossBetween val="between"/>
        <c:dispUnits>
          <c:builtInUnit val="thousands"/>
        </c:dispUnits>
      </c:valAx>
      <c:spPr>
        <a:solidFill>
          <a:srgbClr val="FFFFFF"/>
        </a:solidFill>
        <a:ln w="3175">
          <a:noFill/>
        </a:ln>
      </c:spPr>
    </c:plotArea>
    <c:legend>
      <c:legendPos val="r"/>
      <c:layout>
        <c:manualLayout>
          <c:xMode val="edge"/>
          <c:yMode val="edge"/>
          <c:x val="0.8245"/>
          <c:y val="0.4635"/>
          <c:w val="0.1662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712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8907342"/>
        <c:axId val="58839487"/>
      </c:lineChart>
      <c:catAx>
        <c:axId val="28907342"/>
        <c:scaling>
          <c:orientation val="minMax"/>
        </c:scaling>
        <c:axPos val="b"/>
        <c:delete val="0"/>
        <c:numFmt formatCode="General" sourceLinked="1"/>
        <c:majorTickMark val="out"/>
        <c:minorTickMark val="none"/>
        <c:tickLblPos val="nextTo"/>
        <c:spPr>
          <a:ln w="3175">
            <a:solidFill>
              <a:srgbClr val="808080"/>
            </a:solidFill>
          </a:ln>
        </c:spPr>
        <c:crossAx val="58839487"/>
        <c:crosses val="autoZero"/>
        <c:auto val="1"/>
        <c:lblOffset val="100"/>
        <c:tickLblSkip val="1"/>
        <c:noMultiLvlLbl val="0"/>
      </c:catAx>
      <c:valAx>
        <c:axId val="588394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07342"/>
        <c:crossesAt val="1"/>
        <c:crossBetween val="between"/>
        <c:dispUnits>
          <c:builtInUnit val="thousands"/>
          <c:dispUnitsLbl>
            <c:layout>
              <c:manualLayout>
                <c:xMode val="edge"/>
                <c:yMode val="edge"/>
                <c:x val="-0.014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5875"/>
          <c:w val="0.144"/>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abril de 2010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abril de 2010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abril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abril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abril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9793336"/>
        <c:axId val="1269113"/>
      </c:barChart>
      <c:catAx>
        <c:axId val="5979333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69113"/>
        <c:crosses val="autoZero"/>
        <c:auto val="1"/>
        <c:lblOffset val="100"/>
        <c:tickLblSkip val="1"/>
        <c:noMultiLvlLbl val="0"/>
      </c:catAx>
      <c:valAx>
        <c:axId val="12691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933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0</xdr:colOff>
      <xdr:row>31</xdr:row>
      <xdr:rowOff>180975</xdr:rowOff>
    </xdr:from>
    <xdr:to>
      <xdr:col>7</xdr:col>
      <xdr:colOff>695325</xdr:colOff>
      <xdr:row>35</xdr:row>
      <xdr:rowOff>85725</xdr:rowOff>
    </xdr:to>
    <xdr:pic>
      <xdr:nvPicPr>
        <xdr:cNvPr id="2" name="Picture 149" descr="pies de paginas copia"/>
        <xdr:cNvPicPr preferRelativeResize="1">
          <a:picLocks noChangeAspect="1"/>
        </xdr:cNvPicPr>
      </xdr:nvPicPr>
      <xdr:blipFill>
        <a:blip r:embed="rId2"/>
        <a:stretch>
          <a:fillRect/>
        </a:stretch>
      </xdr:blipFill>
      <xdr:spPr>
        <a:xfrm>
          <a:off x="0" y="7296150"/>
          <a:ext cx="602932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0.84275</cdr:x>
      <cdr:y>1</cdr:y>
    </cdr:to>
    <cdr:sp>
      <cdr:nvSpPr>
        <cdr:cNvPr id="1" name="1 CuadroTexto"/>
        <cdr:cNvSpPr txBox="1">
          <a:spLocks noChangeArrowheads="1"/>
        </cdr:cNvSpPr>
      </cdr:nvSpPr>
      <cdr:spPr>
        <a:xfrm>
          <a:off x="-47624" y="3552825"/>
          <a:ext cx="57150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0.9625</cdr:y>
    </cdr:from>
    <cdr:to>
      <cdr:x>0.81575</cdr:x>
      <cdr:y>1</cdr:y>
    </cdr:to>
    <cdr:sp>
      <cdr:nvSpPr>
        <cdr:cNvPr id="1" name="1 CuadroTexto"/>
        <cdr:cNvSpPr txBox="1">
          <a:spLocks noChangeArrowheads="1"/>
        </cdr:cNvSpPr>
      </cdr:nvSpPr>
      <cdr:spPr>
        <a:xfrm>
          <a:off x="-47624" y="3438525"/>
          <a:ext cx="562927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0.9365</cdr:y>
    </cdr:from>
    <cdr:to>
      <cdr:x>0.89425</cdr:x>
      <cdr:y>1</cdr:y>
    </cdr:to>
    <cdr:sp>
      <cdr:nvSpPr>
        <cdr:cNvPr id="2" name="1 CuadroTexto"/>
        <cdr:cNvSpPr txBox="1">
          <a:spLocks noChangeArrowheads="1"/>
        </cdr:cNvSpPr>
      </cdr:nvSpPr>
      <cdr:spPr>
        <a:xfrm>
          <a:off x="-47624" y="2886075"/>
          <a:ext cx="5038725" cy="2762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0.95825</cdr:y>
    </cdr:from>
    <cdr:to>
      <cdr:x>0.74475</cdr:x>
      <cdr:y>1</cdr:y>
    </cdr:to>
    <cdr:sp>
      <cdr:nvSpPr>
        <cdr:cNvPr id="1" name="1 CuadroTexto"/>
        <cdr:cNvSpPr txBox="1">
          <a:spLocks noChangeArrowheads="1"/>
        </cdr:cNvSpPr>
      </cdr:nvSpPr>
      <cdr:spPr>
        <a:xfrm>
          <a:off x="-47624" y="3657600"/>
          <a:ext cx="43529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31</xdr:row>
      <xdr:rowOff>28575</xdr:rowOff>
    </xdr:from>
    <xdr:to>
      <xdr:col>10</xdr:col>
      <xdr:colOff>247650</xdr:colOff>
      <xdr:row>55</xdr:row>
      <xdr:rowOff>114300</xdr:rowOff>
    </xdr:to>
    <xdr:graphicFrame>
      <xdr:nvGraphicFramePr>
        <xdr:cNvPr id="1" name="7 Gráfico"/>
        <xdr:cNvGraphicFramePr/>
      </xdr:nvGraphicFramePr>
      <xdr:xfrm>
        <a:off x="771525" y="4819650"/>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0.95575</cdr:y>
    </cdr:from>
    <cdr:to>
      <cdr:x>0.90875</cdr:x>
      <cdr:y>1</cdr:y>
    </cdr:to>
    <cdr:sp>
      <cdr:nvSpPr>
        <cdr:cNvPr id="1" name="1 CuadroTexto"/>
        <cdr:cNvSpPr txBox="1">
          <a:spLocks noChangeArrowheads="1"/>
        </cdr:cNvSpPr>
      </cdr:nvSpPr>
      <cdr:spPr>
        <a:xfrm>
          <a:off x="-19049" y="2828925"/>
          <a:ext cx="48387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8387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0.9605</cdr:y>
    </cdr:from>
    <cdr:to>
      <cdr:x>0.745</cdr:x>
      <cdr:y>1</cdr:y>
    </cdr:to>
    <cdr:sp>
      <cdr:nvSpPr>
        <cdr:cNvPr id="1" name="1 CuadroTexto"/>
        <cdr:cNvSpPr txBox="1">
          <a:spLocks noChangeArrowheads="1"/>
        </cdr:cNvSpPr>
      </cdr:nvSpPr>
      <cdr:spPr>
        <a:xfrm>
          <a:off x="-47624" y="38766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-0.013</cdr:y>
    </cdr:from>
    <cdr:to>
      <cdr:x>-0.004</cdr:x>
      <cdr:y>-0.00675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cdr:y>
    </cdr:from>
    <cdr:to>
      <cdr:x>-0.004</cdr:x>
      <cdr:y>-0.00675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0.9695</cdr:y>
    </cdr:from>
    <cdr:to>
      <cdr:x>0.752</cdr:x>
      <cdr:y>1</cdr:y>
    </cdr:to>
    <cdr:sp>
      <cdr:nvSpPr>
        <cdr:cNvPr id="3" name="1 CuadroTexto"/>
        <cdr:cNvSpPr txBox="1">
          <a:spLocks noChangeArrowheads="1"/>
        </cdr:cNvSpPr>
      </cdr:nvSpPr>
      <cdr:spPr>
        <a:xfrm>
          <a:off x="-47624" y="38385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view="pageBreakPreview" zoomScaleSheetLayoutView="100" workbookViewId="0" topLeftCell="A1">
      <selection activeCell="E7" sqref="E7"/>
    </sheetView>
  </sheetViews>
  <sheetFormatPr defaultColWidth="11.421875" defaultRowHeight="12.75"/>
  <cols>
    <col min="8" max="8" width="11.421875" style="0" customWidth="1"/>
  </cols>
  <sheetData>
    <row r="1" spans="1:4" ht="15.75">
      <c r="A1" s="270"/>
      <c r="B1" s="270"/>
      <c r="C1" s="270"/>
      <c r="D1" s="270"/>
    </row>
    <row r="2" spans="1:8" ht="18">
      <c r="A2" s="271"/>
      <c r="B2" s="272"/>
      <c r="C2" s="273"/>
      <c r="D2" s="271"/>
      <c r="E2" s="274"/>
      <c r="F2" s="273"/>
      <c r="G2" s="273"/>
      <c r="H2" s="273"/>
    </row>
    <row r="3" spans="1:8" ht="18">
      <c r="A3" s="271"/>
      <c r="B3" s="272"/>
      <c r="C3" s="271"/>
      <c r="D3" s="271"/>
      <c r="E3" s="274"/>
      <c r="F3" s="273"/>
      <c r="G3" s="273"/>
      <c r="H3" s="273"/>
    </row>
    <row r="4" spans="1:8" ht="18">
      <c r="A4" s="271"/>
      <c r="B4" s="271"/>
      <c r="C4" s="273"/>
      <c r="D4" s="273"/>
      <c r="E4" s="271"/>
      <c r="F4" s="273"/>
      <c r="G4" s="273"/>
      <c r="H4" s="273"/>
    </row>
    <row r="5" ht="15.75">
      <c r="A5" s="270"/>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99" t="s">
        <v>433</v>
      </c>
      <c r="B14" s="299"/>
      <c r="C14" s="299"/>
      <c r="D14" s="299"/>
      <c r="E14" s="299"/>
      <c r="F14" s="299"/>
      <c r="G14" s="299"/>
      <c r="H14" s="299"/>
    </row>
    <row r="15" spans="1:17" ht="20.25">
      <c r="A15" s="301" t="s">
        <v>526</v>
      </c>
      <c r="B15" s="301"/>
      <c r="C15" s="301"/>
      <c r="D15" s="301"/>
      <c r="E15" s="301"/>
      <c r="F15" s="301"/>
      <c r="G15" s="301"/>
      <c r="H15" s="301"/>
      <c r="J15" s="301"/>
      <c r="K15" s="301"/>
      <c r="L15" s="301"/>
      <c r="M15" s="301"/>
      <c r="N15" s="301"/>
      <c r="O15" s="301"/>
      <c r="P15" s="301"/>
      <c r="Q15" s="30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302" t="s">
        <v>551</v>
      </c>
      <c r="B27" s="302"/>
      <c r="C27" s="302"/>
      <c r="D27" s="302"/>
      <c r="E27" s="302"/>
      <c r="F27" s="302"/>
      <c r="G27" s="302"/>
      <c r="H27" s="302"/>
    </row>
    <row r="28" spans="1:8" ht="18">
      <c r="A28" s="292"/>
      <c r="B28" s="292"/>
      <c r="C28" s="292"/>
      <c r="D28" s="292"/>
      <c r="E28" s="292"/>
      <c r="F28" s="292"/>
      <c r="G28" s="292"/>
      <c r="H28" s="292"/>
    </row>
    <row r="29" spans="1:8" ht="18">
      <c r="A29" s="292"/>
      <c r="B29" s="292"/>
      <c r="C29" s="292"/>
      <c r="D29" s="292"/>
      <c r="E29" s="292"/>
      <c r="F29" s="292"/>
      <c r="G29" s="292"/>
      <c r="H29" s="292"/>
    </row>
    <row r="30" spans="1:7" ht="20.25">
      <c r="A30" s="12"/>
      <c r="B30" s="11"/>
      <c r="C30" s="11"/>
      <c r="D30" s="11"/>
      <c r="E30" s="11"/>
      <c r="F30" s="11"/>
      <c r="G30" s="11"/>
    </row>
    <row r="31" s="11" customFormat="1" ht="20.25">
      <c r="A31" s="12"/>
    </row>
    <row r="32" s="11" customFormat="1" ht="20.25">
      <c r="A32" s="12"/>
    </row>
    <row r="33" spans="1:7" s="11" customFormat="1" ht="18">
      <c r="A33" s="302"/>
      <c r="B33" s="303"/>
      <c r="C33" s="303"/>
      <c r="D33" s="303"/>
      <c r="E33" s="303"/>
      <c r="F33" s="303"/>
      <c r="G33" s="303"/>
    </row>
    <row r="34" s="11" customFormat="1" ht="12.75"/>
    <row r="35" s="11" customFormat="1" ht="20.25">
      <c r="A35" s="13"/>
    </row>
    <row r="36" spans="1:8" ht="12.75">
      <c r="A36" s="11"/>
      <c r="B36" s="11"/>
      <c r="C36" s="11"/>
      <c r="D36" s="11"/>
      <c r="E36" s="11"/>
      <c r="F36" s="11"/>
      <c r="G36" s="11"/>
      <c r="H36" s="11"/>
    </row>
    <row r="41" spans="1:8" ht="12.75">
      <c r="A41" s="300" t="s">
        <v>433</v>
      </c>
      <c r="B41" s="300"/>
      <c r="C41" s="300"/>
      <c r="D41" s="300"/>
      <c r="E41" s="300"/>
      <c r="F41" s="300"/>
      <c r="G41" s="300"/>
      <c r="H41" s="300"/>
    </row>
    <row r="42" spans="1:8" ht="12.75">
      <c r="A42" s="300" t="s">
        <v>527</v>
      </c>
      <c r="B42" s="300"/>
      <c r="C42" s="300"/>
      <c r="D42" s="300"/>
      <c r="E42" s="300"/>
      <c r="F42" s="300"/>
      <c r="G42" s="300"/>
      <c r="H42" s="300"/>
    </row>
    <row r="43" spans="1:8" ht="12.75">
      <c r="A43" s="234"/>
      <c r="B43" s="234"/>
      <c r="C43" s="234"/>
      <c r="D43" s="234"/>
      <c r="E43" s="234"/>
      <c r="F43" s="234"/>
      <c r="G43" s="234"/>
      <c r="H43" s="234"/>
    </row>
    <row r="44" spans="1:8" ht="12.75">
      <c r="A44" s="300" t="s">
        <v>279</v>
      </c>
      <c r="B44" s="300"/>
      <c r="C44" s="300"/>
      <c r="D44" s="300"/>
      <c r="E44" s="300"/>
      <c r="F44" s="300"/>
      <c r="G44" s="300"/>
      <c r="H44" s="300"/>
    </row>
    <row r="45" spans="1:7" ht="12.75">
      <c r="A45" s="234"/>
      <c r="B45" s="234"/>
      <c r="C45" s="234"/>
      <c r="D45" s="234"/>
      <c r="E45" s="234"/>
      <c r="F45" s="234"/>
      <c r="G45" s="234"/>
    </row>
    <row r="46" spans="1:7" ht="12.75">
      <c r="A46" s="234"/>
      <c r="B46" s="234"/>
      <c r="C46" s="234"/>
      <c r="D46" s="234"/>
      <c r="E46" s="234"/>
      <c r="F46" s="234"/>
      <c r="G46" s="234"/>
    </row>
    <row r="47" spans="1:8" ht="12.75">
      <c r="A47" s="298" t="s">
        <v>428</v>
      </c>
      <c r="B47" s="298"/>
      <c r="C47" s="298"/>
      <c r="D47" s="298"/>
      <c r="E47" s="298"/>
      <c r="F47" s="298"/>
      <c r="G47" s="298"/>
      <c r="H47" s="298"/>
    </row>
    <row r="48" spans="1:8" ht="12.75">
      <c r="A48" s="298" t="s">
        <v>224</v>
      </c>
      <c r="B48" s="298"/>
      <c r="C48" s="298"/>
      <c r="D48" s="298"/>
      <c r="E48" s="298"/>
      <c r="F48" s="298"/>
      <c r="G48" s="298"/>
      <c r="H48" s="298"/>
    </row>
    <row r="49" spans="1:7" ht="12.75">
      <c r="A49" s="221"/>
      <c r="B49" s="221"/>
      <c r="C49" s="221"/>
      <c r="D49" s="221"/>
      <c r="E49" s="221"/>
      <c r="F49" s="221"/>
      <c r="G49" s="221"/>
    </row>
    <row r="50" spans="1:7" ht="12.75">
      <c r="A50" s="298"/>
      <c r="B50" s="298"/>
      <c r="C50" s="298"/>
      <c r="D50" s="298"/>
      <c r="E50" s="298"/>
      <c r="F50" s="298"/>
      <c r="G50" s="298"/>
    </row>
    <row r="51" spans="1:7" ht="12.75">
      <c r="A51" s="298"/>
      <c r="B51" s="298"/>
      <c r="C51" s="298"/>
      <c r="D51" s="298"/>
      <c r="E51" s="298"/>
      <c r="F51" s="298"/>
      <c r="G51" s="298"/>
    </row>
    <row r="52" spans="1:7" ht="12.75">
      <c r="A52" s="235"/>
      <c r="B52" s="221"/>
      <c r="C52" s="221"/>
      <c r="D52" s="221"/>
      <c r="E52" s="221"/>
      <c r="F52" s="221"/>
      <c r="G52" s="221"/>
    </row>
    <row r="55" spans="1:7" ht="12.75">
      <c r="A55" s="235"/>
      <c r="B55" s="221"/>
      <c r="C55" s="221"/>
      <c r="D55" s="221"/>
      <c r="E55" s="221"/>
      <c r="F55" s="221"/>
      <c r="G55" s="221"/>
    </row>
    <row r="57" spans="1:8" ht="12.75">
      <c r="A57" s="300" t="s">
        <v>69</v>
      </c>
      <c r="B57" s="300"/>
      <c r="C57" s="300"/>
      <c r="D57" s="300"/>
      <c r="E57" s="300"/>
      <c r="F57" s="300"/>
      <c r="G57" s="300"/>
      <c r="H57" s="300"/>
    </row>
    <row r="58" spans="1:8" ht="12.75">
      <c r="A58" s="298" t="s">
        <v>488</v>
      </c>
      <c r="B58" s="298"/>
      <c r="C58" s="298"/>
      <c r="D58" s="298"/>
      <c r="E58" s="298"/>
      <c r="F58" s="298"/>
      <c r="G58" s="298"/>
      <c r="H58" s="298"/>
    </row>
    <row r="59" spans="1:7" ht="12.75">
      <c r="A59" s="235"/>
      <c r="B59" s="221"/>
      <c r="C59" s="221"/>
      <c r="D59" s="221"/>
      <c r="E59" s="221"/>
      <c r="F59" s="221"/>
      <c r="G59" s="221"/>
    </row>
    <row r="62" spans="1:7" ht="12.75">
      <c r="A62" s="235"/>
      <c r="B62" s="221"/>
      <c r="C62" s="221"/>
      <c r="D62" s="221"/>
      <c r="E62" s="221"/>
      <c r="F62" s="221"/>
      <c r="G62" s="221"/>
    </row>
    <row r="63" spans="1:8" ht="15">
      <c r="A63" s="304" t="s">
        <v>455</v>
      </c>
      <c r="B63" s="304"/>
      <c r="C63" s="304"/>
      <c r="D63" s="304"/>
      <c r="E63" s="304"/>
      <c r="F63" s="304"/>
      <c r="G63" s="304"/>
      <c r="H63" s="304"/>
    </row>
    <row r="64" spans="1:7" ht="12.75">
      <c r="A64" s="235"/>
      <c r="B64" s="221"/>
      <c r="C64" s="221"/>
      <c r="D64" s="221"/>
      <c r="E64" s="221"/>
      <c r="F64" s="221"/>
      <c r="G64" s="221"/>
    </row>
    <row r="65" spans="1:7" ht="15">
      <c r="A65" s="238"/>
      <c r="B65" s="221"/>
      <c r="C65" s="221"/>
      <c r="D65" s="221"/>
      <c r="E65" s="221"/>
      <c r="F65" s="221"/>
      <c r="G65" s="221"/>
    </row>
    <row r="66" spans="1:7" ht="15">
      <c r="A66" s="238"/>
      <c r="B66" s="221"/>
      <c r="C66" s="221"/>
      <c r="D66" s="221"/>
      <c r="E66" s="221"/>
      <c r="F66" s="221"/>
      <c r="G66" s="221"/>
    </row>
    <row r="74" spans="1:7" ht="12.75" customHeight="1">
      <c r="A74" s="221"/>
      <c r="B74" s="20"/>
      <c r="C74" s="221"/>
      <c r="D74" s="221"/>
      <c r="E74" s="221"/>
      <c r="F74" s="221"/>
      <c r="G74" s="221"/>
    </row>
    <row r="75" ht="12.75" customHeight="1">
      <c r="G75" s="221"/>
    </row>
    <row r="76" spans="1:7" ht="12.75">
      <c r="A76" s="221"/>
      <c r="B76" s="221"/>
      <c r="C76" s="221"/>
      <c r="D76" s="221"/>
      <c r="E76" s="221"/>
      <c r="F76" s="221"/>
      <c r="G76" s="221"/>
    </row>
    <row r="77" spans="1:7" ht="12.75">
      <c r="A77" s="236"/>
      <c r="B77" s="221"/>
      <c r="C77" s="221"/>
      <c r="D77" s="221"/>
      <c r="E77" s="221"/>
      <c r="F77" s="221"/>
      <c r="G77" s="221"/>
    </row>
    <row r="78" spans="1:7" ht="12.75">
      <c r="A78" s="221"/>
      <c r="B78" s="221"/>
      <c r="C78" s="221"/>
      <c r="D78" s="221"/>
      <c r="E78" s="221"/>
      <c r="F78" s="221"/>
      <c r="G78" s="221"/>
    </row>
    <row r="80" spans="1:8" ht="12.75">
      <c r="A80" s="298" t="s">
        <v>429</v>
      </c>
      <c r="B80" s="298"/>
      <c r="C80" s="298"/>
      <c r="D80" s="298"/>
      <c r="E80" s="298"/>
      <c r="F80" s="298"/>
      <c r="G80" s="298"/>
      <c r="H80" s="298"/>
    </row>
    <row r="81" spans="1:8" ht="12.75">
      <c r="A81" s="298" t="s">
        <v>430</v>
      </c>
      <c r="B81" s="298"/>
      <c r="C81" s="298"/>
      <c r="D81" s="298"/>
      <c r="E81" s="298"/>
      <c r="F81" s="298"/>
      <c r="G81" s="298"/>
      <c r="H81" s="298"/>
    </row>
    <row r="82" spans="1:8" ht="12.75">
      <c r="A82" s="298" t="s">
        <v>431</v>
      </c>
      <c r="B82" s="298"/>
      <c r="C82" s="298"/>
      <c r="D82" s="298"/>
      <c r="E82" s="298"/>
      <c r="F82" s="298"/>
      <c r="G82" s="298"/>
      <c r="H82" s="298"/>
    </row>
    <row r="83" spans="1:8" ht="12.75">
      <c r="A83" s="298" t="s">
        <v>432</v>
      </c>
      <c r="B83" s="298"/>
      <c r="C83" s="298"/>
      <c r="D83" s="298"/>
      <c r="E83" s="298"/>
      <c r="F83" s="298"/>
      <c r="G83" s="298"/>
      <c r="H83" s="298"/>
    </row>
    <row r="84" spans="1:8" ht="12.75">
      <c r="A84" s="298" t="s">
        <v>70</v>
      </c>
      <c r="B84" s="298"/>
      <c r="C84" s="298"/>
      <c r="D84" s="298"/>
      <c r="E84" s="298"/>
      <c r="F84" s="298"/>
      <c r="G84" s="298"/>
      <c r="H84" s="298"/>
    </row>
    <row r="85" spans="1:8" ht="12.75">
      <c r="A85" s="298" t="s">
        <v>71</v>
      </c>
      <c r="B85" s="298"/>
      <c r="C85" s="298"/>
      <c r="D85" s="298"/>
      <c r="E85" s="298"/>
      <c r="F85" s="298"/>
      <c r="G85" s="298"/>
      <c r="H85" s="298"/>
    </row>
    <row r="86" spans="1:7" ht="12.75">
      <c r="A86" s="298"/>
      <c r="B86" s="298"/>
      <c r="C86" s="298"/>
      <c r="D86" s="298"/>
      <c r="E86" s="298"/>
      <c r="F86" s="298"/>
      <c r="G86" s="298"/>
    </row>
  </sheetData>
  <sheetProtection/>
  <mergeCells count="22">
    <mergeCell ref="A80:H80"/>
    <mergeCell ref="A81:H81"/>
    <mergeCell ref="A50:G50"/>
    <mergeCell ref="A47:H47"/>
    <mergeCell ref="A48:H48"/>
    <mergeCell ref="A63:H63"/>
    <mergeCell ref="A42:H42"/>
    <mergeCell ref="A44:H44"/>
    <mergeCell ref="A15:H15"/>
    <mergeCell ref="J15:Q15"/>
    <mergeCell ref="A33:G33"/>
    <mergeCell ref="A27:H27"/>
    <mergeCell ref="A86:G86"/>
    <mergeCell ref="A14:H14"/>
    <mergeCell ref="A41:H41"/>
    <mergeCell ref="A51:G51"/>
    <mergeCell ref="A57:H57"/>
    <mergeCell ref="A58:H58"/>
    <mergeCell ref="A84:H84"/>
    <mergeCell ref="A85:H85"/>
    <mergeCell ref="A82:H82"/>
    <mergeCell ref="A83:H8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2"/>
  <sheetViews>
    <sheetView view="pageBreakPreview" zoomScaleSheetLayoutView="100" zoomScalePageLayoutView="0" workbookViewId="0" topLeftCell="A1">
      <selection activeCell="A1" sqref="A1:L1"/>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6" width="13.00390625" style="42" customWidth="1"/>
    <col min="17" max="17" width="24.140625" style="42" bestFit="1" customWidth="1"/>
    <col min="18" max="18" width="18.7109375" style="42" bestFit="1" customWidth="1"/>
    <col min="19" max="19" width="17.28125" style="42" bestFit="1" customWidth="1"/>
    <col min="20" max="20" width="19.00390625" style="42" bestFit="1" customWidth="1"/>
    <col min="21" max="21" width="13.140625" style="42" bestFit="1" customWidth="1"/>
    <col min="22" max="22" width="11.7109375" style="42" bestFit="1" customWidth="1"/>
    <col min="23" max="16384" width="11.421875" style="42" customWidth="1"/>
  </cols>
  <sheetData>
    <row r="1" spans="1:21" ht="19.5" customHeight="1">
      <c r="A1" s="331" t="s">
        <v>501</v>
      </c>
      <c r="B1" s="331"/>
      <c r="C1" s="331"/>
      <c r="D1" s="331"/>
      <c r="E1" s="331"/>
      <c r="F1" s="331"/>
      <c r="G1" s="331"/>
      <c r="H1" s="331"/>
      <c r="I1" s="331"/>
      <c r="J1" s="331"/>
      <c r="K1" s="331"/>
      <c r="L1" s="331"/>
      <c r="M1" s="49"/>
      <c r="P1" s="149"/>
      <c r="Q1" s="149"/>
      <c r="R1" s="149"/>
      <c r="S1" s="149"/>
      <c r="T1" s="149"/>
      <c r="U1" s="149"/>
    </row>
    <row r="2" spans="1:21" ht="19.5" customHeight="1">
      <c r="A2" s="332" t="s">
        <v>262</v>
      </c>
      <c r="B2" s="332"/>
      <c r="C2" s="332"/>
      <c r="D2" s="332"/>
      <c r="E2" s="332"/>
      <c r="F2" s="332"/>
      <c r="G2" s="332"/>
      <c r="H2" s="332"/>
      <c r="I2" s="332"/>
      <c r="J2" s="332"/>
      <c r="K2" s="332"/>
      <c r="L2" s="332"/>
      <c r="P2" s="155"/>
      <c r="Q2" s="155"/>
      <c r="R2" s="155"/>
      <c r="S2" s="155"/>
      <c r="T2" s="155"/>
      <c r="U2" s="155"/>
    </row>
    <row r="3" spans="1:21" s="49" customFormat="1" ht="11.25">
      <c r="A3" s="46"/>
      <c r="B3" s="46"/>
      <c r="C3" s="333" t="s">
        <v>153</v>
      </c>
      <c r="D3" s="333"/>
      <c r="E3" s="333"/>
      <c r="F3" s="333"/>
      <c r="G3" s="281"/>
      <c r="H3" s="333" t="s">
        <v>154</v>
      </c>
      <c r="I3" s="333"/>
      <c r="J3" s="333"/>
      <c r="K3" s="333"/>
      <c r="L3" s="281"/>
      <c r="M3" s="340" t="s">
        <v>304</v>
      </c>
      <c r="N3" s="340"/>
      <c r="O3" s="340"/>
      <c r="P3" s="183"/>
      <c r="Q3" s="183"/>
      <c r="R3" s="183"/>
      <c r="S3" s="183"/>
      <c r="T3" s="183"/>
      <c r="U3" s="183"/>
    </row>
    <row r="4" spans="1:21" s="49" customFormat="1" ht="11.25">
      <c r="A4" s="46" t="s">
        <v>513</v>
      </c>
      <c r="B4" s="283" t="s">
        <v>140</v>
      </c>
      <c r="C4" s="282">
        <v>2009</v>
      </c>
      <c r="D4" s="334" t="s">
        <v>537</v>
      </c>
      <c r="E4" s="334"/>
      <c r="F4" s="334"/>
      <c r="G4" s="281"/>
      <c r="H4" s="282">
        <f>+C4</f>
        <v>2009</v>
      </c>
      <c r="I4" s="334" t="str">
        <f>+D4</f>
        <v>enero-abril</v>
      </c>
      <c r="J4" s="334"/>
      <c r="K4" s="334"/>
      <c r="L4" s="283" t="s">
        <v>340</v>
      </c>
      <c r="M4" s="341" t="s">
        <v>303</v>
      </c>
      <c r="N4" s="341"/>
      <c r="O4" s="341"/>
      <c r="P4" s="183"/>
      <c r="Q4" s="183"/>
      <c r="R4" s="183"/>
      <c r="S4" s="183"/>
      <c r="T4" s="183"/>
      <c r="U4" s="183"/>
    </row>
    <row r="5" spans="1:15" s="49" customFormat="1" ht="11.25">
      <c r="A5" s="284"/>
      <c r="B5" s="287" t="s">
        <v>48</v>
      </c>
      <c r="C5" s="284"/>
      <c r="D5" s="285">
        <v>2009</v>
      </c>
      <c r="E5" s="285">
        <v>2010</v>
      </c>
      <c r="F5" s="286" t="s">
        <v>470</v>
      </c>
      <c r="G5" s="287"/>
      <c r="H5" s="284"/>
      <c r="I5" s="285">
        <f>+D5</f>
        <v>2009</v>
      </c>
      <c r="J5" s="285">
        <f>+E5</f>
        <v>2010</v>
      </c>
      <c r="K5" s="286" t="str">
        <f>+F5</f>
        <v>Var % 10/09</v>
      </c>
      <c r="L5" s="287">
        <v>2008</v>
      </c>
      <c r="M5" s="288">
        <v>2007</v>
      </c>
      <c r="N5" s="288">
        <v>2008</v>
      </c>
      <c r="O5" s="287" t="s">
        <v>278</v>
      </c>
    </row>
    <row r="6" spans="1:12" ht="11.25">
      <c r="A6" s="37"/>
      <c r="B6" s="37"/>
      <c r="C6" s="37"/>
      <c r="D6" s="37"/>
      <c r="E6" s="37"/>
      <c r="F6" s="37"/>
      <c r="G6" s="37"/>
      <c r="H6" s="37"/>
      <c r="I6" s="37"/>
      <c r="J6" s="37"/>
      <c r="K6" s="37"/>
      <c r="L6" s="37"/>
    </row>
    <row r="7" spans="1:15" s="49" customFormat="1" ht="11.25">
      <c r="A7" s="46" t="s">
        <v>503</v>
      </c>
      <c r="B7" s="46"/>
      <c r="C7" s="46"/>
      <c r="D7" s="46"/>
      <c r="E7" s="46"/>
      <c r="F7" s="46"/>
      <c r="G7" s="46"/>
      <c r="H7" s="47">
        <f>+balanza!B13</f>
        <v>6115478</v>
      </c>
      <c r="I7" s="47">
        <f>+balanza!D13</f>
        <v>2784997</v>
      </c>
      <c r="J7" s="47">
        <f>+balanza!E13</f>
        <v>2422597</v>
      </c>
      <c r="K7" s="45">
        <f>+J7/I7*100-100</f>
        <v>-13.0125813420984</v>
      </c>
      <c r="L7" s="46"/>
      <c r="M7" s="48"/>
      <c r="N7" s="48"/>
      <c r="O7" s="48"/>
    </row>
    <row r="8" spans="1:15" s="49" customFormat="1" ht="11.25">
      <c r="A8" s="46"/>
      <c r="B8" s="46"/>
      <c r="C8" s="46"/>
      <c r="D8" s="46"/>
      <c r="E8" s="46"/>
      <c r="F8" s="46"/>
      <c r="G8" s="46"/>
      <c r="H8" s="47"/>
      <c r="I8" s="47"/>
      <c r="J8" s="47"/>
      <c r="K8" s="45"/>
      <c r="L8" s="46"/>
      <c r="M8" s="48"/>
      <c r="N8" s="48"/>
      <c r="O8" s="48"/>
    </row>
    <row r="9" spans="1:18" s="160" customFormat="1" ht="11.25">
      <c r="A9" s="158" t="s">
        <v>504</v>
      </c>
      <c r="B9" s="158"/>
      <c r="C9" s="158">
        <f>+C11+C49</f>
        <v>2912250.9429999995</v>
      </c>
      <c r="D9" s="158">
        <f>+D11+D49</f>
        <v>1488035.8559999997</v>
      </c>
      <c r="E9" s="158">
        <f>+E11+E49</f>
        <v>1296986.219</v>
      </c>
      <c r="F9" s="159">
        <f>+E9/D9*100-100</f>
        <v>-12.839047945629588</v>
      </c>
      <c r="G9" s="158"/>
      <c r="H9" s="158">
        <f>+H11+H49</f>
        <v>3692214.407000001</v>
      </c>
      <c r="I9" s="158">
        <f>+I11+I49</f>
        <v>1952002.108</v>
      </c>
      <c r="J9" s="158">
        <f>+J11+J49</f>
        <v>1668053.6469999999</v>
      </c>
      <c r="K9" s="159">
        <f>+J9/I9*100-100</f>
        <v>-14.546524301191994</v>
      </c>
      <c r="L9" s="159">
        <f>+J9/$J$7*100</f>
        <v>68.85394669439448</v>
      </c>
      <c r="M9" s="159"/>
      <c r="N9" s="159"/>
      <c r="O9" s="159"/>
      <c r="R9" s="48"/>
    </row>
    <row r="10" spans="1:20" ht="11.25" customHeight="1">
      <c r="A10" s="37"/>
      <c r="B10" s="37"/>
      <c r="C10" s="39"/>
      <c r="D10" s="39"/>
      <c r="E10" s="39"/>
      <c r="F10" s="40"/>
      <c r="G10" s="40"/>
      <c r="H10" s="39"/>
      <c r="I10" s="39"/>
      <c r="J10" s="39"/>
      <c r="K10" s="40"/>
      <c r="R10" s="43"/>
      <c r="T10" s="41"/>
    </row>
    <row r="11" spans="1:18" ht="11.25" customHeight="1">
      <c r="A11" s="46" t="s">
        <v>505</v>
      </c>
      <c r="B11" s="46"/>
      <c r="C11" s="47">
        <f>+C13+C30</f>
        <v>2410149.5419999994</v>
      </c>
      <c r="D11" s="47">
        <f>+D13+D30</f>
        <v>1359537.4569999997</v>
      </c>
      <c r="E11" s="47">
        <f>+E13+E30</f>
        <v>1158595.003</v>
      </c>
      <c r="F11" s="45">
        <f>+E11/D11*100-100</f>
        <v>-14.780207265742135</v>
      </c>
      <c r="G11" s="45"/>
      <c r="H11" s="47">
        <f>+H13+H30</f>
        <v>2858809.830000001</v>
      </c>
      <c r="I11" s="47">
        <f>+I13+I30</f>
        <v>1693634.779</v>
      </c>
      <c r="J11" s="47">
        <f>+J13+J30</f>
        <v>1437566.569</v>
      </c>
      <c r="K11" s="45">
        <f>+J11/I11*100-100</f>
        <v>-15.119446835591944</v>
      </c>
      <c r="L11" s="45">
        <f>+J11/J9*100</f>
        <v>86.18227426830475</v>
      </c>
      <c r="M11" s="43">
        <f>+I11/D11</f>
        <v>1.245743374174648</v>
      </c>
      <c r="N11" s="43">
        <f>+J11/E11</f>
        <v>1.2407843683751845</v>
      </c>
      <c r="O11" s="43">
        <f>+N11/M11*100-100</f>
        <v>-0.39807603253350976</v>
      </c>
      <c r="R11" s="48"/>
    </row>
    <row r="12" spans="1:18" ht="11.25" customHeight="1">
      <c r="A12" s="37"/>
      <c r="B12" s="37"/>
      <c r="C12" s="39"/>
      <c r="D12" s="39"/>
      <c r="E12" s="39"/>
      <c r="F12" s="40"/>
      <c r="G12" s="40"/>
      <c r="H12" s="39"/>
      <c r="I12" s="39"/>
      <c r="J12" s="39"/>
      <c r="K12" s="40"/>
      <c r="L12" s="40"/>
      <c r="R12" s="43"/>
    </row>
    <row r="13" spans="1:18" s="49" customFormat="1" ht="11.25" customHeight="1">
      <c r="A13" s="46" t="s">
        <v>321</v>
      </c>
      <c r="B13" s="46"/>
      <c r="C13" s="47">
        <f>SUM(C14:C28)</f>
        <v>2379953.3399999994</v>
      </c>
      <c r="D13" s="47">
        <f>SUM(D14:D28)</f>
        <v>1356380.2999999998</v>
      </c>
      <c r="E13" s="47">
        <f>SUM(E14:E28)</f>
        <v>1155847.331</v>
      </c>
      <c r="F13" s="45">
        <f>+E13/D13*100-100</f>
        <v>-14.784420637781295</v>
      </c>
      <c r="G13" s="45"/>
      <c r="H13" s="47">
        <f>SUM(H14:H28)</f>
        <v>2728278.103000001</v>
      </c>
      <c r="I13" s="47">
        <f>SUM(I14:I28)</f>
        <v>1679328.696</v>
      </c>
      <c r="J13" s="47">
        <f>SUM(J14:J28)</f>
        <v>1423981.197</v>
      </c>
      <c r="K13" s="45">
        <f>+J13/I13*100-100</f>
        <v>-15.205331726195908</v>
      </c>
      <c r="L13" s="45">
        <f>+J13/J11*100</f>
        <v>99.0549744065452</v>
      </c>
      <c r="M13" s="48"/>
      <c r="N13" s="48"/>
      <c r="O13" s="48"/>
      <c r="R13" s="48"/>
    </row>
    <row r="14" spans="1:18" ht="11.25" customHeight="1">
      <c r="A14" s="38" t="s">
        <v>309</v>
      </c>
      <c r="B14" s="161" t="s">
        <v>156</v>
      </c>
      <c r="C14" s="39">
        <v>850405.202</v>
      </c>
      <c r="D14" s="39">
        <v>741184.333</v>
      </c>
      <c r="E14" s="39">
        <v>618172.627</v>
      </c>
      <c r="F14" s="40">
        <f aca="true" t="shared" si="0" ref="F14:F40">+E14/D14*100-100</f>
        <v>-16.59664141875487</v>
      </c>
      <c r="G14" s="40"/>
      <c r="H14" s="39">
        <v>1143825.684</v>
      </c>
      <c r="I14" s="39">
        <v>962043.93</v>
      </c>
      <c r="J14" s="39">
        <v>763700.161</v>
      </c>
      <c r="K14" s="40">
        <f aca="true" t="shared" si="1" ref="K14:K28">+J14/I14*100-100</f>
        <v>-20.61691392824443</v>
      </c>
      <c r="L14" s="40">
        <f>+J14/$J$13*100</f>
        <v>53.631337450869445</v>
      </c>
      <c r="M14" s="43">
        <f>+I14/D14</f>
        <v>1.2979820095576684</v>
      </c>
      <c r="N14" s="43">
        <f>+J14/E14</f>
        <v>1.2354156875341553</v>
      </c>
      <c r="O14" s="43">
        <f>+N14/M14*100-100</f>
        <v>-4.820276518688786</v>
      </c>
      <c r="R14" s="43"/>
    </row>
    <row r="15" spans="1:18" ht="11.25" customHeight="1">
      <c r="A15" s="38" t="s">
        <v>142</v>
      </c>
      <c r="B15" s="161" t="s">
        <v>157</v>
      </c>
      <c r="C15" s="39">
        <v>678499.468</v>
      </c>
      <c r="D15" s="39">
        <v>245097.258</v>
      </c>
      <c r="E15" s="39">
        <v>188076.132</v>
      </c>
      <c r="F15" s="40">
        <f t="shared" si="0"/>
        <v>-23.26469356095366</v>
      </c>
      <c r="G15" s="40"/>
      <c r="H15" s="39">
        <v>484180.367</v>
      </c>
      <c r="I15" s="39">
        <v>170413.638</v>
      </c>
      <c r="J15" s="39">
        <v>120177.69</v>
      </c>
      <c r="K15" s="40">
        <f t="shared" si="1"/>
        <v>-29.478830796394362</v>
      </c>
      <c r="L15" s="40">
        <f aca="true" t="shared" si="2" ref="L15:L28">+J15/$J$13*100</f>
        <v>8.43955596135586</v>
      </c>
      <c r="M15" s="43">
        <f aca="true" t="shared" si="3" ref="M15:M28">+I15/D15</f>
        <v>0.6952898591790856</v>
      </c>
      <c r="N15" s="43">
        <f aca="true" t="shared" si="4" ref="N15:N28">+J15/E15</f>
        <v>0.6389842704761708</v>
      </c>
      <c r="O15" s="43">
        <f aca="true" t="shared" si="5" ref="O15:O28">+N15/M15*100-100</f>
        <v>-8.098146112672154</v>
      </c>
      <c r="R15" s="43"/>
    </row>
    <row r="16" spans="1:18" ht="11.25" customHeight="1">
      <c r="A16" s="38" t="s">
        <v>143</v>
      </c>
      <c r="B16" s="161" t="s">
        <v>158</v>
      </c>
      <c r="C16" s="39">
        <v>182770.792</v>
      </c>
      <c r="D16" s="39">
        <v>35817.683</v>
      </c>
      <c r="E16" s="39">
        <v>19690.773</v>
      </c>
      <c r="F16" s="40">
        <f t="shared" si="0"/>
        <v>-45.024995056212866</v>
      </c>
      <c r="G16" s="40"/>
      <c r="H16" s="39">
        <v>144646.703</v>
      </c>
      <c r="I16" s="39">
        <v>30311.958</v>
      </c>
      <c r="J16" s="39">
        <v>17403.712</v>
      </c>
      <c r="K16" s="40">
        <f t="shared" si="1"/>
        <v>-42.58466576128141</v>
      </c>
      <c r="L16" s="40">
        <f t="shared" si="2"/>
        <v>1.2221869247055797</v>
      </c>
      <c r="M16" s="43">
        <f t="shared" si="3"/>
        <v>0.846284724782449</v>
      </c>
      <c r="N16" s="43">
        <f t="shared" si="4"/>
        <v>0.8838511316950329</v>
      </c>
      <c r="O16" s="43">
        <f t="shared" si="5"/>
        <v>4.438979673447491</v>
      </c>
      <c r="R16" s="43"/>
    </row>
    <row r="17" spans="1:18" ht="11.25" customHeight="1">
      <c r="A17" s="38" t="s">
        <v>148</v>
      </c>
      <c r="B17" s="161" t="s">
        <v>188</v>
      </c>
      <c r="C17" s="39">
        <v>166183.932</v>
      </c>
      <c r="D17" s="39">
        <v>17362.806</v>
      </c>
      <c r="E17" s="39">
        <v>44813.443</v>
      </c>
      <c r="F17" s="40">
        <f t="shared" si="0"/>
        <v>158.10023448974778</v>
      </c>
      <c r="G17" s="40"/>
      <c r="H17" s="39">
        <v>231423.638</v>
      </c>
      <c r="I17" s="39">
        <v>30591.105</v>
      </c>
      <c r="J17" s="39">
        <v>45757.184</v>
      </c>
      <c r="K17" s="40">
        <f t="shared" si="1"/>
        <v>49.57676095714751</v>
      </c>
      <c r="L17" s="40">
        <f t="shared" si="2"/>
        <v>3.2133278231763063</v>
      </c>
      <c r="M17" s="43">
        <f t="shared" si="3"/>
        <v>1.7618756438331453</v>
      </c>
      <c r="N17" s="43">
        <f t="shared" si="4"/>
        <v>1.021059328112772</v>
      </c>
      <c r="O17" s="43">
        <f t="shared" si="5"/>
        <v>-42.04702632182653</v>
      </c>
      <c r="R17" s="43"/>
    </row>
    <row r="18" spans="1:18" ht="11.25" customHeight="1">
      <c r="A18" s="38" t="s">
        <v>144</v>
      </c>
      <c r="B18" s="161" t="s">
        <v>189</v>
      </c>
      <c r="C18" s="39">
        <v>95056.997</v>
      </c>
      <c r="D18" s="39">
        <v>92361.399</v>
      </c>
      <c r="E18" s="39">
        <v>68430.977</v>
      </c>
      <c r="F18" s="40">
        <f t="shared" si="0"/>
        <v>-25.909549074716807</v>
      </c>
      <c r="G18" s="40"/>
      <c r="H18" s="39">
        <v>105073.265</v>
      </c>
      <c r="I18" s="39">
        <v>101909.415</v>
      </c>
      <c r="J18" s="39">
        <v>70557.267</v>
      </c>
      <c r="K18" s="40">
        <f t="shared" si="1"/>
        <v>-30.764721787481548</v>
      </c>
      <c r="L18" s="40">
        <f t="shared" si="2"/>
        <v>4.954929682263214</v>
      </c>
      <c r="M18" s="43">
        <f t="shared" si="3"/>
        <v>1.1033766931139706</v>
      </c>
      <c r="N18" s="43">
        <f t="shared" si="4"/>
        <v>1.0310720392023631</v>
      </c>
      <c r="O18" s="43">
        <f t="shared" si="5"/>
        <v>-6.553034368303344</v>
      </c>
      <c r="R18" s="43"/>
    </row>
    <row r="19" spans="1:18" ht="11.25" customHeight="1">
      <c r="A19" s="38" t="s">
        <v>310</v>
      </c>
      <c r="B19" s="161" t="s">
        <v>190</v>
      </c>
      <c r="C19" s="39">
        <v>129570.108</v>
      </c>
      <c r="D19" s="39">
        <v>82472.261</v>
      </c>
      <c r="E19" s="39">
        <v>62821.01</v>
      </c>
      <c r="F19" s="40">
        <f t="shared" si="0"/>
        <v>-23.827709779897987</v>
      </c>
      <c r="G19" s="40"/>
      <c r="H19" s="39">
        <v>113011.969</v>
      </c>
      <c r="I19" s="39">
        <v>74383.606</v>
      </c>
      <c r="J19" s="39">
        <v>46713.817</v>
      </c>
      <c r="K19" s="40">
        <f t="shared" si="1"/>
        <v>-37.198773342609925</v>
      </c>
      <c r="L19" s="40">
        <f t="shared" si="2"/>
        <v>3.280507993954923</v>
      </c>
      <c r="M19" s="43">
        <f t="shared" si="3"/>
        <v>0.9019227204162622</v>
      </c>
      <c r="N19" s="43">
        <f t="shared" si="4"/>
        <v>0.743601814106459</v>
      </c>
      <c r="O19" s="43">
        <f t="shared" si="5"/>
        <v>-17.553710836415533</v>
      </c>
      <c r="R19" s="43"/>
    </row>
    <row r="20" spans="1:18" ht="11.25" customHeight="1">
      <c r="A20" s="38" t="s">
        <v>390</v>
      </c>
      <c r="B20" s="161" t="s">
        <v>191</v>
      </c>
      <c r="C20" s="39">
        <v>38506.044</v>
      </c>
      <c r="D20" s="39">
        <v>32074.934</v>
      </c>
      <c r="E20" s="39">
        <v>42307.485</v>
      </c>
      <c r="F20" s="40">
        <f t="shared" si="0"/>
        <v>31.90201731981739</v>
      </c>
      <c r="G20" s="40"/>
      <c r="H20" s="39">
        <v>174922.825</v>
      </c>
      <c r="I20" s="39">
        <v>146256.112</v>
      </c>
      <c r="J20" s="39">
        <v>180474.169</v>
      </c>
      <c r="K20" s="40">
        <f t="shared" si="1"/>
        <v>23.39598429910403</v>
      </c>
      <c r="L20" s="40">
        <f t="shared" si="2"/>
        <v>12.673915173895375</v>
      </c>
      <c r="M20" s="43">
        <f t="shared" si="3"/>
        <v>4.5598258128917735</v>
      </c>
      <c r="N20" s="43">
        <f t="shared" si="4"/>
        <v>4.265773987747085</v>
      </c>
      <c r="O20" s="43">
        <f t="shared" si="5"/>
        <v>-6.448751272764184</v>
      </c>
      <c r="R20" s="43"/>
    </row>
    <row r="21" spans="1:18" ht="11.25" customHeight="1">
      <c r="A21" s="38" t="s">
        <v>311</v>
      </c>
      <c r="B21" s="161" t="s">
        <v>192</v>
      </c>
      <c r="C21" s="39">
        <v>55944.266</v>
      </c>
      <c r="D21" s="39">
        <v>51863.662</v>
      </c>
      <c r="E21" s="39">
        <v>50255.46</v>
      </c>
      <c r="F21" s="40">
        <f t="shared" si="0"/>
        <v>-3.100826162255956</v>
      </c>
      <c r="G21" s="40"/>
      <c r="H21" s="39">
        <v>63782.112</v>
      </c>
      <c r="I21" s="39">
        <v>58471.425</v>
      </c>
      <c r="J21" s="39">
        <v>51289.349</v>
      </c>
      <c r="K21" s="40">
        <f t="shared" si="1"/>
        <v>-12.28305279031595</v>
      </c>
      <c r="L21" s="40">
        <f t="shared" si="2"/>
        <v>3.6018276862120677</v>
      </c>
      <c r="M21" s="43">
        <f t="shared" si="3"/>
        <v>1.1274064102916606</v>
      </c>
      <c r="N21" s="43">
        <f t="shared" si="4"/>
        <v>1.0205726701138544</v>
      </c>
      <c r="O21" s="43">
        <f t="shared" si="5"/>
        <v>-9.476062864514688</v>
      </c>
      <c r="R21" s="43"/>
    </row>
    <row r="22" spans="1:18" ht="11.25" customHeight="1">
      <c r="A22" s="38" t="s">
        <v>145</v>
      </c>
      <c r="B22" s="161" t="s">
        <v>322</v>
      </c>
      <c r="C22" s="39">
        <v>40081.724</v>
      </c>
      <c r="D22" s="39">
        <v>37090.078</v>
      </c>
      <c r="E22" s="39">
        <v>31796.08</v>
      </c>
      <c r="F22" s="40">
        <f t="shared" si="0"/>
        <v>-14.273353644605436</v>
      </c>
      <c r="G22" s="40"/>
      <c r="H22" s="39">
        <v>38805.279</v>
      </c>
      <c r="I22" s="39">
        <v>34564.642</v>
      </c>
      <c r="J22" s="39">
        <v>31629.309</v>
      </c>
      <c r="K22" s="40">
        <f t="shared" si="1"/>
        <v>-8.492299732194525</v>
      </c>
      <c r="L22" s="40">
        <f t="shared" si="2"/>
        <v>2.2211886692489804</v>
      </c>
      <c r="M22" s="43">
        <f t="shared" si="3"/>
        <v>0.9319107390391576</v>
      </c>
      <c r="N22" s="43">
        <f t="shared" si="4"/>
        <v>0.9947549823751859</v>
      </c>
      <c r="O22" s="43">
        <f t="shared" si="5"/>
        <v>6.743590421634551</v>
      </c>
      <c r="R22" s="43"/>
    </row>
    <row r="23" spans="1:18" ht="11.25" customHeight="1">
      <c r="A23" s="38" t="s">
        <v>332</v>
      </c>
      <c r="B23" s="161" t="s">
        <v>195</v>
      </c>
      <c r="C23" s="39">
        <v>786.324</v>
      </c>
      <c r="D23" s="39">
        <v>724.521</v>
      </c>
      <c r="E23" s="39">
        <v>487.705</v>
      </c>
      <c r="F23" s="40">
        <f t="shared" si="0"/>
        <v>-32.68587107896114</v>
      </c>
      <c r="G23" s="40"/>
      <c r="H23" s="39">
        <v>4412.495</v>
      </c>
      <c r="I23" s="39">
        <v>4128.044</v>
      </c>
      <c r="J23" s="39">
        <v>2699.212</v>
      </c>
      <c r="K23" s="40">
        <f t="shared" si="1"/>
        <v>-34.61280935959016</v>
      </c>
      <c r="L23" s="40">
        <f t="shared" si="2"/>
        <v>0.18955390743126505</v>
      </c>
      <c r="M23" s="43">
        <f t="shared" si="3"/>
        <v>5.6976181504745895</v>
      </c>
      <c r="N23" s="43">
        <f t="shared" si="4"/>
        <v>5.5345177925180185</v>
      </c>
      <c r="O23" s="43">
        <f t="shared" si="5"/>
        <v>-2.8626059811148536</v>
      </c>
      <c r="R23" s="43"/>
    </row>
    <row r="24" spans="1:18" ht="11.25" customHeight="1">
      <c r="A24" s="38" t="s">
        <v>312</v>
      </c>
      <c r="B24" s="161" t="s">
        <v>196</v>
      </c>
      <c r="C24" s="39">
        <v>36962.312</v>
      </c>
      <c r="D24" s="39">
        <v>64.537</v>
      </c>
      <c r="E24" s="39">
        <v>1671.905</v>
      </c>
      <c r="F24" s="40">
        <f t="shared" si="0"/>
        <v>2490.6146861490306</v>
      </c>
      <c r="G24" s="40"/>
      <c r="H24" s="39">
        <v>32525.892</v>
      </c>
      <c r="I24" s="39">
        <v>36.766</v>
      </c>
      <c r="J24" s="39">
        <v>1233.032</v>
      </c>
      <c r="K24" s="40">
        <f t="shared" si="1"/>
        <v>3253.7289887395964</v>
      </c>
      <c r="L24" s="40">
        <f t="shared" si="2"/>
        <v>0.08659046921389932</v>
      </c>
      <c r="M24" s="43">
        <f t="shared" si="3"/>
        <v>0.5696887057037048</v>
      </c>
      <c r="N24" s="43">
        <f t="shared" si="4"/>
        <v>0.7375012336227238</v>
      </c>
      <c r="O24" s="43">
        <f t="shared" si="5"/>
        <v>29.456881668687743</v>
      </c>
      <c r="R24" s="43"/>
    </row>
    <row r="25" spans="1:18" ht="11.25" customHeight="1">
      <c r="A25" s="38" t="s">
        <v>331</v>
      </c>
      <c r="B25" s="161" t="s">
        <v>197</v>
      </c>
      <c r="C25" s="39">
        <v>32861.352</v>
      </c>
      <c r="D25" s="39">
        <v>62.61</v>
      </c>
      <c r="E25" s="39">
        <v>0.05</v>
      </c>
      <c r="F25" s="40">
        <f t="shared" si="0"/>
        <v>-99.92014055262737</v>
      </c>
      <c r="G25" s="40"/>
      <c r="H25" s="39">
        <v>39380.975</v>
      </c>
      <c r="I25" s="39">
        <v>66.626</v>
      </c>
      <c r="J25" s="39">
        <v>0.124</v>
      </c>
      <c r="K25" s="40">
        <f t="shared" si="1"/>
        <v>-99.81388647074715</v>
      </c>
      <c r="L25" s="40">
        <f t="shared" si="2"/>
        <v>8.707980151791288E-06</v>
      </c>
      <c r="R25" s="43"/>
    </row>
    <row r="26" spans="1:18" ht="11.25" customHeight="1">
      <c r="A26" s="38" t="s">
        <v>146</v>
      </c>
      <c r="B26" s="161" t="s">
        <v>198</v>
      </c>
      <c r="C26" s="39">
        <v>23474.385</v>
      </c>
      <c r="D26" s="39">
        <v>13409.619</v>
      </c>
      <c r="E26" s="39">
        <v>22977.92</v>
      </c>
      <c r="F26" s="40">
        <f t="shared" si="0"/>
        <v>71.35401087831056</v>
      </c>
      <c r="G26" s="40"/>
      <c r="H26" s="39">
        <v>99809.616</v>
      </c>
      <c r="I26" s="39">
        <v>55388.901</v>
      </c>
      <c r="J26" s="39">
        <v>84536.56</v>
      </c>
      <c r="K26" s="40">
        <f t="shared" si="1"/>
        <v>52.62364566504036</v>
      </c>
      <c r="L26" s="40">
        <f t="shared" si="2"/>
        <v>5.936634569199302</v>
      </c>
      <c r="M26" s="43">
        <f t="shared" si="3"/>
        <v>4.130535028623855</v>
      </c>
      <c r="N26" s="43">
        <f t="shared" si="4"/>
        <v>3.679034481798179</v>
      </c>
      <c r="O26" s="43">
        <f t="shared" si="5"/>
        <v>-10.930800579025728</v>
      </c>
      <c r="R26" s="43"/>
    </row>
    <row r="27" spans="1:18" ht="11.25" customHeight="1">
      <c r="A27" s="38" t="s">
        <v>149</v>
      </c>
      <c r="B27" s="161" t="s">
        <v>200</v>
      </c>
      <c r="C27" s="39">
        <v>38102.046</v>
      </c>
      <c r="D27" s="39">
        <v>53.291</v>
      </c>
      <c r="E27" s="39">
        <v>2.655</v>
      </c>
      <c r="F27" s="40">
        <f t="shared" si="0"/>
        <v>-95.01792047437654</v>
      </c>
      <c r="G27" s="40"/>
      <c r="H27" s="39">
        <v>32965.316</v>
      </c>
      <c r="I27" s="39">
        <v>41.457</v>
      </c>
      <c r="J27" s="39">
        <v>5.155</v>
      </c>
      <c r="K27" s="40">
        <f t="shared" si="1"/>
        <v>-87.56542923993536</v>
      </c>
      <c r="L27" s="40">
        <f t="shared" si="2"/>
        <v>0.0003620132071168072</v>
      </c>
      <c r="M27" s="43">
        <f t="shared" si="3"/>
        <v>0.7779362368880299</v>
      </c>
      <c r="N27" s="43">
        <f t="shared" si="4"/>
        <v>1.9416195856873826</v>
      </c>
      <c r="O27" s="43">
        <f t="shared" si="5"/>
        <v>149.58595494335407</v>
      </c>
      <c r="R27" s="43"/>
    </row>
    <row r="28" spans="1:18" ht="11.25" customHeight="1">
      <c r="A28" s="38" t="s">
        <v>10</v>
      </c>
      <c r="B28" s="161" t="s">
        <v>187</v>
      </c>
      <c r="C28" s="39">
        <v>10748.388</v>
      </c>
      <c r="D28" s="39">
        <v>6741.308</v>
      </c>
      <c r="E28" s="39">
        <v>4343.109</v>
      </c>
      <c r="F28" s="40">
        <f t="shared" si="0"/>
        <v>-35.57468372606621</v>
      </c>
      <c r="G28" s="40"/>
      <c r="H28" s="39">
        <v>19511.967</v>
      </c>
      <c r="I28" s="39">
        <v>10721.071</v>
      </c>
      <c r="J28" s="39">
        <v>7804.456</v>
      </c>
      <c r="K28" s="40">
        <f t="shared" si="1"/>
        <v>-27.2045115641898</v>
      </c>
      <c r="L28" s="40">
        <f t="shared" si="2"/>
        <v>0.5480729672865196</v>
      </c>
      <c r="M28" s="43">
        <f t="shared" si="3"/>
        <v>1.5903547204785777</v>
      </c>
      <c r="N28" s="43">
        <f t="shared" si="4"/>
        <v>1.7969744715133789</v>
      </c>
      <c r="O28" s="43">
        <f t="shared" si="5"/>
        <v>12.992054437554913</v>
      </c>
      <c r="R28" s="43"/>
    </row>
    <row r="29" spans="1:18" ht="11.25" customHeight="1">
      <c r="A29" s="37"/>
      <c r="B29" s="44"/>
      <c r="C29" s="39"/>
      <c r="D29" s="39"/>
      <c r="E29" s="39"/>
      <c r="F29" s="40"/>
      <c r="G29" s="40"/>
      <c r="H29" s="39"/>
      <c r="I29" s="39"/>
      <c r="J29" s="39"/>
      <c r="K29" s="40"/>
      <c r="L29" s="40"/>
      <c r="R29" s="43"/>
    </row>
    <row r="30" spans="1:18" s="49" customFormat="1" ht="11.25" customHeight="1">
      <c r="A30" s="162" t="s">
        <v>320</v>
      </c>
      <c r="B30" s="163"/>
      <c r="C30" s="47">
        <f>SUM(C31:C40)</f>
        <v>30196.202</v>
      </c>
      <c r="D30" s="47">
        <f>SUM(D31:D40)</f>
        <v>3157.157</v>
      </c>
      <c r="E30" s="47">
        <f>SUM(E31:E40)</f>
        <v>2747.6719999999996</v>
      </c>
      <c r="F30" s="45">
        <f t="shared" si="0"/>
        <v>-12.970055021020514</v>
      </c>
      <c r="G30" s="45"/>
      <c r="H30" s="47">
        <f>SUM(H31:H40)</f>
        <v>130531.727</v>
      </c>
      <c r="I30" s="47">
        <f>SUM(I31:I40)</f>
        <v>14306.083</v>
      </c>
      <c r="J30" s="47">
        <f>SUM(J31:J40)</f>
        <v>13585.372</v>
      </c>
      <c r="K30" s="45">
        <f aca="true" t="shared" si="6" ref="K30:K40">+J30/I30*100-100</f>
        <v>-5.037794062847254</v>
      </c>
      <c r="L30" s="45">
        <f>+J30/$J$11*100</f>
        <v>0.9450255934547961</v>
      </c>
      <c r="M30" s="48"/>
      <c r="N30" s="48"/>
      <c r="O30" s="48"/>
      <c r="R30" s="48"/>
    </row>
    <row r="31" spans="1:18" ht="11.25" customHeight="1">
      <c r="A31" s="38" t="s">
        <v>313</v>
      </c>
      <c r="B31" s="161" t="s">
        <v>326</v>
      </c>
      <c r="C31" s="39">
        <v>766.44</v>
      </c>
      <c r="D31" s="39">
        <v>0</v>
      </c>
      <c r="E31" s="39">
        <v>80.425</v>
      </c>
      <c r="F31" s="45"/>
      <c r="G31" s="40"/>
      <c r="H31" s="39">
        <v>2421.749</v>
      </c>
      <c r="I31" s="39">
        <v>0</v>
      </c>
      <c r="J31" s="39">
        <v>312.348</v>
      </c>
      <c r="K31" s="45"/>
      <c r="L31" s="40">
        <f aca="true" t="shared" si="7" ref="L31:L40">+J31/$J$30*100</f>
        <v>2.2991494086433555</v>
      </c>
      <c r="R31" s="43"/>
    </row>
    <row r="32" spans="1:18" ht="11.25" customHeight="1">
      <c r="A32" s="38" t="s">
        <v>314</v>
      </c>
      <c r="B32" s="161" t="s">
        <v>193</v>
      </c>
      <c r="C32" s="39">
        <v>7680.815</v>
      </c>
      <c r="D32" s="39">
        <v>939.874</v>
      </c>
      <c r="E32" s="39">
        <v>1049.389</v>
      </c>
      <c r="F32" s="40">
        <f t="shared" si="0"/>
        <v>11.652093791295414</v>
      </c>
      <c r="G32" s="40"/>
      <c r="H32" s="39">
        <v>33995.903</v>
      </c>
      <c r="I32" s="39">
        <v>4299.464</v>
      </c>
      <c r="J32" s="39">
        <v>5541.092</v>
      </c>
      <c r="K32" s="40">
        <f t="shared" si="6"/>
        <v>28.87866952717826</v>
      </c>
      <c r="L32" s="40">
        <f t="shared" si="7"/>
        <v>40.78719375516548</v>
      </c>
      <c r="M32" s="43">
        <f>+I32/D32</f>
        <v>4.574511051481369</v>
      </c>
      <c r="N32" s="43">
        <f>+J32/E32</f>
        <v>5.280303109714319</v>
      </c>
      <c r="O32" s="43">
        <f>+N32/M32*100-100</f>
        <v>15.428797751060046</v>
      </c>
      <c r="R32" s="43"/>
    </row>
    <row r="33" spans="1:18" ht="11.25" customHeight="1">
      <c r="A33" s="38" t="s">
        <v>315</v>
      </c>
      <c r="B33" s="161" t="s">
        <v>324</v>
      </c>
      <c r="C33" s="39">
        <v>2670.979</v>
      </c>
      <c r="D33" s="39">
        <v>1522.765</v>
      </c>
      <c r="E33" s="39">
        <v>1072.261</v>
      </c>
      <c r="F33" s="40">
        <f t="shared" si="0"/>
        <v>-29.584604321743683</v>
      </c>
      <c r="G33" s="40"/>
      <c r="H33" s="39">
        <v>6371.893</v>
      </c>
      <c r="I33" s="39">
        <v>3948.078</v>
      </c>
      <c r="J33" s="39">
        <v>3408.92</v>
      </c>
      <c r="K33" s="40">
        <f t="shared" si="6"/>
        <v>-13.656214492216208</v>
      </c>
      <c r="L33" s="40">
        <f t="shared" si="7"/>
        <v>25.092577516464033</v>
      </c>
      <c r="M33" s="43">
        <f>+I33/D33</f>
        <v>2.592703404661914</v>
      </c>
      <c r="N33" s="43">
        <f>+J33/E33</f>
        <v>3.1791886490322785</v>
      </c>
      <c r="O33" s="43">
        <f>+N33/M33*100-100</f>
        <v>22.620606866015265</v>
      </c>
      <c r="R33" s="43"/>
    </row>
    <row r="34" spans="1:25" ht="11.25" customHeight="1">
      <c r="A34" s="38" t="s">
        <v>316</v>
      </c>
      <c r="B34" s="161" t="s">
        <v>327</v>
      </c>
      <c r="C34" s="39">
        <v>44.234</v>
      </c>
      <c r="D34" s="39">
        <v>0.618</v>
      </c>
      <c r="E34" s="39">
        <v>11.235</v>
      </c>
      <c r="F34" s="40">
        <f t="shared" si="0"/>
        <v>1717.9611650485438</v>
      </c>
      <c r="G34" s="40"/>
      <c r="H34" s="39">
        <v>248.718</v>
      </c>
      <c r="I34" s="39">
        <v>7.781</v>
      </c>
      <c r="J34" s="39">
        <v>67.857</v>
      </c>
      <c r="K34" s="40">
        <f t="shared" si="6"/>
        <v>772.0858501477959</v>
      </c>
      <c r="L34" s="40">
        <f t="shared" si="7"/>
        <v>0.4994857704301362</v>
      </c>
      <c r="R34" s="43"/>
      <c r="T34" s="41"/>
      <c r="U34" s="41"/>
      <c r="V34" s="41"/>
      <c r="W34" s="41"/>
      <c r="X34" s="41"/>
      <c r="Y34" s="41"/>
    </row>
    <row r="35" spans="1:18" ht="11.25" customHeight="1">
      <c r="A35" s="38" t="s">
        <v>317</v>
      </c>
      <c r="B35" s="161" t="s">
        <v>325</v>
      </c>
      <c r="C35" s="39">
        <v>732.811</v>
      </c>
      <c r="D35" s="39">
        <v>0</v>
      </c>
      <c r="E35" s="39">
        <v>0</v>
      </c>
      <c r="F35" s="40"/>
      <c r="G35" s="40"/>
      <c r="H35" s="39">
        <v>664.554</v>
      </c>
      <c r="I35" s="39">
        <v>0</v>
      </c>
      <c r="J35" s="39">
        <v>0</v>
      </c>
      <c r="K35" s="40"/>
      <c r="L35" s="40">
        <f t="shared" si="7"/>
        <v>0</v>
      </c>
      <c r="M35" s="43" t="e">
        <f>+I35/D35</f>
        <v>#DIV/0!</v>
      </c>
      <c r="R35" s="43"/>
    </row>
    <row r="36" spans="1:18" ht="11.25" customHeight="1">
      <c r="A36" s="38" t="s">
        <v>318</v>
      </c>
      <c r="B36" s="161" t="s">
        <v>328</v>
      </c>
      <c r="C36" s="39">
        <v>0.94</v>
      </c>
      <c r="D36" s="39">
        <v>0.52</v>
      </c>
      <c r="E36" s="39">
        <v>0.54</v>
      </c>
      <c r="F36" s="40"/>
      <c r="G36" s="40"/>
      <c r="H36" s="39">
        <v>10.589</v>
      </c>
      <c r="I36" s="39">
        <v>6.885</v>
      </c>
      <c r="J36" s="39">
        <v>1.8</v>
      </c>
      <c r="K36" s="40"/>
      <c r="L36" s="40">
        <f t="shared" si="7"/>
        <v>0.013249545172557662</v>
      </c>
      <c r="R36" s="43"/>
    </row>
    <row r="37" spans="1:18" ht="11.25" customHeight="1">
      <c r="A37" s="38" t="s">
        <v>456</v>
      </c>
      <c r="B37" s="78" t="s">
        <v>187</v>
      </c>
      <c r="C37" s="39">
        <v>0.625</v>
      </c>
      <c r="D37" s="39">
        <v>0</v>
      </c>
      <c r="E37" s="39">
        <v>0</v>
      </c>
      <c r="F37" s="40"/>
      <c r="G37" s="40"/>
      <c r="H37" s="39">
        <v>1.406</v>
      </c>
      <c r="I37" s="39">
        <v>0</v>
      </c>
      <c r="J37" s="39">
        <v>0</v>
      </c>
      <c r="K37" s="40"/>
      <c r="L37" s="40"/>
      <c r="R37" s="43"/>
    </row>
    <row r="38" spans="1:18" ht="11.25" customHeight="1">
      <c r="A38" s="38" t="s">
        <v>147</v>
      </c>
      <c r="B38" s="161" t="s">
        <v>199</v>
      </c>
      <c r="C38" s="39">
        <v>11458.382</v>
      </c>
      <c r="D38" s="39">
        <v>224.874</v>
      </c>
      <c r="E38" s="39">
        <v>106.2</v>
      </c>
      <c r="F38" s="40">
        <f t="shared" si="0"/>
        <v>-52.77355318978628</v>
      </c>
      <c r="G38" s="40"/>
      <c r="H38" s="39">
        <v>32379.36</v>
      </c>
      <c r="I38" s="39">
        <v>509.955</v>
      </c>
      <c r="J38" s="39">
        <v>476.349</v>
      </c>
      <c r="K38" s="40">
        <f t="shared" si="6"/>
        <v>-6.589993234697175</v>
      </c>
      <c r="L38" s="40">
        <f t="shared" si="7"/>
        <v>3.5063375518903714</v>
      </c>
      <c r="M38" s="43">
        <f aca="true" t="shared" si="8" ref="M38:N40">+I38/D38</f>
        <v>2.2677365991621974</v>
      </c>
      <c r="N38" s="43">
        <f t="shared" si="8"/>
        <v>4.485395480225988</v>
      </c>
      <c r="O38" s="43">
        <f>+N38/M38*100-100</f>
        <v>97.7917312743946</v>
      </c>
      <c r="R38" s="43"/>
    </row>
    <row r="39" spans="1:18" ht="11.25" customHeight="1">
      <c r="A39" s="38" t="s">
        <v>319</v>
      </c>
      <c r="B39" s="161" t="s">
        <v>194</v>
      </c>
      <c r="C39" s="39">
        <v>6790.386</v>
      </c>
      <c r="D39" s="39">
        <v>417.916</v>
      </c>
      <c r="E39" s="39">
        <v>427.622</v>
      </c>
      <c r="F39" s="40">
        <f t="shared" si="0"/>
        <v>2.3224762871007556</v>
      </c>
      <c r="G39" s="40"/>
      <c r="H39" s="39">
        <v>52090.133</v>
      </c>
      <c r="I39" s="39">
        <v>3186.498</v>
      </c>
      <c r="J39" s="39">
        <v>3777.006</v>
      </c>
      <c r="K39" s="40">
        <f t="shared" si="6"/>
        <v>18.531566628945</v>
      </c>
      <c r="L39" s="40">
        <f t="shared" si="7"/>
        <v>27.802006452234064</v>
      </c>
      <c r="M39" s="43">
        <f t="shared" si="8"/>
        <v>7.624733199973201</v>
      </c>
      <c r="N39" s="43">
        <f t="shared" si="8"/>
        <v>8.832581111355355</v>
      </c>
      <c r="O39" s="43">
        <f>+N39/M39*100-100</f>
        <v>15.841182631628328</v>
      </c>
      <c r="R39" s="43"/>
    </row>
    <row r="40" spans="1:18" ht="11.25" customHeight="1">
      <c r="A40" s="38" t="s">
        <v>330</v>
      </c>
      <c r="B40" s="161" t="s">
        <v>323</v>
      </c>
      <c r="C40" s="39">
        <v>50.59</v>
      </c>
      <c r="D40" s="39">
        <v>50.59</v>
      </c>
      <c r="E40" s="39">
        <v>0</v>
      </c>
      <c r="F40" s="40">
        <f t="shared" si="0"/>
        <v>-100</v>
      </c>
      <c r="G40" s="40"/>
      <c r="H40" s="39">
        <v>2347.422</v>
      </c>
      <c r="I40" s="39">
        <v>2347.422</v>
      </c>
      <c r="J40" s="39">
        <v>0</v>
      </c>
      <c r="K40" s="40">
        <f t="shared" si="6"/>
        <v>-100</v>
      </c>
      <c r="L40" s="40">
        <f t="shared" si="7"/>
        <v>0</v>
      </c>
      <c r="M40" s="43">
        <f t="shared" si="8"/>
        <v>46.40090927060684</v>
      </c>
      <c r="N40" s="43" t="e">
        <f t="shared" si="8"/>
        <v>#DIV/0!</v>
      </c>
      <c r="O40" s="43" t="e">
        <f>+N40/M40*100-100</f>
        <v>#DIV/0!</v>
      </c>
      <c r="R40" s="43"/>
    </row>
    <row r="41" spans="1:18" ht="11.25">
      <c r="A41" s="152"/>
      <c r="B41" s="152"/>
      <c r="C41" s="164"/>
      <c r="D41" s="164"/>
      <c r="E41" s="164"/>
      <c r="F41" s="164"/>
      <c r="G41" s="164"/>
      <c r="H41" s="164"/>
      <c r="I41" s="164"/>
      <c r="J41" s="164"/>
      <c r="K41" s="152"/>
      <c r="L41" s="152"/>
      <c r="R41" s="43"/>
    </row>
    <row r="42" spans="1:18" ht="11.25">
      <c r="A42" s="37" t="s">
        <v>75</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331" t="s">
        <v>502</v>
      </c>
      <c r="B44" s="331"/>
      <c r="C44" s="331"/>
      <c r="D44" s="331"/>
      <c r="E44" s="331"/>
      <c r="F44" s="331"/>
      <c r="G44" s="331"/>
      <c r="H44" s="331"/>
      <c r="I44" s="331"/>
      <c r="J44" s="331"/>
      <c r="K44" s="331"/>
      <c r="L44" s="331"/>
      <c r="M44" s="49"/>
      <c r="P44" s="149"/>
      <c r="Q44" s="149"/>
      <c r="R44" s="149"/>
      <c r="S44" s="149"/>
      <c r="T44" s="149"/>
      <c r="U44" s="149"/>
    </row>
    <row r="45" spans="1:21" ht="19.5" customHeight="1">
      <c r="A45" s="332" t="s">
        <v>262</v>
      </c>
      <c r="B45" s="332"/>
      <c r="C45" s="332"/>
      <c r="D45" s="332"/>
      <c r="E45" s="332"/>
      <c r="F45" s="332"/>
      <c r="G45" s="332"/>
      <c r="H45" s="332"/>
      <c r="I45" s="332"/>
      <c r="J45" s="332"/>
      <c r="K45" s="332"/>
      <c r="L45" s="332"/>
      <c r="P45" s="155"/>
      <c r="Q45" s="155"/>
      <c r="R45" s="155"/>
      <c r="S45" s="155"/>
      <c r="T45" s="155"/>
      <c r="U45" s="155"/>
    </row>
    <row r="46" spans="1:21" s="49" customFormat="1" ht="11.25">
      <c r="A46" s="46"/>
      <c r="B46" s="46"/>
      <c r="C46" s="333" t="s">
        <v>153</v>
      </c>
      <c r="D46" s="333"/>
      <c r="E46" s="333"/>
      <c r="F46" s="333"/>
      <c r="G46" s="281"/>
      <c r="H46" s="333" t="s">
        <v>154</v>
      </c>
      <c r="I46" s="333"/>
      <c r="J46" s="333"/>
      <c r="K46" s="333"/>
      <c r="L46" s="281"/>
      <c r="M46" s="340" t="s">
        <v>304</v>
      </c>
      <c r="N46" s="340"/>
      <c r="O46" s="340"/>
      <c r="P46" s="183"/>
      <c r="Q46" s="183"/>
      <c r="R46" s="183"/>
      <c r="S46" s="183"/>
      <c r="T46" s="183"/>
      <c r="U46" s="183"/>
    </row>
    <row r="47" spans="1:21" s="49" customFormat="1" ht="11.25">
      <c r="A47" s="46" t="s">
        <v>513</v>
      </c>
      <c r="B47" s="283" t="s">
        <v>140</v>
      </c>
      <c r="C47" s="282">
        <f>+C4</f>
        <v>2009</v>
      </c>
      <c r="D47" s="334" t="str">
        <f>+D4</f>
        <v>enero-abril</v>
      </c>
      <c r="E47" s="334"/>
      <c r="F47" s="334"/>
      <c r="G47" s="281"/>
      <c r="H47" s="282">
        <f>+C47</f>
        <v>2009</v>
      </c>
      <c r="I47" s="334" t="str">
        <f>+D47</f>
        <v>enero-abril</v>
      </c>
      <c r="J47" s="334"/>
      <c r="K47" s="334"/>
      <c r="L47" s="283" t="s">
        <v>340</v>
      </c>
      <c r="M47" s="341" t="s">
        <v>303</v>
      </c>
      <c r="N47" s="341"/>
      <c r="O47" s="341"/>
      <c r="P47" s="183"/>
      <c r="Q47" s="183"/>
      <c r="R47" s="183"/>
      <c r="S47" s="183"/>
      <c r="T47" s="183"/>
      <c r="U47" s="183"/>
    </row>
    <row r="48" spans="1:15" s="49" customFormat="1" ht="11.25">
      <c r="A48" s="284"/>
      <c r="B48" s="287" t="s">
        <v>48</v>
      </c>
      <c r="C48" s="284"/>
      <c r="D48" s="285">
        <f>+D5</f>
        <v>2009</v>
      </c>
      <c r="E48" s="285">
        <f>+E5</f>
        <v>2010</v>
      </c>
      <c r="F48" s="286" t="str">
        <f>+F5</f>
        <v>Var % 10/09</v>
      </c>
      <c r="G48" s="287"/>
      <c r="H48" s="284"/>
      <c r="I48" s="285">
        <f>+D48</f>
        <v>2009</v>
      </c>
      <c r="J48" s="285">
        <f>+E48</f>
        <v>2010</v>
      </c>
      <c r="K48" s="286" t="str">
        <f>+F48</f>
        <v>Var % 10/09</v>
      </c>
      <c r="L48" s="287">
        <v>2008</v>
      </c>
      <c r="M48" s="288">
        <v>2007</v>
      </c>
      <c r="N48" s="288">
        <v>2008</v>
      </c>
      <c r="O48" s="287" t="s">
        <v>278</v>
      </c>
    </row>
    <row r="49" spans="1:18" ht="11.25" customHeight="1">
      <c r="A49" s="46" t="s">
        <v>506</v>
      </c>
      <c r="B49" s="46"/>
      <c r="C49" s="47">
        <f>+C51+C57+C64+C75+C82+C87+C92</f>
        <v>502101.40100000007</v>
      </c>
      <c r="D49" s="47">
        <f>+D51+D57+D64+D75+D82+D87+D92</f>
        <v>128498.39900000002</v>
      </c>
      <c r="E49" s="47">
        <f>+E51+E57+E64+E75+E82+E87+E92</f>
        <v>138391.216</v>
      </c>
      <c r="F49" s="45">
        <f>+E49/D49*100-100</f>
        <v>7.698786192659071</v>
      </c>
      <c r="G49" s="45"/>
      <c r="H49" s="47">
        <f>+H51+H57+H64+H75+H82+H87+H92</f>
        <v>833404.5770000002</v>
      </c>
      <c r="I49" s="47">
        <f>+I51+I57+I64+I75+I82+I87+I92</f>
        <v>258367.32900000003</v>
      </c>
      <c r="J49" s="47">
        <f>+J51+J57+J64+J75+J82+J87+J92</f>
        <v>230487.078</v>
      </c>
      <c r="K49" s="45">
        <f>+J49/I49*100-100</f>
        <v>-10.790935180508072</v>
      </c>
      <c r="L49" s="45">
        <f>+J49/J9*100</f>
        <v>13.81772573169525</v>
      </c>
      <c r="M49" s="43">
        <f>+I49/D49</f>
        <v>2.010665743780979</v>
      </c>
      <c r="N49" s="43">
        <f>+J49/E49</f>
        <v>1.6654747653926245</v>
      </c>
      <c r="O49" s="43">
        <f>+N49/M49*100-100</f>
        <v>-17.16799420570206</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107390.84599999999</v>
      </c>
      <c r="D51" s="47">
        <f>SUM(D52:D55)</f>
        <v>24461.929</v>
      </c>
      <c r="E51" s="47">
        <f>SUM(E52:E55)</f>
        <v>32353.596</v>
      </c>
      <c r="F51" s="45">
        <f aca="true" t="shared" si="9" ref="F51:F92">+E51/D51*100-100</f>
        <v>32.261016700686184</v>
      </c>
      <c r="G51" s="45"/>
      <c r="H51" s="47">
        <f>SUM(H52:H55)</f>
        <v>95290.778</v>
      </c>
      <c r="I51" s="47">
        <f>SUM(I52:I55)</f>
        <v>26943.727</v>
      </c>
      <c r="J51" s="47">
        <f>SUM(J52:J55)</f>
        <v>26037.677999999996</v>
      </c>
      <c r="K51" s="45">
        <f aca="true" t="shared" si="10" ref="K51:K92">+J51/I51*100-100</f>
        <v>-3.362745621643228</v>
      </c>
      <c r="L51" s="45"/>
      <c r="M51" s="48"/>
      <c r="N51" s="48"/>
      <c r="O51" s="48"/>
      <c r="R51" s="48"/>
    </row>
    <row r="52" spans="1:18" ht="11.25" customHeight="1">
      <c r="A52" s="37" t="s">
        <v>404</v>
      </c>
      <c r="B52"/>
      <c r="C52" s="39">
        <v>1997.274</v>
      </c>
      <c r="D52" s="39">
        <v>917.422</v>
      </c>
      <c r="E52" s="39">
        <v>421.311</v>
      </c>
      <c r="F52" s="40">
        <f t="shared" si="9"/>
        <v>-54.0766408479413</v>
      </c>
      <c r="G52" s="40"/>
      <c r="H52" s="39">
        <v>2196.041</v>
      </c>
      <c r="I52" s="39">
        <v>1008.318</v>
      </c>
      <c r="J52" s="39">
        <v>412.461</v>
      </c>
      <c r="K52" s="40">
        <f t="shared" si="10"/>
        <v>-59.09415482020553</v>
      </c>
      <c r="L52" s="40"/>
      <c r="R52" s="43"/>
    </row>
    <row r="53" spans="1:18" ht="11.25" customHeight="1">
      <c r="A53" s="37" t="s">
        <v>405</v>
      </c>
      <c r="B53"/>
      <c r="C53" s="39">
        <v>41253.386</v>
      </c>
      <c r="D53" s="39">
        <v>8140.368</v>
      </c>
      <c r="E53" s="39">
        <v>14106.462</v>
      </c>
      <c r="F53" s="40">
        <f t="shared" si="9"/>
        <v>73.29022471711352</v>
      </c>
      <c r="G53" s="40"/>
      <c r="H53" s="39">
        <v>39142.117</v>
      </c>
      <c r="I53" s="39">
        <v>10522.001</v>
      </c>
      <c r="J53" s="39">
        <v>11453.532</v>
      </c>
      <c r="K53" s="40">
        <f t="shared" si="10"/>
        <v>8.853173460067126</v>
      </c>
      <c r="L53" s="40"/>
      <c r="R53" s="43"/>
    </row>
    <row r="54" spans="1:18" ht="11.25" customHeight="1">
      <c r="A54" s="37" t="s">
        <v>406</v>
      </c>
      <c r="B54"/>
      <c r="C54" s="39">
        <v>64130.168</v>
      </c>
      <c r="D54" s="39">
        <v>15395.321</v>
      </c>
      <c r="E54" s="39">
        <v>17825.82</v>
      </c>
      <c r="F54" s="40">
        <f t="shared" si="9"/>
        <v>15.787257699920644</v>
      </c>
      <c r="G54" s="40"/>
      <c r="H54" s="39">
        <v>53927.986</v>
      </c>
      <c r="I54" s="39">
        <v>15391.05</v>
      </c>
      <c r="J54" s="39">
        <v>14171.658</v>
      </c>
      <c r="K54" s="40">
        <f t="shared" si="10"/>
        <v>-7.9227343163721855</v>
      </c>
      <c r="L54" s="40"/>
      <c r="R54" s="43"/>
    </row>
    <row r="55" spans="1:18" ht="11.25" customHeight="1">
      <c r="A55" s="37" t="s">
        <v>258</v>
      </c>
      <c r="B55"/>
      <c r="C55" s="39">
        <v>10.018</v>
      </c>
      <c r="D55" s="39">
        <v>8.818</v>
      </c>
      <c r="E55" s="39">
        <v>0.003</v>
      </c>
      <c r="F55" s="40">
        <f t="shared" si="9"/>
        <v>-99.96597867997278</v>
      </c>
      <c r="G55" s="40"/>
      <c r="H55" s="39">
        <v>24.634</v>
      </c>
      <c r="I55" s="39">
        <v>22.358</v>
      </c>
      <c r="J55" s="39">
        <v>0.027</v>
      </c>
      <c r="K55" s="40">
        <f t="shared" si="10"/>
        <v>-99.8792378566956</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426</v>
      </c>
      <c r="B57" s="20"/>
      <c r="C57" s="47">
        <f>SUM(C58:C62)</f>
        <v>91040.3</v>
      </c>
      <c r="D57" s="47">
        <f>SUM(D58:D62)</f>
        <v>49960.348</v>
      </c>
      <c r="E57" s="47">
        <f>SUM(E58:E62)</f>
        <v>47149.477999999996</v>
      </c>
      <c r="F57" s="45">
        <f t="shared" si="9"/>
        <v>-5.626201803077919</v>
      </c>
      <c r="G57" s="45"/>
      <c r="H57" s="47">
        <f>SUM(H58:H62)</f>
        <v>215229.88399999996</v>
      </c>
      <c r="I57" s="47">
        <f>SUM(I58:I62)</f>
        <v>123640.76500000001</v>
      </c>
      <c r="J57" s="47">
        <f>SUM(J58:J62)</f>
        <v>101209.199</v>
      </c>
      <c r="K57" s="45">
        <f t="shared" si="10"/>
        <v>-18.142532521535287</v>
      </c>
      <c r="L57" s="45"/>
      <c r="M57" s="48"/>
      <c r="N57" s="48"/>
      <c r="O57" s="48"/>
      <c r="R57" s="48"/>
    </row>
    <row r="58" spans="1:18" ht="11.25" customHeight="1">
      <c r="A58" s="37" t="s">
        <v>407</v>
      </c>
      <c r="B58"/>
      <c r="C58" s="39">
        <v>35164.08</v>
      </c>
      <c r="D58" s="39">
        <v>23145.35</v>
      </c>
      <c r="E58" s="39">
        <v>21123.001</v>
      </c>
      <c r="F58" s="40">
        <f t="shared" si="9"/>
        <v>-8.737603881557192</v>
      </c>
      <c r="G58" s="40"/>
      <c r="H58" s="39">
        <v>124735.169</v>
      </c>
      <c r="I58" s="39">
        <v>81294.994</v>
      </c>
      <c r="J58" s="39">
        <v>63514.928</v>
      </c>
      <c r="K58" s="40">
        <f t="shared" si="10"/>
        <v>-21.871046573913276</v>
      </c>
      <c r="L58" s="40"/>
      <c r="R58" s="43"/>
    </row>
    <row r="59" spans="1:18" ht="11.25" customHeight="1">
      <c r="A59" s="37" t="s">
        <v>408</v>
      </c>
      <c r="B59"/>
      <c r="C59" s="39">
        <v>20970.085</v>
      </c>
      <c r="D59" s="39">
        <v>11342.299</v>
      </c>
      <c r="E59" s="39">
        <v>10817.08</v>
      </c>
      <c r="F59" s="40">
        <f t="shared" si="9"/>
        <v>-4.630622063481141</v>
      </c>
      <c r="G59" s="40"/>
      <c r="H59" s="39">
        <v>28831.795</v>
      </c>
      <c r="I59" s="39">
        <v>15688.483</v>
      </c>
      <c r="J59" s="39">
        <v>13749.246</v>
      </c>
      <c r="K59" s="40">
        <f t="shared" si="10"/>
        <v>-12.36089556906171</v>
      </c>
      <c r="L59" s="40"/>
      <c r="R59" s="43"/>
    </row>
    <row r="60" spans="1:18" ht="11.25" customHeight="1">
      <c r="A60" s="37" t="s">
        <v>409</v>
      </c>
      <c r="B60"/>
      <c r="C60" s="39">
        <v>12021.097</v>
      </c>
      <c r="D60" s="39">
        <v>7189.212</v>
      </c>
      <c r="E60" s="39">
        <v>8061.25</v>
      </c>
      <c r="F60" s="40">
        <f t="shared" si="9"/>
        <v>12.129813392622154</v>
      </c>
      <c r="G60" s="40"/>
      <c r="H60" s="39">
        <v>15542.251</v>
      </c>
      <c r="I60" s="39">
        <v>9206.502</v>
      </c>
      <c r="J60" s="39">
        <v>10381.024</v>
      </c>
      <c r="K60" s="40">
        <f t="shared" si="10"/>
        <v>12.757527234556605</v>
      </c>
      <c r="L60" s="40"/>
      <c r="R60" s="43"/>
    </row>
    <row r="61" spans="1:18" ht="11.25" customHeight="1">
      <c r="A61" s="37" t="s">
        <v>410</v>
      </c>
      <c r="B61"/>
      <c r="C61" s="39">
        <v>1326.546</v>
      </c>
      <c r="D61" s="39">
        <v>531.578</v>
      </c>
      <c r="E61" s="39">
        <v>686.554</v>
      </c>
      <c r="F61" s="40">
        <f t="shared" si="9"/>
        <v>29.153952947638913</v>
      </c>
      <c r="G61" s="40"/>
      <c r="H61" s="39">
        <v>2167.601</v>
      </c>
      <c r="I61" s="39">
        <v>778.496</v>
      </c>
      <c r="J61" s="39">
        <v>1301.556</v>
      </c>
      <c r="K61" s="40">
        <f t="shared" si="10"/>
        <v>67.18852762249261</v>
      </c>
      <c r="L61" s="40"/>
      <c r="R61" s="43"/>
    </row>
    <row r="62" spans="1:18" ht="11.25" customHeight="1">
      <c r="A62" s="37" t="s">
        <v>411</v>
      </c>
      <c r="B62"/>
      <c r="C62" s="39">
        <v>21558.492</v>
      </c>
      <c r="D62" s="39">
        <v>7751.909</v>
      </c>
      <c r="E62" s="39">
        <v>6461.593</v>
      </c>
      <c r="F62" s="40">
        <f t="shared" si="9"/>
        <v>-16.645138636173357</v>
      </c>
      <c r="G62" s="40"/>
      <c r="H62" s="39">
        <v>43953.068</v>
      </c>
      <c r="I62" s="39">
        <v>16672.29</v>
      </c>
      <c r="J62" s="39">
        <v>12262.445</v>
      </c>
      <c r="K62" s="40">
        <f t="shared" si="10"/>
        <v>-26.450145720833802</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162</v>
      </c>
      <c r="B64" s="20"/>
      <c r="C64" s="47">
        <f>SUM(C65:C73)</f>
        <v>77262.13200000001</v>
      </c>
      <c r="D64" s="47">
        <f>SUM(D65:D73)</f>
        <v>12809.286000000002</v>
      </c>
      <c r="E64" s="47">
        <f>SUM(E65:E73)</f>
        <v>17260.099000000002</v>
      </c>
      <c r="F64" s="45">
        <f t="shared" si="9"/>
        <v>34.746768867523116</v>
      </c>
      <c r="G64" s="45"/>
      <c r="H64" s="47">
        <f>SUM(H65:H73)</f>
        <v>107586.91200000001</v>
      </c>
      <c r="I64" s="47">
        <f>SUM(I65:I73)</f>
        <v>21644.001</v>
      </c>
      <c r="J64" s="47">
        <f>SUM(J65:J73)</f>
        <v>25796.259000000002</v>
      </c>
      <c r="K64" s="45">
        <f t="shared" si="10"/>
        <v>19.18433657436998</v>
      </c>
      <c r="L64" s="45"/>
      <c r="M64" s="48"/>
      <c r="N64" s="48"/>
      <c r="O64" s="48"/>
      <c r="R64" s="48"/>
    </row>
    <row r="65" spans="1:18" ht="11.25" customHeight="1">
      <c r="A65" s="37" t="s">
        <v>412</v>
      </c>
      <c r="B65"/>
      <c r="C65" s="39">
        <v>2928.065</v>
      </c>
      <c r="D65" s="39">
        <v>850.39</v>
      </c>
      <c r="E65" s="39">
        <v>882.52</v>
      </c>
      <c r="F65" s="40">
        <f t="shared" si="9"/>
        <v>3.7782664424558305</v>
      </c>
      <c r="G65" s="40"/>
      <c r="H65" s="39">
        <v>5848.601</v>
      </c>
      <c r="I65" s="39">
        <v>1540.375</v>
      </c>
      <c r="J65" s="39">
        <v>1401.486</v>
      </c>
      <c r="K65" s="40">
        <f t="shared" si="10"/>
        <v>-9.016570640266167</v>
      </c>
      <c r="L65" s="40"/>
      <c r="R65" s="43"/>
    </row>
    <row r="66" spans="1:18" ht="11.25" customHeight="1">
      <c r="A66" s="37" t="s">
        <v>146</v>
      </c>
      <c r="B66"/>
      <c r="C66" s="39">
        <v>5074.153</v>
      </c>
      <c r="D66" s="39">
        <v>1540.692</v>
      </c>
      <c r="E66" s="39">
        <v>1544.03</v>
      </c>
      <c r="F66" s="40">
        <f t="shared" si="9"/>
        <v>0.21665589228736337</v>
      </c>
      <c r="G66" s="40"/>
      <c r="H66" s="39">
        <v>11053.924</v>
      </c>
      <c r="I66" s="39">
        <v>3352.604</v>
      </c>
      <c r="J66" s="39">
        <v>3779.547</v>
      </c>
      <c r="K66" s="40">
        <f t="shared" si="10"/>
        <v>12.734668335419272</v>
      </c>
      <c r="L66" s="40"/>
      <c r="R66" s="43"/>
    </row>
    <row r="67" spans="1:18" ht="11.25" customHeight="1">
      <c r="A67" s="37" t="s">
        <v>404</v>
      </c>
      <c r="B67"/>
      <c r="C67" s="39">
        <v>201.904</v>
      </c>
      <c r="D67" s="39">
        <v>150.545</v>
      </c>
      <c r="E67" s="39">
        <v>69.639</v>
      </c>
      <c r="F67" s="40">
        <f t="shared" si="9"/>
        <v>-53.74207047726593</v>
      </c>
      <c r="G67" s="40"/>
      <c r="H67" s="39">
        <v>335.081</v>
      </c>
      <c r="I67" s="39">
        <v>274.769</v>
      </c>
      <c r="J67" s="39">
        <v>87.048</v>
      </c>
      <c r="K67" s="40">
        <f t="shared" si="10"/>
        <v>-68.31957025719787</v>
      </c>
      <c r="L67" s="40"/>
      <c r="R67" s="43"/>
    </row>
    <row r="68" spans="1:18" ht="11.25" customHeight="1">
      <c r="A68" s="37" t="s">
        <v>405</v>
      </c>
      <c r="B68"/>
      <c r="C68" s="39">
        <v>57660.878</v>
      </c>
      <c r="D68" s="39">
        <v>8276.331</v>
      </c>
      <c r="E68" s="39">
        <v>12607.427</v>
      </c>
      <c r="F68" s="40">
        <f t="shared" si="9"/>
        <v>52.33111145506385</v>
      </c>
      <c r="G68" s="40"/>
      <c r="H68" s="39">
        <v>67971.463</v>
      </c>
      <c r="I68" s="39">
        <v>10705.799</v>
      </c>
      <c r="J68" s="39">
        <v>15315.696</v>
      </c>
      <c r="K68" s="40">
        <f t="shared" si="10"/>
        <v>43.05981272392651</v>
      </c>
      <c r="L68" s="40"/>
      <c r="R68" s="43"/>
    </row>
    <row r="69" spans="1:18" ht="11.25" customHeight="1">
      <c r="A69" s="37" t="s">
        <v>413</v>
      </c>
      <c r="B69"/>
      <c r="C69" s="39">
        <v>2070.672</v>
      </c>
      <c r="D69" s="39">
        <v>596.474</v>
      </c>
      <c r="E69" s="39">
        <v>428.721</v>
      </c>
      <c r="F69" s="40">
        <f t="shared" si="9"/>
        <v>-28.124109349275912</v>
      </c>
      <c r="G69" s="40"/>
      <c r="H69" s="39">
        <v>3704.534</v>
      </c>
      <c r="I69" s="39">
        <v>1278.943</v>
      </c>
      <c r="J69" s="39">
        <v>1089.458</v>
      </c>
      <c r="K69" s="40">
        <f t="shared" si="10"/>
        <v>-14.81575019371465</v>
      </c>
      <c r="L69" s="40"/>
      <c r="R69" s="43"/>
    </row>
    <row r="70" spans="1:18" ht="11.25" customHeight="1">
      <c r="A70" s="37" t="s">
        <v>414</v>
      </c>
      <c r="B70"/>
      <c r="C70" s="39">
        <v>1106.441</v>
      </c>
      <c r="D70" s="39">
        <v>361.789</v>
      </c>
      <c r="E70" s="39">
        <v>354.7</v>
      </c>
      <c r="F70" s="40">
        <f t="shared" si="9"/>
        <v>-1.9594293911644627</v>
      </c>
      <c r="G70" s="40"/>
      <c r="H70" s="39">
        <v>8163.446</v>
      </c>
      <c r="I70" s="39">
        <v>3019.845</v>
      </c>
      <c r="J70" s="39">
        <v>2246.099</v>
      </c>
      <c r="K70" s="40">
        <f t="shared" si="10"/>
        <v>-25.62204351547844</v>
      </c>
      <c r="L70" s="40"/>
      <c r="R70" s="43"/>
    </row>
    <row r="71" spans="1:18" ht="11.25" customHeight="1">
      <c r="A71" s="37" t="s">
        <v>415</v>
      </c>
      <c r="B71"/>
      <c r="C71" s="39">
        <v>7844.113</v>
      </c>
      <c r="D71" s="39">
        <v>984.297</v>
      </c>
      <c r="E71" s="39">
        <v>1335.444</v>
      </c>
      <c r="F71" s="40">
        <f t="shared" si="9"/>
        <v>35.67490300183783</v>
      </c>
      <c r="G71" s="40"/>
      <c r="H71" s="39">
        <v>9813.357</v>
      </c>
      <c r="I71" s="39">
        <v>1415.772</v>
      </c>
      <c r="J71" s="39">
        <v>1814.52</v>
      </c>
      <c r="K71" s="40">
        <f t="shared" si="10"/>
        <v>28.1647044863156</v>
      </c>
      <c r="L71" s="40"/>
      <c r="R71" s="43"/>
    </row>
    <row r="72" spans="1:18" ht="11.25" customHeight="1">
      <c r="A72" s="37" t="s">
        <v>416</v>
      </c>
      <c r="B72"/>
      <c r="C72" s="39">
        <v>203.004</v>
      </c>
      <c r="D72" s="39">
        <v>19.872</v>
      </c>
      <c r="E72" s="39">
        <v>0.201</v>
      </c>
      <c r="F72" s="40">
        <f t="shared" si="9"/>
        <v>-98.98852657004831</v>
      </c>
      <c r="G72" s="40"/>
      <c r="H72" s="39">
        <v>252.258</v>
      </c>
      <c r="I72" s="39">
        <v>33.42</v>
      </c>
      <c r="J72" s="39">
        <v>0.493</v>
      </c>
      <c r="K72" s="40">
        <f t="shared" si="10"/>
        <v>-98.5248354278875</v>
      </c>
      <c r="L72" s="40"/>
      <c r="R72" s="43"/>
    </row>
    <row r="73" spans="1:18" ht="11.25" customHeight="1">
      <c r="A73" s="37" t="s">
        <v>417</v>
      </c>
      <c r="B73"/>
      <c r="C73" s="39">
        <v>172.902</v>
      </c>
      <c r="D73" s="39">
        <v>28.896</v>
      </c>
      <c r="E73" s="39">
        <v>37.417</v>
      </c>
      <c r="F73" s="40">
        <f t="shared" si="9"/>
        <v>29.488510520487267</v>
      </c>
      <c r="G73" s="40"/>
      <c r="H73" s="39">
        <v>444.248</v>
      </c>
      <c r="I73" s="39">
        <v>22.474</v>
      </c>
      <c r="J73" s="39">
        <v>61.912</v>
      </c>
      <c r="K73" s="40">
        <f t="shared" si="10"/>
        <v>175.48278010145054</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136395.844</v>
      </c>
      <c r="D75" s="47">
        <f>SUM(D76:D80)</f>
        <v>20245.868</v>
      </c>
      <c r="E75" s="47">
        <f>SUM(E76:E80)</f>
        <v>26422.157</v>
      </c>
      <c r="F75" s="45">
        <f t="shared" si="9"/>
        <v>30.50641740823363</v>
      </c>
      <c r="G75" s="45"/>
      <c r="H75" s="47">
        <f>SUM(H76:H80)</f>
        <v>275754.402</v>
      </c>
      <c r="I75" s="47">
        <f>SUM(I76:I80)</f>
        <v>48598.418000000005</v>
      </c>
      <c r="J75" s="47">
        <f>SUM(J76:J80)</f>
        <v>53385.291</v>
      </c>
      <c r="K75" s="45">
        <f t="shared" si="10"/>
        <v>9.849853548730735</v>
      </c>
      <c r="L75" s="45"/>
      <c r="M75" s="48"/>
      <c r="N75" s="48"/>
      <c r="O75" s="48"/>
      <c r="R75" s="48"/>
    </row>
    <row r="76" spans="1:18" ht="11.25" customHeight="1">
      <c r="A76" s="37" t="s">
        <v>418</v>
      </c>
      <c r="B76"/>
      <c r="C76" s="39">
        <v>46502.12</v>
      </c>
      <c r="D76" s="39">
        <v>7059.363</v>
      </c>
      <c r="E76" s="39">
        <v>14029.153</v>
      </c>
      <c r="F76" s="40">
        <f t="shared" si="9"/>
        <v>98.73114613882302</v>
      </c>
      <c r="G76" s="40"/>
      <c r="H76" s="39">
        <v>100055.21</v>
      </c>
      <c r="I76" s="39">
        <v>17657.471</v>
      </c>
      <c r="J76" s="39">
        <v>25066.366</v>
      </c>
      <c r="K76" s="40">
        <f t="shared" si="10"/>
        <v>41.95898155517287</v>
      </c>
      <c r="L76" s="40"/>
      <c r="R76" s="43"/>
    </row>
    <row r="77" spans="1:18" ht="11.25" customHeight="1">
      <c r="A77" s="37" t="s">
        <v>142</v>
      </c>
      <c r="B77"/>
      <c r="C77" s="39">
        <v>5340.378</v>
      </c>
      <c r="D77" s="39">
        <v>1384.944</v>
      </c>
      <c r="E77" s="39">
        <v>1306.832</v>
      </c>
      <c r="F77" s="40">
        <f t="shared" si="9"/>
        <v>-5.640083642371081</v>
      </c>
      <c r="G77" s="40"/>
      <c r="H77" s="39">
        <v>29325.588</v>
      </c>
      <c r="I77" s="39">
        <v>8524.663</v>
      </c>
      <c r="J77" s="39">
        <v>6701.542</v>
      </c>
      <c r="K77" s="40">
        <f t="shared" si="10"/>
        <v>-21.38642900018452</v>
      </c>
      <c r="L77" s="40"/>
      <c r="R77" s="43"/>
    </row>
    <row r="78" spans="1:18" ht="11.25" customHeight="1">
      <c r="A78" s="37" t="s">
        <v>419</v>
      </c>
      <c r="B78"/>
      <c r="C78" s="39">
        <v>6003.113</v>
      </c>
      <c r="D78" s="39">
        <v>961.265</v>
      </c>
      <c r="E78" s="39">
        <v>692.224</v>
      </c>
      <c r="F78" s="40">
        <f t="shared" si="9"/>
        <v>-27.98822385086318</v>
      </c>
      <c r="G78" s="40"/>
      <c r="H78" s="39">
        <v>25439.71</v>
      </c>
      <c r="I78" s="39">
        <v>3002.796</v>
      </c>
      <c r="J78" s="39">
        <v>3004.642</v>
      </c>
      <c r="K78" s="40">
        <f t="shared" si="10"/>
        <v>0.06147603766622467</v>
      </c>
      <c r="L78" s="40"/>
      <c r="R78" s="43"/>
    </row>
    <row r="79" spans="1:18" ht="11.25" customHeight="1">
      <c r="A79" s="37" t="s">
        <v>420</v>
      </c>
      <c r="B79"/>
      <c r="C79" s="39">
        <v>78276.731</v>
      </c>
      <c r="D79" s="39">
        <v>10765.787</v>
      </c>
      <c r="E79" s="39">
        <v>10286.103</v>
      </c>
      <c r="F79" s="40">
        <f t="shared" si="9"/>
        <v>-4.455633387508044</v>
      </c>
      <c r="G79" s="40"/>
      <c r="H79" s="39">
        <v>118902.89</v>
      </c>
      <c r="I79" s="39">
        <v>18789.042</v>
      </c>
      <c r="J79" s="39">
        <v>17600.851</v>
      </c>
      <c r="K79" s="40">
        <f t="shared" si="10"/>
        <v>-6.3238508913865985</v>
      </c>
      <c r="L79" s="40"/>
      <c r="R79" s="43"/>
    </row>
    <row r="80" spans="1:18" ht="11.25" customHeight="1">
      <c r="A80" s="37" t="s">
        <v>421</v>
      </c>
      <c r="B80"/>
      <c r="C80" s="39">
        <v>273.502</v>
      </c>
      <c r="D80" s="39">
        <v>74.509</v>
      </c>
      <c r="E80" s="39">
        <v>107.845</v>
      </c>
      <c r="F80" s="40">
        <f t="shared" si="9"/>
        <v>44.740903783435556</v>
      </c>
      <c r="G80" s="40"/>
      <c r="H80" s="39">
        <v>2031.004</v>
      </c>
      <c r="I80" s="39">
        <v>624.446</v>
      </c>
      <c r="J80" s="39">
        <v>1011.89</v>
      </c>
      <c r="K80" s="40">
        <f t="shared" si="10"/>
        <v>62.046037607735485</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427</v>
      </c>
      <c r="B82" s="20"/>
      <c r="C82" s="47">
        <f>SUM(C83:C85)</f>
        <v>2283.5</v>
      </c>
      <c r="D82" s="47">
        <f>SUM(D83:D85)</f>
        <v>300.568</v>
      </c>
      <c r="E82" s="47">
        <f>SUM(E83:E85)</f>
        <v>485.161</v>
      </c>
      <c r="F82" s="45">
        <f t="shared" si="9"/>
        <v>61.41472146070109</v>
      </c>
      <c r="G82" s="45"/>
      <c r="H82" s="47">
        <f>SUM(H83:H85)</f>
        <v>15943.158</v>
      </c>
      <c r="I82" s="47">
        <f>SUM(I83:I85)</f>
        <v>2785.6020000000003</v>
      </c>
      <c r="J82" s="47">
        <f>SUM(J83:J85)</f>
        <v>3563.771</v>
      </c>
      <c r="K82" s="45">
        <f t="shared" si="10"/>
        <v>27.935397806291064</v>
      </c>
      <c r="L82" s="45"/>
      <c r="M82" s="48"/>
      <c r="N82" s="48"/>
      <c r="O82" s="48"/>
      <c r="R82" s="48"/>
    </row>
    <row r="83" spans="1:18" ht="11.25" customHeight="1">
      <c r="A83" s="37" t="s">
        <v>422</v>
      </c>
      <c r="B83"/>
      <c r="C83" s="39">
        <v>1933.646</v>
      </c>
      <c r="D83" s="39">
        <v>263.176</v>
      </c>
      <c r="E83" s="39">
        <v>393.422</v>
      </c>
      <c r="F83" s="40">
        <f t="shared" si="9"/>
        <v>49.49007508283432</v>
      </c>
      <c r="G83" s="40"/>
      <c r="H83" s="39">
        <v>12543.028</v>
      </c>
      <c r="I83" s="39">
        <v>2253.869</v>
      </c>
      <c r="J83" s="39">
        <v>2189.34</v>
      </c>
      <c r="K83" s="40">
        <f t="shared" si="10"/>
        <v>-2.863032412265312</v>
      </c>
      <c r="L83" s="40"/>
      <c r="R83" s="43"/>
    </row>
    <row r="84" spans="1:18" ht="11.25" customHeight="1">
      <c r="A84" s="37" t="s">
        <v>423</v>
      </c>
      <c r="B84"/>
      <c r="C84" s="39">
        <v>199.898</v>
      </c>
      <c r="D84" s="39">
        <v>35.923</v>
      </c>
      <c r="E84" s="39">
        <v>89.685</v>
      </c>
      <c r="F84" s="40">
        <f t="shared" si="9"/>
        <v>149.6589928458091</v>
      </c>
      <c r="G84" s="40"/>
      <c r="H84" s="39">
        <v>3028.391</v>
      </c>
      <c r="I84" s="39">
        <v>513.643</v>
      </c>
      <c r="J84" s="39">
        <v>1355.397</v>
      </c>
      <c r="K84" s="40">
        <f t="shared" si="10"/>
        <v>163.87919235733767</v>
      </c>
      <c r="L84" s="40"/>
      <c r="R84" s="43"/>
    </row>
    <row r="85" spans="1:18" ht="11.25" customHeight="1">
      <c r="A85" s="37" t="s">
        <v>10</v>
      </c>
      <c r="B85"/>
      <c r="C85" s="39">
        <v>149.956</v>
      </c>
      <c r="D85" s="39">
        <v>1.469</v>
      </c>
      <c r="E85" s="39">
        <v>2.054</v>
      </c>
      <c r="F85" s="40">
        <f t="shared" si="9"/>
        <v>39.82300884955748</v>
      </c>
      <c r="G85" s="40"/>
      <c r="H85" s="39">
        <v>371.739</v>
      </c>
      <c r="I85" s="39">
        <v>18.09</v>
      </c>
      <c r="J85" s="39">
        <v>19.034</v>
      </c>
      <c r="K85" s="40">
        <f t="shared" si="10"/>
        <v>5.218352681039249</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80854.77100000001</v>
      </c>
      <c r="D87" s="47">
        <f>SUM(D88:D90)</f>
        <v>18620.592</v>
      </c>
      <c r="E87" s="47">
        <f>SUM(E88:E90)</f>
        <v>13877.845</v>
      </c>
      <c r="F87" s="45">
        <f t="shared" si="9"/>
        <v>-25.470441541278603</v>
      </c>
      <c r="G87" s="45"/>
      <c r="H87" s="47">
        <f>SUM(H88:H90)</f>
        <v>108841.094</v>
      </c>
      <c r="I87" s="47">
        <f>SUM(I88:I90)</f>
        <v>29691.984000000004</v>
      </c>
      <c r="J87" s="47">
        <f>SUM(J88:J90)</f>
        <v>18495.465</v>
      </c>
      <c r="K87" s="45">
        <f t="shared" si="10"/>
        <v>-37.70889476432428</v>
      </c>
      <c r="L87" s="45"/>
      <c r="M87" s="48"/>
      <c r="N87" s="48"/>
      <c r="O87" s="48"/>
      <c r="R87" s="48"/>
    </row>
    <row r="88" spans="1:18" ht="11.25" customHeight="1">
      <c r="A88" s="37" t="s">
        <v>142</v>
      </c>
      <c r="B88"/>
      <c r="C88" s="39">
        <v>38145.973</v>
      </c>
      <c r="D88" s="39">
        <v>9714.937</v>
      </c>
      <c r="E88" s="39">
        <v>5001.497</v>
      </c>
      <c r="F88" s="40">
        <f t="shared" si="9"/>
        <v>-48.517453072521214</v>
      </c>
      <c r="G88" s="40"/>
      <c r="H88" s="39">
        <v>40317.918</v>
      </c>
      <c r="I88" s="39">
        <v>15207.474</v>
      </c>
      <c r="J88" s="39">
        <v>4455.799</v>
      </c>
      <c r="K88" s="40">
        <f t="shared" si="10"/>
        <v>-70.69994004263955</v>
      </c>
      <c r="L88" s="40"/>
      <c r="R88" s="43"/>
    </row>
    <row r="89" spans="1:18" ht="11.25" customHeight="1">
      <c r="A89" s="37" t="s">
        <v>424</v>
      </c>
      <c r="B89"/>
      <c r="C89" s="39">
        <v>42306.35</v>
      </c>
      <c r="D89" s="39">
        <v>8764.542</v>
      </c>
      <c r="E89" s="39">
        <v>8788.194</v>
      </c>
      <c r="F89" s="40">
        <f t="shared" si="9"/>
        <v>0.2698600793972048</v>
      </c>
      <c r="G89" s="40"/>
      <c r="H89" s="39">
        <v>68115.077</v>
      </c>
      <c r="I89" s="39">
        <v>14330.932</v>
      </c>
      <c r="J89" s="39">
        <v>13911.627</v>
      </c>
      <c r="K89" s="40">
        <f t="shared" si="10"/>
        <v>-2.9258739068750117</v>
      </c>
      <c r="L89" s="40"/>
      <c r="R89" s="43"/>
    </row>
    <row r="90" spans="1:18" ht="11.25" customHeight="1">
      <c r="A90" s="37" t="s">
        <v>10</v>
      </c>
      <c r="B90"/>
      <c r="C90" s="39">
        <v>402.448</v>
      </c>
      <c r="D90" s="39">
        <v>141.113</v>
      </c>
      <c r="E90" s="39">
        <v>88.154</v>
      </c>
      <c r="F90" s="40">
        <f t="shared" si="9"/>
        <v>-37.529497636645814</v>
      </c>
      <c r="G90" s="40"/>
      <c r="H90" s="39">
        <v>408.099</v>
      </c>
      <c r="I90" s="39">
        <v>153.578</v>
      </c>
      <c r="J90" s="39">
        <v>128.039</v>
      </c>
      <c r="K90" s="40">
        <f t="shared" si="10"/>
        <v>-16.629334930784367</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425</v>
      </c>
      <c r="B92" s="20"/>
      <c r="C92" s="47">
        <v>6874.008</v>
      </c>
      <c r="D92" s="47">
        <v>2099.808</v>
      </c>
      <c r="E92" s="47">
        <v>842.88</v>
      </c>
      <c r="F92" s="45">
        <f t="shared" si="9"/>
        <v>-59.859187125680066</v>
      </c>
      <c r="G92" s="45"/>
      <c r="H92" s="47">
        <v>14758.349</v>
      </c>
      <c r="I92" s="47">
        <v>5062.832</v>
      </c>
      <c r="J92" s="47">
        <v>1999.415</v>
      </c>
      <c r="K92" s="45">
        <f t="shared" si="10"/>
        <v>-60.50797261295654</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2"/>
      <c r="B94" s="152"/>
      <c r="C94" s="164"/>
      <c r="D94" s="164"/>
      <c r="E94" s="164"/>
      <c r="F94" s="164"/>
      <c r="G94" s="164"/>
      <c r="H94" s="164"/>
      <c r="I94" s="164"/>
      <c r="J94" s="164"/>
      <c r="K94" s="152"/>
      <c r="L94" s="152"/>
      <c r="R94" s="43"/>
    </row>
    <row r="95" spans="1:18" ht="11.25">
      <c r="A95" s="37" t="s">
        <v>75</v>
      </c>
      <c r="B95" s="37"/>
      <c r="C95" s="37"/>
      <c r="D95" s="37"/>
      <c r="E95" s="37"/>
      <c r="F95" s="37"/>
      <c r="G95" s="37"/>
      <c r="H95" s="37"/>
      <c r="I95" s="37"/>
      <c r="J95" s="37"/>
      <c r="K95" s="37"/>
      <c r="L95" s="37"/>
      <c r="R95" s="43"/>
    </row>
    <row r="96" spans="1:18" ht="19.5" customHeight="1">
      <c r="A96" s="331" t="s">
        <v>267</v>
      </c>
      <c r="B96" s="331"/>
      <c r="C96" s="331"/>
      <c r="D96" s="331"/>
      <c r="E96" s="331"/>
      <c r="F96" s="331"/>
      <c r="G96" s="331"/>
      <c r="H96" s="331"/>
      <c r="I96" s="331"/>
      <c r="J96" s="331"/>
      <c r="K96" s="331"/>
      <c r="L96" s="331"/>
      <c r="R96" s="43"/>
    </row>
    <row r="97" spans="1:18" ht="19.5" customHeight="1">
      <c r="A97" s="332" t="s">
        <v>264</v>
      </c>
      <c r="B97" s="332"/>
      <c r="C97" s="332"/>
      <c r="D97" s="332"/>
      <c r="E97" s="332"/>
      <c r="F97" s="332"/>
      <c r="G97" s="332"/>
      <c r="H97" s="332"/>
      <c r="I97" s="332"/>
      <c r="J97" s="332"/>
      <c r="K97" s="332"/>
      <c r="L97" s="332"/>
      <c r="R97" s="43"/>
    </row>
    <row r="98" spans="1:21" s="49" customFormat="1" ht="11.25">
      <c r="A98" s="46"/>
      <c r="B98" s="46"/>
      <c r="C98" s="333" t="s">
        <v>153</v>
      </c>
      <c r="D98" s="333"/>
      <c r="E98" s="333"/>
      <c r="F98" s="333"/>
      <c r="G98" s="281"/>
      <c r="H98" s="333" t="s">
        <v>154</v>
      </c>
      <c r="I98" s="333"/>
      <c r="J98" s="333"/>
      <c r="K98" s="333"/>
      <c r="L98" s="281"/>
      <c r="M98" s="340"/>
      <c r="N98" s="340"/>
      <c r="O98" s="340"/>
      <c r="P98" s="183"/>
      <c r="Q98" s="183"/>
      <c r="R98" s="183"/>
      <c r="S98" s="183"/>
      <c r="T98" s="183"/>
      <c r="U98" s="183"/>
    </row>
    <row r="99" spans="1:21" s="49" customFormat="1" ht="11.25">
      <c r="A99" s="46" t="s">
        <v>513</v>
      </c>
      <c r="B99" s="283" t="s">
        <v>140</v>
      </c>
      <c r="C99" s="282">
        <f>+C4</f>
        <v>2009</v>
      </c>
      <c r="D99" s="334" t="str">
        <f>+D4</f>
        <v>enero-abril</v>
      </c>
      <c r="E99" s="334"/>
      <c r="F99" s="334"/>
      <c r="G99" s="281"/>
      <c r="H99" s="282">
        <f>+C99</f>
        <v>2009</v>
      </c>
      <c r="I99" s="334" t="str">
        <f>+D99</f>
        <v>enero-abril</v>
      </c>
      <c r="J99" s="334"/>
      <c r="K99" s="334"/>
      <c r="L99" s="283" t="s">
        <v>340</v>
      </c>
      <c r="M99" s="341"/>
      <c r="N99" s="341"/>
      <c r="O99" s="341"/>
      <c r="P99" s="183"/>
      <c r="Q99" s="183"/>
      <c r="R99" s="183"/>
      <c r="S99" s="183"/>
      <c r="T99" s="183"/>
      <c r="U99" s="183"/>
    </row>
    <row r="100" spans="1:15" s="49" customFormat="1" ht="11.25">
      <c r="A100" s="284"/>
      <c r="B100" s="287" t="s">
        <v>48</v>
      </c>
      <c r="C100" s="284"/>
      <c r="D100" s="285">
        <f>+D5</f>
        <v>2009</v>
      </c>
      <c r="E100" s="285">
        <f>+E5</f>
        <v>2010</v>
      </c>
      <c r="F100" s="286" t="str">
        <f>+F5</f>
        <v>Var % 10/09</v>
      </c>
      <c r="G100" s="287"/>
      <c r="H100" s="284"/>
      <c r="I100" s="285">
        <f>+D100</f>
        <v>2009</v>
      </c>
      <c r="J100" s="285">
        <f>+E100</f>
        <v>2010</v>
      </c>
      <c r="K100" s="286" t="str">
        <f>+F100</f>
        <v>Var % 10/09</v>
      </c>
      <c r="L100" s="287">
        <v>2008</v>
      </c>
      <c r="M100" s="288"/>
      <c r="N100" s="288"/>
      <c r="O100" s="287"/>
    </row>
    <row r="101" spans="1:18" ht="11.25">
      <c r="A101" s="37"/>
      <c r="B101" s="37"/>
      <c r="C101" s="37"/>
      <c r="D101" s="37"/>
      <c r="E101" s="37"/>
      <c r="F101" s="37"/>
      <c r="G101" s="37"/>
      <c r="H101" s="37"/>
      <c r="I101" s="37"/>
      <c r="J101" s="37"/>
      <c r="K101" s="39"/>
      <c r="L101" s="39"/>
      <c r="R101" s="43"/>
    </row>
    <row r="102" spans="1:15" s="49" customFormat="1" ht="11.25">
      <c r="A102" s="46" t="s">
        <v>503</v>
      </c>
      <c r="B102" s="46"/>
      <c r="C102" s="46"/>
      <c r="D102" s="46"/>
      <c r="E102" s="46"/>
      <c r="F102" s="46"/>
      <c r="G102" s="46"/>
      <c r="H102" s="47">
        <f>+H7</f>
        <v>6115478</v>
      </c>
      <c r="I102" s="47">
        <f>+I7</f>
        <v>2784997</v>
      </c>
      <c r="J102" s="47">
        <f>+J7</f>
        <v>2422597</v>
      </c>
      <c r="K102" s="45">
        <f>+J102/I102*100-100</f>
        <v>-13.0125813420984</v>
      </c>
      <c r="L102" s="46"/>
      <c r="M102" s="48"/>
      <c r="N102" s="48"/>
      <c r="O102" s="48"/>
    </row>
    <row r="103" spans="1:18" s="160" customFormat="1" ht="11.25">
      <c r="A103" s="158" t="s">
        <v>524</v>
      </c>
      <c r="B103" s="158"/>
      <c r="C103" s="158">
        <f>+C105+C106+C110+C111+C112+C113+C114+C115+C116+C117+C120++C121+C122+C123+C124+C125+C126+C127+C136+C146+C147+C148+C149</f>
        <v>104989.65</v>
      </c>
      <c r="D103" s="158">
        <f>+D105+D106+D110+D111+D112+D113+D114+D115+D116+D117+D120++D121+D122+D123+D124+D125+D126+D127+D136+D146+D147+D148+D149</f>
        <v>81936.67700000001</v>
      </c>
      <c r="E103" s="158">
        <f>+E105+E106+E110+E111+E112+E113+E114+E115+E116+E117+E120++E121+E122+E123+E124+E125+E126+E127+E136+E146+E147+E148+E149</f>
        <v>40952.94899999999</v>
      </c>
      <c r="F103" s="159">
        <f>+E103/D103*100-100</f>
        <v>-50.01878218712727</v>
      </c>
      <c r="G103" s="158"/>
      <c r="H103" s="158">
        <f>+H105+H106+H110+H111+H112+H113+H114+H115+H116+H117+H120++H121+H122+H123+H124+H125+H126+H127+H136+H146+H147+H148+H149</f>
        <v>381105.7810000001</v>
      </c>
      <c r="I103" s="158">
        <f>+I105+I106+I110+I111+I112+I113+I114+I115+I116+I117+I120++I121+I122+I123+I124+I125+I126+I127+I136+I146+I147+I148+I149</f>
        <v>251746.119</v>
      </c>
      <c r="J103" s="158">
        <f>+J105+J106+J110+J111+J112+J113+J114+J115+J116+J117+J120++J121+J122+J123+J124+J125+J126+J127+J136+J146+J147+J148+J149</f>
        <v>135872.405</v>
      </c>
      <c r="K103" s="159">
        <f>+J103/I103*100-100</f>
        <v>-46.02800410996605</v>
      </c>
      <c r="L103" s="159">
        <f>+J103/$J$7*100</f>
        <v>5.608543434999714</v>
      </c>
      <c r="M103" s="165"/>
      <c r="N103" s="165"/>
      <c r="O103" s="165"/>
      <c r="R103" s="48"/>
    </row>
    <row r="104" spans="1:27" ht="11.25" customHeight="1">
      <c r="A104" s="46"/>
      <c r="B104" s="46"/>
      <c r="C104" s="47"/>
      <c r="D104" s="47"/>
      <c r="E104" s="47"/>
      <c r="F104" s="45"/>
      <c r="G104" s="45"/>
      <c r="H104" s="47"/>
      <c r="I104" s="47"/>
      <c r="J104" s="47"/>
      <c r="K104" s="40"/>
      <c r="P104" s="149"/>
      <c r="Q104" s="149"/>
      <c r="R104" s="165"/>
      <c r="S104" s="149"/>
      <c r="T104" s="149"/>
      <c r="U104" s="149"/>
      <c r="V104" s="149"/>
      <c r="W104" s="149"/>
      <c r="X104" s="149"/>
      <c r="Y104" s="149"/>
      <c r="Z104" s="149"/>
      <c r="AA104" s="149"/>
    </row>
    <row r="105" spans="1:27" s="171" customFormat="1" ht="11.25" customHeight="1">
      <c r="A105" s="166" t="s">
        <v>2</v>
      </c>
      <c r="B105" s="166">
        <v>7011000</v>
      </c>
      <c r="C105" s="167">
        <v>524.908</v>
      </c>
      <c r="D105" s="167">
        <v>0</v>
      </c>
      <c r="E105" s="167">
        <v>0</v>
      </c>
      <c r="F105" s="40"/>
      <c r="G105" s="168"/>
      <c r="H105" s="167">
        <v>446.779</v>
      </c>
      <c r="I105" s="167">
        <v>0</v>
      </c>
      <c r="J105" s="167">
        <v>0</v>
      </c>
      <c r="K105" s="40"/>
      <c r="L105" s="40">
        <f>+J105/$J$103*100</f>
        <v>0</v>
      </c>
      <c r="M105" s="43" t="e">
        <f>+I105/D105</f>
        <v>#DIV/0!</v>
      </c>
      <c r="N105" s="43" t="e">
        <f>+J105/E105</f>
        <v>#DIV/0!</v>
      </c>
      <c r="O105" s="43" t="e">
        <f>+N105/M105*100-100</f>
        <v>#DIV/0!</v>
      </c>
      <c r="P105" s="169"/>
      <c r="Q105" s="169"/>
      <c r="R105" s="169"/>
      <c r="S105" s="169"/>
      <c r="T105" s="169"/>
      <c r="U105" s="169"/>
      <c r="V105" s="170"/>
      <c r="W105" s="170"/>
      <c r="X105" s="170"/>
      <c r="Y105" s="170"/>
      <c r="Z105" s="170"/>
      <c r="AA105" s="170"/>
    </row>
    <row r="106" spans="1:27" ht="11.25" customHeight="1">
      <c r="A106" s="38" t="s">
        <v>217</v>
      </c>
      <c r="B106" s="38"/>
      <c r="C106" s="39">
        <f>SUM(C107:C109)</f>
        <v>1340.501</v>
      </c>
      <c r="D106" s="39">
        <f>SUM(D107:D109)</f>
        <v>621.945</v>
      </c>
      <c r="E106" s="39">
        <f>SUM(E107:E109)</f>
        <v>286.431</v>
      </c>
      <c r="F106" s="40">
        <f>+E106/D106*100-100</f>
        <v>-53.94592769457107</v>
      </c>
      <c r="G106" s="40"/>
      <c r="H106" s="39">
        <f>SUM(H107:H109)</f>
        <v>4117.695</v>
      </c>
      <c r="I106" s="39">
        <f>SUM(I107:I109)</f>
        <v>2206.916</v>
      </c>
      <c r="J106" s="39">
        <f>SUM(J107:J109)</f>
        <v>628.216</v>
      </c>
      <c r="K106" s="40">
        <f>+J106/I106*100-100</f>
        <v>-71.53421335474482</v>
      </c>
      <c r="L106" s="40">
        <f aca="true" t="shared" si="11" ref="L106:L149">+J106/$J$103*100</f>
        <v>0.46235731236228583</v>
      </c>
      <c r="M106" s="43">
        <f aca="true" t="shared" si="12" ref="M106:M114">+I106/D106</f>
        <v>3.5484102292003312</v>
      </c>
      <c r="N106" s="43">
        <f aca="true" t="shared" si="13" ref="N106:N114">+J106/E106</f>
        <v>2.1932542217846533</v>
      </c>
      <c r="O106" s="43">
        <f aca="true" t="shared" si="14" ref="O106:O114">+N106/M106*100-100</f>
        <v>-38.190511239763715</v>
      </c>
      <c r="P106" s="149"/>
      <c r="Q106" s="149"/>
      <c r="R106" s="165"/>
      <c r="S106" s="149"/>
      <c r="T106" s="149"/>
      <c r="U106" s="149"/>
      <c r="V106" s="149"/>
      <c r="W106" s="149"/>
      <c r="X106" s="149"/>
      <c r="Y106" s="149"/>
      <c r="Z106" s="149"/>
      <c r="AA106" s="149"/>
    </row>
    <row r="107" spans="1:27" s="171" customFormat="1" ht="11.25" customHeight="1" hidden="1" outlineLevel="1">
      <c r="A107" s="166" t="s">
        <v>368</v>
      </c>
      <c r="B107" s="166">
        <v>7133110</v>
      </c>
      <c r="C107" s="167"/>
      <c r="D107" s="167"/>
      <c r="E107" s="167"/>
      <c r="F107" s="40"/>
      <c r="G107" s="168"/>
      <c r="H107" s="167"/>
      <c r="I107" s="167"/>
      <c r="J107" s="167"/>
      <c r="K107" s="40"/>
      <c r="L107" s="40">
        <f t="shared" si="11"/>
        <v>0</v>
      </c>
      <c r="M107" s="43" t="e">
        <f t="shared" si="12"/>
        <v>#DIV/0!</v>
      </c>
      <c r="N107" s="43" t="e">
        <f t="shared" si="13"/>
        <v>#DIV/0!</v>
      </c>
      <c r="O107" s="43" t="e">
        <f t="shared" si="14"/>
        <v>#DIV/0!</v>
      </c>
      <c r="P107" s="170"/>
      <c r="Q107" s="170"/>
      <c r="R107" s="165"/>
      <c r="S107" s="170"/>
      <c r="T107" s="170"/>
      <c r="U107" s="170"/>
      <c r="V107" s="170"/>
      <c r="W107" s="170"/>
      <c r="X107" s="170"/>
      <c r="Y107" s="170"/>
      <c r="Z107" s="170"/>
      <c r="AA107" s="170"/>
    </row>
    <row r="108" spans="1:18" s="171" customFormat="1" ht="11.25" customHeight="1" hidden="1" outlineLevel="1">
      <c r="A108" s="166" t="s">
        <v>369</v>
      </c>
      <c r="B108" s="166">
        <v>7133310</v>
      </c>
      <c r="C108" s="167">
        <v>1340.501</v>
      </c>
      <c r="D108" s="167">
        <v>621.945</v>
      </c>
      <c r="E108" s="167">
        <v>286.431</v>
      </c>
      <c r="F108" s="40">
        <f>+E108/D108*100-100</f>
        <v>-53.94592769457107</v>
      </c>
      <c r="G108" s="40"/>
      <c r="H108" s="167">
        <v>4117.695</v>
      </c>
      <c r="I108" s="167">
        <v>2206.916</v>
      </c>
      <c r="J108" s="167">
        <v>628.216</v>
      </c>
      <c r="K108" s="40">
        <f>+J108/I108*100-100</f>
        <v>-71.53421335474482</v>
      </c>
      <c r="L108" s="40">
        <f t="shared" si="11"/>
        <v>0.46235731236228583</v>
      </c>
      <c r="M108" s="43">
        <f t="shared" si="12"/>
        <v>3.5484102292003312</v>
      </c>
      <c r="N108" s="43">
        <f t="shared" si="13"/>
        <v>2.1932542217846533</v>
      </c>
      <c r="O108" s="43">
        <f t="shared" si="14"/>
        <v>-38.190511239763715</v>
      </c>
      <c r="R108" s="43"/>
    </row>
    <row r="109" spans="1:18" s="171" customFormat="1" ht="11.25" customHeight="1" hidden="1" outlineLevel="1">
      <c r="A109" s="166" t="s">
        <v>370</v>
      </c>
      <c r="B109" s="166">
        <v>7133910</v>
      </c>
      <c r="C109" s="167"/>
      <c r="D109" s="167"/>
      <c r="E109" s="167"/>
      <c r="F109" s="40"/>
      <c r="G109" s="40"/>
      <c r="H109" s="167"/>
      <c r="I109" s="167"/>
      <c r="J109" s="167"/>
      <c r="K109" s="40"/>
      <c r="L109" s="40">
        <f t="shared" si="11"/>
        <v>0</v>
      </c>
      <c r="M109" s="43" t="e">
        <f t="shared" si="12"/>
        <v>#DIV/0!</v>
      </c>
      <c r="N109" s="43" t="e">
        <f t="shared" si="13"/>
        <v>#DIV/0!</v>
      </c>
      <c r="O109" s="43" t="e">
        <f t="shared" si="14"/>
        <v>#DIV/0!</v>
      </c>
      <c r="R109" s="43"/>
    </row>
    <row r="110" spans="1:18" ht="11.25" customHeight="1" collapsed="1">
      <c r="A110" s="38" t="s">
        <v>215</v>
      </c>
      <c r="B110" s="38">
        <v>10011000</v>
      </c>
      <c r="C110" s="39">
        <v>0.1</v>
      </c>
      <c r="D110" s="39">
        <v>0.1</v>
      </c>
      <c r="E110" s="39">
        <v>0</v>
      </c>
      <c r="F110" s="40"/>
      <c r="G110" s="40"/>
      <c r="H110" s="39">
        <v>0.108</v>
      </c>
      <c r="I110" s="39">
        <v>0.108</v>
      </c>
      <c r="J110" s="39">
        <v>0</v>
      </c>
      <c r="K110" s="40"/>
      <c r="L110" s="40">
        <f t="shared" si="11"/>
        <v>0</v>
      </c>
      <c r="R110" s="43"/>
    </row>
    <row r="111" spans="1:18" ht="11.25" customHeight="1">
      <c r="A111" s="38" t="s">
        <v>216</v>
      </c>
      <c r="B111" s="38">
        <v>10030000</v>
      </c>
      <c r="C111" s="39">
        <v>663.13</v>
      </c>
      <c r="D111" s="39">
        <v>68.5</v>
      </c>
      <c r="E111" s="39">
        <v>41</v>
      </c>
      <c r="F111" s="40">
        <f>+E111/D111*100-100</f>
        <v>-40.145985401459846</v>
      </c>
      <c r="G111" s="40"/>
      <c r="H111" s="39">
        <v>243.496</v>
      </c>
      <c r="I111" s="39">
        <v>29.346</v>
      </c>
      <c r="J111" s="39">
        <v>14.8</v>
      </c>
      <c r="K111" s="40">
        <f>+J111/I111*100-100</f>
        <v>-49.567232331493216</v>
      </c>
      <c r="L111" s="40">
        <f t="shared" si="11"/>
        <v>0.01089257233652411</v>
      </c>
      <c r="M111" s="43">
        <f t="shared" si="12"/>
        <v>0.4284087591240876</v>
      </c>
      <c r="N111" s="43">
        <f t="shared" si="13"/>
        <v>0.3609756097560976</v>
      </c>
      <c r="O111" s="43">
        <f t="shared" si="14"/>
        <v>-15.74037596847036</v>
      </c>
      <c r="R111" s="43"/>
    </row>
    <row r="112" spans="1:18" ht="11.25" customHeight="1">
      <c r="A112" s="38" t="s">
        <v>0</v>
      </c>
      <c r="B112" s="38">
        <v>10051000</v>
      </c>
      <c r="C112" s="39">
        <v>75212.907</v>
      </c>
      <c r="D112" s="39">
        <v>65609.144</v>
      </c>
      <c r="E112" s="172">
        <v>33860.108</v>
      </c>
      <c r="F112" s="40">
        <f>+E112/D112*100-100</f>
        <v>-48.39117547395527</v>
      </c>
      <c r="G112" s="40"/>
      <c r="H112" s="39">
        <v>193073.067</v>
      </c>
      <c r="I112" s="39">
        <v>167889.16999999998</v>
      </c>
      <c r="J112" s="39">
        <v>84634.643</v>
      </c>
      <c r="K112" s="40">
        <f>+J112/I112*100-100</f>
        <v>-49.58898003962972</v>
      </c>
      <c r="L112" s="40">
        <f t="shared" si="11"/>
        <v>62.28979534144553</v>
      </c>
      <c r="M112" s="43">
        <f t="shared" si="12"/>
        <v>2.5589294382502534</v>
      </c>
      <c r="N112" s="43">
        <f t="shared" si="13"/>
        <v>2.4995384834566976</v>
      </c>
      <c r="O112" s="43">
        <f t="shared" si="14"/>
        <v>-2.320929757022384</v>
      </c>
      <c r="R112" s="43"/>
    </row>
    <row r="113" spans="1:18" ht="11.25" customHeight="1">
      <c r="A113" s="38" t="s">
        <v>1</v>
      </c>
      <c r="B113" s="38">
        <v>10070010</v>
      </c>
      <c r="C113" s="39">
        <v>13.276</v>
      </c>
      <c r="D113" s="39">
        <v>0.424</v>
      </c>
      <c r="E113" s="39">
        <v>0</v>
      </c>
      <c r="F113" s="40">
        <f>+E113/D113*100-100</f>
        <v>-100</v>
      </c>
      <c r="G113" s="40"/>
      <c r="H113" s="39">
        <v>37.135</v>
      </c>
      <c r="I113" s="39">
        <v>0.934</v>
      </c>
      <c r="J113" s="39">
        <v>0</v>
      </c>
      <c r="K113" s="40">
        <f>+J113/I113*100-100</f>
        <v>-100</v>
      </c>
      <c r="L113" s="40">
        <f t="shared" si="11"/>
        <v>0</v>
      </c>
      <c r="M113" s="43">
        <f t="shared" si="12"/>
        <v>2.2028301886792456</v>
      </c>
      <c r="N113" s="43" t="e">
        <f t="shared" si="13"/>
        <v>#DIV/0!</v>
      </c>
      <c r="O113" s="43" t="e">
        <f t="shared" si="14"/>
        <v>#DIV/0!</v>
      </c>
      <c r="R113" s="43"/>
    </row>
    <row r="114" spans="1:18" ht="11.25">
      <c r="A114" s="38" t="s">
        <v>218</v>
      </c>
      <c r="B114" s="38">
        <v>12010010</v>
      </c>
      <c r="C114" s="39">
        <v>12643.569</v>
      </c>
      <c r="D114" s="39">
        <v>4958.516</v>
      </c>
      <c r="E114" s="39">
        <v>2806.729</v>
      </c>
      <c r="F114" s="40">
        <f>+E114/D114*100-100</f>
        <v>-43.39578615860068</v>
      </c>
      <c r="G114" s="40"/>
      <c r="H114" s="39">
        <v>28091.285</v>
      </c>
      <c r="I114" s="39">
        <v>11355.38</v>
      </c>
      <c r="J114" s="39">
        <v>5528.638</v>
      </c>
      <c r="K114" s="40">
        <f>+J114/I114*100-100</f>
        <v>-51.312611290859486</v>
      </c>
      <c r="L114" s="40">
        <f t="shared" si="11"/>
        <v>4.0689925228010795</v>
      </c>
      <c r="M114" s="43">
        <f t="shared" si="12"/>
        <v>2.2900763050880544</v>
      </c>
      <c r="N114" s="43">
        <f t="shared" si="13"/>
        <v>1.9697797685490834</v>
      </c>
      <c r="O114" s="43">
        <f t="shared" si="14"/>
        <v>-13.986282283578987</v>
      </c>
      <c r="R114" s="43"/>
    </row>
    <row r="115" spans="1:18" ht="11.25" customHeight="1">
      <c r="A115" s="38" t="s">
        <v>3</v>
      </c>
      <c r="B115" s="173">
        <v>12040010</v>
      </c>
      <c r="C115" s="39"/>
      <c r="D115" s="39"/>
      <c r="E115" s="39"/>
      <c r="F115" s="40"/>
      <c r="G115" s="40"/>
      <c r="H115" s="39"/>
      <c r="I115" s="39"/>
      <c r="J115" s="39"/>
      <c r="K115" s="40"/>
      <c r="L115" s="40"/>
      <c r="R115" s="43"/>
    </row>
    <row r="116" spans="1:18" ht="11.25" customHeight="1">
      <c r="A116" s="38" t="s">
        <v>228</v>
      </c>
      <c r="B116" s="173">
        <v>12072010</v>
      </c>
      <c r="C116" s="39"/>
      <c r="D116" s="39"/>
      <c r="E116" s="39"/>
      <c r="F116" s="40"/>
      <c r="G116" s="40"/>
      <c r="H116" s="39"/>
      <c r="I116" s="39"/>
      <c r="J116" s="39"/>
      <c r="K116" s="40"/>
      <c r="L116" s="40"/>
      <c r="R116" s="43"/>
    </row>
    <row r="117" spans="1:18" ht="12.75" customHeight="1">
      <c r="A117" s="38" t="s">
        <v>4</v>
      </c>
      <c r="B117" s="38"/>
      <c r="C117" s="39">
        <f>SUM(C118:C119)</f>
        <v>7169.941999999999</v>
      </c>
      <c r="D117" s="39">
        <f>SUM(D118:D119)</f>
        <v>6714.815</v>
      </c>
      <c r="E117" s="39">
        <f>SUM(E118:E119)</f>
        <v>1892.8519999999999</v>
      </c>
      <c r="F117" s="40">
        <f>+E117/D117*100-100</f>
        <v>-71.81080938194128</v>
      </c>
      <c r="G117" s="40"/>
      <c r="H117" s="39">
        <f>SUM(H118:H119)</f>
        <v>20622.022</v>
      </c>
      <c r="I117" s="39">
        <f>SUM(I118:I119)</f>
        <v>18912.071</v>
      </c>
      <c r="J117" s="39">
        <f>SUM(J118:J119)</f>
        <v>5025.245</v>
      </c>
      <c r="K117" s="40">
        <f>+J117/I117*100-100</f>
        <v>-73.4283728101486</v>
      </c>
      <c r="L117" s="40">
        <f t="shared" si="11"/>
        <v>3.6985030183281142</v>
      </c>
      <c r="R117" s="43"/>
    </row>
    <row r="118" spans="1:18" s="171" customFormat="1" ht="11.25" customHeight="1" hidden="1" outlineLevel="1">
      <c r="A118" s="166" t="s">
        <v>372</v>
      </c>
      <c r="B118" s="174" t="s">
        <v>230</v>
      </c>
      <c r="C118" s="167">
        <v>2331.904</v>
      </c>
      <c r="D118" s="167">
        <v>2176.83</v>
      </c>
      <c r="E118" s="167">
        <v>328.753</v>
      </c>
      <c r="F118" s="40">
        <f>+E118/D118*100-100</f>
        <v>-84.89762636494352</v>
      </c>
      <c r="G118" s="168"/>
      <c r="H118" s="167">
        <v>5671.92</v>
      </c>
      <c r="I118" s="167">
        <v>5294.731</v>
      </c>
      <c r="J118" s="167">
        <v>707.102</v>
      </c>
      <c r="K118" s="40">
        <f>+J118/I118*100-100</f>
        <v>-86.64517611942892</v>
      </c>
      <c r="L118" s="40">
        <f>+J118/$J$103*100</f>
        <v>0.520416194885194</v>
      </c>
      <c r="M118" s="175"/>
      <c r="N118" s="175"/>
      <c r="O118" s="175"/>
      <c r="R118" s="43"/>
    </row>
    <row r="119" spans="1:18" s="171" customFormat="1" ht="11.25" customHeight="1" hidden="1" outlineLevel="1">
      <c r="A119" s="166" t="s">
        <v>371</v>
      </c>
      <c r="B119" s="174" t="s">
        <v>229</v>
      </c>
      <c r="C119" s="167">
        <v>4838.038</v>
      </c>
      <c r="D119" s="167">
        <v>4537.985</v>
      </c>
      <c r="E119" s="167">
        <v>1564.099</v>
      </c>
      <c r="F119" s="40">
        <f>+E119/D119*100-100</f>
        <v>-65.53318267909656</v>
      </c>
      <c r="G119" s="168"/>
      <c r="H119" s="167">
        <v>14950.102</v>
      </c>
      <c r="I119" s="167">
        <v>13617.34</v>
      </c>
      <c r="J119" s="167">
        <v>4318.143</v>
      </c>
      <c r="K119" s="40">
        <f>+J119/I119*100-100</f>
        <v>-68.28937957045943</v>
      </c>
      <c r="L119" s="40">
        <f t="shared" si="11"/>
        <v>3.178086823442921</v>
      </c>
      <c r="M119" s="175"/>
      <c r="N119" s="175"/>
      <c r="O119" s="175"/>
      <c r="R119" s="43"/>
    </row>
    <row r="120" spans="1:18" s="171" customFormat="1" ht="11.25" customHeight="1" collapsed="1">
      <c r="A120" s="166" t="s">
        <v>9</v>
      </c>
      <c r="B120" s="174">
        <v>12060010</v>
      </c>
      <c r="C120" s="167">
        <v>2812.6</v>
      </c>
      <c r="D120" s="167">
        <v>1402.609</v>
      </c>
      <c r="E120" s="167">
        <v>864.127</v>
      </c>
      <c r="F120" s="40">
        <f>+E120/D120*100-100</f>
        <v>-38.39145478176741</v>
      </c>
      <c r="G120" s="168"/>
      <c r="H120" s="167">
        <v>14514.66</v>
      </c>
      <c r="I120" s="167">
        <v>6943.466</v>
      </c>
      <c r="J120" s="167">
        <v>2266.292</v>
      </c>
      <c r="K120" s="40">
        <f>+J120/I120*100-100</f>
        <v>-67.360796466779</v>
      </c>
      <c r="L120" s="40">
        <f t="shared" si="11"/>
        <v>1.6679560503841822</v>
      </c>
      <c r="M120" s="175"/>
      <c r="N120" s="175"/>
      <c r="O120" s="175"/>
      <c r="R120" s="43"/>
    </row>
    <row r="121" spans="1:18" s="171" customFormat="1" ht="11.25" customHeight="1">
      <c r="A121" s="166" t="s">
        <v>231</v>
      </c>
      <c r="B121" s="174">
        <v>12074010</v>
      </c>
      <c r="C121" s="167"/>
      <c r="D121" s="167"/>
      <c r="E121" s="167"/>
      <c r="F121" s="40"/>
      <c r="G121" s="168"/>
      <c r="H121" s="167"/>
      <c r="I121" s="167"/>
      <c r="J121" s="167"/>
      <c r="K121" s="40"/>
      <c r="L121" s="40">
        <f t="shared" si="11"/>
        <v>0</v>
      </c>
      <c r="M121" s="175"/>
      <c r="N121" s="175"/>
      <c r="O121" s="175"/>
      <c r="R121" s="43"/>
    </row>
    <row r="122" spans="1:18" s="171" customFormat="1" ht="11.25" customHeight="1">
      <c r="A122" s="166" t="s">
        <v>232</v>
      </c>
      <c r="B122" s="174">
        <v>12075010</v>
      </c>
      <c r="C122" s="167">
        <v>0.064</v>
      </c>
      <c r="D122" s="167">
        <v>0</v>
      </c>
      <c r="E122" s="167">
        <v>0</v>
      </c>
      <c r="F122" s="40"/>
      <c r="G122" s="168"/>
      <c r="H122" s="167">
        <v>0.534</v>
      </c>
      <c r="I122" s="167">
        <v>0</v>
      </c>
      <c r="J122" s="167">
        <v>0</v>
      </c>
      <c r="K122" s="40"/>
      <c r="L122" s="40">
        <f t="shared" si="11"/>
        <v>0</v>
      </c>
      <c r="M122" s="175"/>
      <c r="N122" s="175"/>
      <c r="O122" s="175"/>
      <c r="R122" s="43"/>
    </row>
    <row r="123" spans="1:18" s="171" customFormat="1" ht="11.25" customHeight="1">
      <c r="A123" s="166" t="s">
        <v>233</v>
      </c>
      <c r="B123" s="174">
        <v>12079911</v>
      </c>
      <c r="C123" s="167">
        <v>0</v>
      </c>
      <c r="D123" s="167">
        <v>0</v>
      </c>
      <c r="E123" s="167">
        <v>0.161</v>
      </c>
      <c r="F123" s="40"/>
      <c r="G123" s="168"/>
      <c r="H123" s="167">
        <v>0</v>
      </c>
      <c r="I123" s="167">
        <v>0</v>
      </c>
      <c r="J123" s="167">
        <v>0.465</v>
      </c>
      <c r="K123" s="40"/>
      <c r="L123" s="40">
        <f t="shared" si="11"/>
        <v>0.0003422328470597102</v>
      </c>
      <c r="M123" s="175"/>
      <c r="N123" s="175"/>
      <c r="O123" s="175"/>
      <c r="R123" s="43"/>
    </row>
    <row r="124" spans="1:18" s="171" customFormat="1" ht="11.25" customHeight="1">
      <c r="A124" s="166" t="s">
        <v>234</v>
      </c>
      <c r="B124" s="174">
        <v>12079110</v>
      </c>
      <c r="C124" s="167"/>
      <c r="D124" s="167"/>
      <c r="E124" s="167"/>
      <c r="F124" s="40"/>
      <c r="G124" s="168"/>
      <c r="H124" s="167"/>
      <c r="I124" s="167"/>
      <c r="J124" s="167"/>
      <c r="K124" s="40"/>
      <c r="L124" s="40"/>
      <c r="M124" s="175"/>
      <c r="N124" s="175"/>
      <c r="O124" s="175"/>
      <c r="R124" s="43"/>
    </row>
    <row r="125" spans="1:18" s="171" customFormat="1" ht="11.25" customHeight="1">
      <c r="A125" s="166" t="s">
        <v>222</v>
      </c>
      <c r="B125" s="174">
        <v>12079900</v>
      </c>
      <c r="C125" s="167"/>
      <c r="D125" s="167"/>
      <c r="E125" s="167"/>
      <c r="F125" s="40"/>
      <c r="G125" s="168"/>
      <c r="H125" s="167"/>
      <c r="I125" s="167"/>
      <c r="J125" s="167"/>
      <c r="K125" s="40"/>
      <c r="L125" s="40"/>
      <c r="M125" s="175"/>
      <c r="N125" s="175"/>
      <c r="O125" s="175"/>
      <c r="R125" s="43"/>
    </row>
    <row r="126" spans="1:18" s="171" customFormat="1" ht="11.25" customHeight="1">
      <c r="A126" s="166" t="s">
        <v>8</v>
      </c>
      <c r="B126" s="166">
        <v>12091000</v>
      </c>
      <c r="C126" s="167">
        <v>3.768</v>
      </c>
      <c r="D126" s="167">
        <v>3.762</v>
      </c>
      <c r="E126" s="167">
        <v>62.563</v>
      </c>
      <c r="F126" s="40">
        <f>+E126/D126*100-100</f>
        <v>1563.0249867091973</v>
      </c>
      <c r="G126" s="168"/>
      <c r="H126" s="167">
        <v>7.528</v>
      </c>
      <c r="I126" s="167">
        <v>7.468</v>
      </c>
      <c r="J126" s="167">
        <v>416.488</v>
      </c>
      <c r="K126" s="40">
        <f>+J126/I126*100-100</f>
        <v>5476.9683985002675</v>
      </c>
      <c r="L126" s="40">
        <f t="shared" si="11"/>
        <v>0.30652876130366574</v>
      </c>
      <c r="M126" s="175"/>
      <c r="N126" s="175"/>
      <c r="O126" s="175"/>
      <c r="R126" s="43"/>
    </row>
    <row r="127" spans="1:18" ht="11.25" customHeight="1">
      <c r="A127" s="38" t="s">
        <v>219</v>
      </c>
      <c r="B127" s="38"/>
      <c r="C127" s="39">
        <f>SUM(C128:C135)</f>
        <v>1800.6760000000002</v>
      </c>
      <c r="D127" s="39">
        <f>SUM(D128:D135)</f>
        <v>916.019</v>
      </c>
      <c r="E127" s="39">
        <f>SUM(E128:E135)</f>
        <v>102.791</v>
      </c>
      <c r="F127" s="40">
        <f>+E127/D127*100-100</f>
        <v>-88.77850786937826</v>
      </c>
      <c r="G127" s="40"/>
      <c r="H127" s="39">
        <f>SUM(H128:H135)</f>
        <v>7722.1449999999995</v>
      </c>
      <c r="I127" s="39">
        <f>SUM(I128:I135)</f>
        <v>3215.88</v>
      </c>
      <c r="J127" s="39">
        <f>SUM(J128:J135)</f>
        <v>384.245</v>
      </c>
      <c r="K127" s="40">
        <f>+J127/I127*100-100</f>
        <v>-88.05163749891165</v>
      </c>
      <c r="L127" s="40">
        <f t="shared" si="11"/>
        <v>0.28279840928700717</v>
      </c>
      <c r="R127" s="43"/>
    </row>
    <row r="128" spans="1:18" ht="11.25" hidden="1" outlineLevel="1">
      <c r="A128" s="38" t="s">
        <v>373</v>
      </c>
      <c r="B128" s="38">
        <v>12092100</v>
      </c>
      <c r="C128" s="39">
        <v>695.4</v>
      </c>
      <c r="D128" s="39">
        <v>12</v>
      </c>
      <c r="E128" s="39">
        <v>7.5</v>
      </c>
      <c r="F128" s="40">
        <f>+E128/D128*100-100</f>
        <v>-37.5</v>
      </c>
      <c r="G128" s="40"/>
      <c r="H128" s="39">
        <v>3892.241</v>
      </c>
      <c r="I128" s="39">
        <v>62.4</v>
      </c>
      <c r="J128" s="39">
        <v>39</v>
      </c>
      <c r="K128" s="40">
        <f>+J128/I128*100-100</f>
        <v>-37.5</v>
      </c>
      <c r="L128" s="40">
        <f t="shared" si="11"/>
        <v>0.02870340007597569</v>
      </c>
      <c r="R128" s="43"/>
    </row>
    <row r="129" spans="1:18" ht="11.25" hidden="1" outlineLevel="1">
      <c r="A129" s="38" t="s">
        <v>374</v>
      </c>
      <c r="B129" s="38">
        <v>12092200</v>
      </c>
      <c r="C129" s="39">
        <v>989.163</v>
      </c>
      <c r="D129" s="39">
        <v>848.788</v>
      </c>
      <c r="E129" s="39">
        <v>76</v>
      </c>
      <c r="F129" s="40">
        <f>+E129/D129*100-100</f>
        <v>-91.0460562590423</v>
      </c>
      <c r="G129" s="40"/>
      <c r="H129" s="39">
        <v>3615.632</v>
      </c>
      <c r="I129" s="39">
        <v>3032.106</v>
      </c>
      <c r="J129" s="39">
        <v>267.074</v>
      </c>
      <c r="K129" s="40">
        <f>+J129/I129*100-100</f>
        <v>-91.19179870360733</v>
      </c>
      <c r="L129" s="40">
        <f t="shared" si="11"/>
        <v>0.19656235568951622</v>
      </c>
      <c r="R129" s="43"/>
    </row>
    <row r="130" spans="1:18" ht="11.25" hidden="1" outlineLevel="1">
      <c r="A130" s="38" t="s">
        <v>375</v>
      </c>
      <c r="B130" s="38">
        <v>12092300</v>
      </c>
      <c r="C130" s="39"/>
      <c r="D130" s="39"/>
      <c r="E130" s="39"/>
      <c r="F130" s="40"/>
      <c r="G130" s="40"/>
      <c r="H130" s="39"/>
      <c r="I130" s="39"/>
      <c r="J130" s="39"/>
      <c r="K130" s="40"/>
      <c r="L130" s="40">
        <f t="shared" si="11"/>
        <v>0</v>
      </c>
      <c r="R130" s="43"/>
    </row>
    <row r="131" spans="1:18" ht="11.25" hidden="1" outlineLevel="1">
      <c r="A131" s="38" t="s">
        <v>376</v>
      </c>
      <c r="B131" s="38">
        <v>12092400</v>
      </c>
      <c r="C131" s="39"/>
      <c r="D131" s="39"/>
      <c r="E131" s="39"/>
      <c r="F131" s="40"/>
      <c r="G131" s="40"/>
      <c r="H131" s="39"/>
      <c r="I131" s="39"/>
      <c r="J131" s="39"/>
      <c r="K131" s="40"/>
      <c r="L131" s="40">
        <f t="shared" si="11"/>
        <v>0</v>
      </c>
      <c r="R131" s="43"/>
    </row>
    <row r="132" spans="1:18" ht="11.25" hidden="1" outlineLevel="1">
      <c r="A132" s="38" t="s">
        <v>377</v>
      </c>
      <c r="B132" s="38">
        <v>12092500</v>
      </c>
      <c r="C132" s="39">
        <v>27.55</v>
      </c>
      <c r="D132" s="39">
        <v>3</v>
      </c>
      <c r="E132" s="39">
        <v>12</v>
      </c>
      <c r="F132" s="40">
        <f>+E132/D132*100-100</f>
        <v>300</v>
      </c>
      <c r="G132" s="40"/>
      <c r="H132" s="39">
        <v>56.035</v>
      </c>
      <c r="I132" s="39">
        <v>5.1</v>
      </c>
      <c r="J132" s="39">
        <v>24</v>
      </c>
      <c r="K132" s="40">
        <f>+J132/I132*100-100</f>
        <v>370.5882352941177</v>
      </c>
      <c r="L132" s="40">
        <f t="shared" si="11"/>
        <v>0.01766363081598504</v>
      </c>
      <c r="R132" s="43"/>
    </row>
    <row r="133" spans="1:18" ht="11.25" hidden="1" outlineLevel="1">
      <c r="A133" s="38" t="s">
        <v>378</v>
      </c>
      <c r="B133" s="38">
        <v>12092600</v>
      </c>
      <c r="C133" s="39"/>
      <c r="D133" s="39"/>
      <c r="E133" s="39"/>
      <c r="F133" s="40"/>
      <c r="G133" s="40"/>
      <c r="H133" s="39"/>
      <c r="I133" s="39"/>
      <c r="J133" s="39"/>
      <c r="K133" s="40"/>
      <c r="L133" s="40">
        <f t="shared" si="11"/>
        <v>0</v>
      </c>
      <c r="R133" s="43"/>
    </row>
    <row r="134" spans="1:18" ht="11.25" hidden="1" outlineLevel="1">
      <c r="A134" s="38" t="s">
        <v>379</v>
      </c>
      <c r="B134" s="38">
        <v>12092910</v>
      </c>
      <c r="C134" s="39"/>
      <c r="D134" s="39"/>
      <c r="E134" s="39"/>
      <c r="F134" s="40"/>
      <c r="G134" s="40"/>
      <c r="H134" s="39"/>
      <c r="I134" s="39"/>
      <c r="J134" s="39"/>
      <c r="K134" s="40"/>
      <c r="L134" s="40">
        <f t="shared" si="11"/>
        <v>0</v>
      </c>
      <c r="R134" s="43"/>
    </row>
    <row r="135" spans="1:18" ht="11.25" hidden="1" outlineLevel="1">
      <c r="A135" s="38" t="s">
        <v>380</v>
      </c>
      <c r="B135" s="38">
        <v>12092990</v>
      </c>
      <c r="C135" s="39">
        <v>88.563</v>
      </c>
      <c r="D135" s="39">
        <v>52.231</v>
      </c>
      <c r="E135" s="39">
        <v>7.291</v>
      </c>
      <c r="F135" s="40">
        <f aca="true" t="shared" si="15" ref="F135:F148">+E135/D135*100-100</f>
        <v>-86.04085696234037</v>
      </c>
      <c r="G135" s="40"/>
      <c r="H135" s="39">
        <v>158.237</v>
      </c>
      <c r="I135" s="39">
        <v>116.274</v>
      </c>
      <c r="J135" s="39">
        <v>54.171</v>
      </c>
      <c r="K135" s="40">
        <f aca="true" t="shared" si="16" ref="K135:K149">+J135/I135*100-100</f>
        <v>-53.41090871562</v>
      </c>
      <c r="L135" s="40">
        <f t="shared" si="11"/>
        <v>0.039869022705530235</v>
      </c>
      <c r="R135" s="43"/>
    </row>
    <row r="136" spans="1:18" ht="11.25" collapsed="1">
      <c r="A136" s="38" t="s">
        <v>220</v>
      </c>
      <c r="B136" s="38"/>
      <c r="C136" s="39">
        <f>SUM(C137:C145)</f>
        <v>2729.852</v>
      </c>
      <c r="D136" s="39">
        <f>SUM(D137:D145)</f>
        <v>1620.346</v>
      </c>
      <c r="E136" s="39">
        <f>SUM(E137:E145)</f>
        <v>925.616</v>
      </c>
      <c r="F136" s="40">
        <f>+E136/D136*100-100</f>
        <v>-42.875410560460544</v>
      </c>
      <c r="G136" s="40"/>
      <c r="H136" s="39">
        <f>SUM(H137:H145)</f>
        <v>82897.04299999999</v>
      </c>
      <c r="I136" s="39">
        <f>SUM(I137:I145)</f>
        <v>28723.759</v>
      </c>
      <c r="J136" s="39">
        <f>SUM(J137:J145)</f>
        <v>26920.267</v>
      </c>
      <c r="K136" s="40">
        <f t="shared" si="16"/>
        <v>-6.278746455155812</v>
      </c>
      <c r="L136" s="40">
        <f t="shared" si="11"/>
        <v>19.812902406489382</v>
      </c>
      <c r="R136" s="43"/>
    </row>
    <row r="137" spans="1:18" ht="11.25" customHeight="1" hidden="1" outlineLevel="1" collapsed="1">
      <c r="A137" s="38" t="s">
        <v>381</v>
      </c>
      <c r="B137" s="38">
        <v>12099110</v>
      </c>
      <c r="C137" s="39">
        <v>4.429</v>
      </c>
      <c r="D137" s="39">
        <v>2.998</v>
      </c>
      <c r="E137" s="39">
        <v>2.036</v>
      </c>
      <c r="F137" s="40">
        <f t="shared" si="15"/>
        <v>-32.088058705803874</v>
      </c>
      <c r="G137" s="40"/>
      <c r="H137" s="39">
        <v>7742.538</v>
      </c>
      <c r="I137" s="39">
        <v>5197.71</v>
      </c>
      <c r="J137" s="39">
        <v>3890.154</v>
      </c>
      <c r="K137" s="40">
        <f t="shared" si="16"/>
        <v>-25.156386177759046</v>
      </c>
      <c r="L137" s="40">
        <f t="shared" si="11"/>
        <v>2.8630935030553117</v>
      </c>
      <c r="R137" s="43"/>
    </row>
    <row r="138" spans="1:18" ht="11.25" customHeight="1" hidden="1" outlineLevel="1">
      <c r="A138" s="38" t="s">
        <v>382</v>
      </c>
      <c r="B138" s="38">
        <v>12099120</v>
      </c>
      <c r="C138" s="39">
        <v>76.013</v>
      </c>
      <c r="D138" s="39">
        <v>11.823</v>
      </c>
      <c r="E138" s="39">
        <v>24.225</v>
      </c>
      <c r="F138" s="40">
        <f t="shared" si="15"/>
        <v>104.89723420451665</v>
      </c>
      <c r="G138" s="40"/>
      <c r="H138" s="39">
        <v>4266.923</v>
      </c>
      <c r="I138" s="39">
        <v>1632.253</v>
      </c>
      <c r="J138" s="39">
        <v>1629.4</v>
      </c>
      <c r="K138" s="40">
        <f t="shared" si="16"/>
        <v>-0.1747890798791616</v>
      </c>
      <c r="L138" s="40">
        <f t="shared" si="11"/>
        <v>1.1992133354819179</v>
      </c>
      <c r="R138" s="43"/>
    </row>
    <row r="139" spans="1:18" ht="11.25" customHeight="1" hidden="1" outlineLevel="1">
      <c r="A139" s="38" t="s">
        <v>383</v>
      </c>
      <c r="B139" s="38">
        <v>12099130</v>
      </c>
      <c r="C139" s="39">
        <v>133.464</v>
      </c>
      <c r="D139" s="39">
        <v>48.78</v>
      </c>
      <c r="E139" s="39">
        <v>43.266</v>
      </c>
      <c r="F139" s="40">
        <f t="shared" si="15"/>
        <v>-11.303813038130386</v>
      </c>
      <c r="G139" s="40"/>
      <c r="H139" s="39">
        <v>7072.101</v>
      </c>
      <c r="I139" s="39">
        <v>1161.883</v>
      </c>
      <c r="J139" s="39">
        <v>1910.856</v>
      </c>
      <c r="K139" s="40">
        <f t="shared" si="16"/>
        <v>64.46199832513256</v>
      </c>
      <c r="L139" s="40">
        <f t="shared" si="11"/>
        <v>1.406360621937913</v>
      </c>
      <c r="R139" s="43"/>
    </row>
    <row r="140" spans="1:18" ht="11.25" customHeight="1" hidden="1" outlineLevel="1">
      <c r="A140" s="38" t="s">
        <v>384</v>
      </c>
      <c r="B140" s="38">
        <v>12099140</v>
      </c>
      <c r="C140" s="39">
        <v>38.561</v>
      </c>
      <c r="D140" s="39">
        <v>5.049</v>
      </c>
      <c r="E140" s="39">
        <v>4.615</v>
      </c>
      <c r="F140" s="40">
        <f t="shared" si="15"/>
        <v>-8.595761536938014</v>
      </c>
      <c r="G140" s="40"/>
      <c r="H140" s="39">
        <v>12480.151</v>
      </c>
      <c r="I140" s="39">
        <v>3048.552</v>
      </c>
      <c r="J140" s="39">
        <v>2099.763</v>
      </c>
      <c r="K140" s="40">
        <f t="shared" si="16"/>
        <v>-31.122611653007723</v>
      </c>
      <c r="L140" s="40">
        <f t="shared" si="11"/>
        <v>1.5453932680443832</v>
      </c>
      <c r="R140" s="43"/>
    </row>
    <row r="141" spans="1:18" ht="11.25" customHeight="1" hidden="1" outlineLevel="1">
      <c r="A141" s="38" t="s">
        <v>385</v>
      </c>
      <c r="B141" s="38">
        <v>12099150</v>
      </c>
      <c r="C141" s="39">
        <v>159.747</v>
      </c>
      <c r="D141" s="39">
        <v>10.301</v>
      </c>
      <c r="E141" s="39">
        <v>8.489</v>
      </c>
      <c r="F141" s="40">
        <f t="shared" si="15"/>
        <v>-17.590525191728958</v>
      </c>
      <c r="G141" s="40"/>
      <c r="H141" s="39">
        <v>5691.44</v>
      </c>
      <c r="I141" s="39">
        <v>621.043</v>
      </c>
      <c r="J141" s="39">
        <v>456.076</v>
      </c>
      <c r="K141" s="40">
        <f t="shared" si="16"/>
        <v>-26.562895000829243</v>
      </c>
      <c r="L141" s="40">
        <f t="shared" si="11"/>
        <v>0.3356649203346331</v>
      </c>
      <c r="R141" s="43"/>
    </row>
    <row r="142" spans="1:18" ht="11.25" customHeight="1" hidden="1" outlineLevel="1">
      <c r="A142" s="38" t="s">
        <v>386</v>
      </c>
      <c r="B142" s="38">
        <v>12099160</v>
      </c>
      <c r="C142" s="39">
        <v>54.982</v>
      </c>
      <c r="D142" s="39">
        <v>22.597</v>
      </c>
      <c r="E142" s="39">
        <v>27.843</v>
      </c>
      <c r="F142" s="40">
        <f t="shared" si="15"/>
        <v>23.21547108023188</v>
      </c>
      <c r="G142" s="40"/>
      <c r="H142" s="39">
        <v>7863.009</v>
      </c>
      <c r="I142" s="39">
        <v>3991.7</v>
      </c>
      <c r="J142" s="39">
        <v>4464.98</v>
      </c>
      <c r="K142" s="40">
        <f t="shared" si="16"/>
        <v>11.856602450083912</v>
      </c>
      <c r="L142" s="40">
        <f t="shared" si="11"/>
        <v>3.286156596698203</v>
      </c>
      <c r="R142" s="43"/>
    </row>
    <row r="143" spans="1:18" ht="11.25" customHeight="1" hidden="1" outlineLevel="1">
      <c r="A143" s="38" t="s">
        <v>387</v>
      </c>
      <c r="B143" s="38">
        <v>12099170</v>
      </c>
      <c r="C143" s="39">
        <v>43.175</v>
      </c>
      <c r="D143" s="39">
        <v>22.218</v>
      </c>
      <c r="E143" s="39">
        <v>32.171</v>
      </c>
      <c r="F143" s="40">
        <f t="shared" si="15"/>
        <v>44.79701143217213</v>
      </c>
      <c r="G143" s="40"/>
      <c r="H143" s="39">
        <v>4620.693</v>
      </c>
      <c r="I143" s="39">
        <v>2551.71</v>
      </c>
      <c r="J143" s="39">
        <v>4341.976</v>
      </c>
      <c r="K143" s="40">
        <f t="shared" si="16"/>
        <v>70.15946169431479</v>
      </c>
      <c r="L143" s="40">
        <f t="shared" si="11"/>
        <v>3.195627544827811</v>
      </c>
      <c r="R143" s="43"/>
    </row>
    <row r="144" spans="1:18" ht="11.25" customHeight="1" hidden="1" outlineLevel="1">
      <c r="A144" s="38" t="s">
        <v>388</v>
      </c>
      <c r="B144" s="38">
        <v>12099180</v>
      </c>
      <c r="C144" s="39">
        <v>260.063</v>
      </c>
      <c r="D144" s="39">
        <v>8.096</v>
      </c>
      <c r="E144" s="39">
        <v>5.899</v>
      </c>
      <c r="F144" s="40">
        <f t="shared" si="15"/>
        <v>-27.13685770750989</v>
      </c>
      <c r="G144" s="40"/>
      <c r="H144" s="39">
        <v>10376.668</v>
      </c>
      <c r="I144" s="39">
        <v>907.561</v>
      </c>
      <c r="J144" s="39">
        <v>518.719</v>
      </c>
      <c r="K144" s="40">
        <f t="shared" si="16"/>
        <v>-42.84472338498458</v>
      </c>
      <c r="L144" s="40">
        <f t="shared" si="11"/>
        <v>0.381769204718206</v>
      </c>
      <c r="R144" s="43"/>
    </row>
    <row r="145" spans="1:18" ht="11.25" customHeight="1" hidden="1" outlineLevel="1">
      <c r="A145" s="38" t="s">
        <v>389</v>
      </c>
      <c r="B145" s="38">
        <v>12099190</v>
      </c>
      <c r="C145" s="39">
        <v>1959.418</v>
      </c>
      <c r="D145" s="39">
        <v>1488.484</v>
      </c>
      <c r="E145" s="39">
        <v>777.072</v>
      </c>
      <c r="F145" s="40">
        <f t="shared" si="15"/>
        <v>-47.79440020853431</v>
      </c>
      <c r="G145" s="40"/>
      <c r="H145" s="39">
        <v>22783.52</v>
      </c>
      <c r="I145" s="39">
        <v>9611.347</v>
      </c>
      <c r="J145" s="39">
        <v>7608.343</v>
      </c>
      <c r="K145" s="40">
        <f t="shared" si="16"/>
        <v>-20.839992562957093</v>
      </c>
      <c r="L145" s="40">
        <f t="shared" si="11"/>
        <v>5.599623411391003</v>
      </c>
      <c r="M145" s="176"/>
      <c r="N145" s="177"/>
      <c r="O145" s="177"/>
      <c r="R145" s="43"/>
    </row>
    <row r="146" spans="1:18" ht="11.25" collapsed="1">
      <c r="A146" s="38" t="s">
        <v>7</v>
      </c>
      <c r="B146" s="38">
        <v>12099920</v>
      </c>
      <c r="C146" s="39">
        <v>26.68</v>
      </c>
      <c r="D146" s="39">
        <v>9.886</v>
      </c>
      <c r="E146" s="39">
        <v>5.28</v>
      </c>
      <c r="F146" s="40">
        <f t="shared" si="15"/>
        <v>-46.59113898442241</v>
      </c>
      <c r="G146" s="40"/>
      <c r="H146" s="39">
        <v>6869.862</v>
      </c>
      <c r="I146" s="39">
        <v>2707.196</v>
      </c>
      <c r="J146" s="39">
        <v>1495.724</v>
      </c>
      <c r="K146" s="40">
        <f t="shared" si="16"/>
        <v>-44.75006612007405</v>
      </c>
      <c r="L146" s="40">
        <f t="shared" si="11"/>
        <v>1.1008298557753504</v>
      </c>
      <c r="M146" s="176"/>
      <c r="N146" s="177"/>
      <c r="O146" s="177"/>
      <c r="R146" s="43"/>
    </row>
    <row r="147" spans="1:18" ht="9.75" customHeight="1">
      <c r="A147" s="38" t="s">
        <v>6</v>
      </c>
      <c r="B147" s="38">
        <v>12099930</v>
      </c>
      <c r="C147" s="39">
        <v>14.104</v>
      </c>
      <c r="D147" s="39">
        <v>3.969</v>
      </c>
      <c r="E147" s="39">
        <v>3.516</v>
      </c>
      <c r="F147" s="40">
        <f t="shared" si="15"/>
        <v>-11.413454270597128</v>
      </c>
      <c r="G147" s="40"/>
      <c r="H147" s="39">
        <v>5525.52</v>
      </c>
      <c r="I147" s="39">
        <v>1603.999</v>
      </c>
      <c r="J147" s="39">
        <v>1565.751</v>
      </c>
      <c r="K147" s="40">
        <f t="shared" si="16"/>
        <v>-2.384540139987621</v>
      </c>
      <c r="L147" s="40">
        <f t="shared" si="11"/>
        <v>1.152368650573308</v>
      </c>
      <c r="M147" s="176"/>
      <c r="N147" s="177"/>
      <c r="O147" s="177"/>
      <c r="R147" s="43"/>
    </row>
    <row r="148" spans="1:18" ht="11.25">
      <c r="A148" s="38" t="s">
        <v>5</v>
      </c>
      <c r="B148" s="38">
        <v>12099990</v>
      </c>
      <c r="C148" s="39">
        <v>13.006</v>
      </c>
      <c r="D148" s="39">
        <v>1.557</v>
      </c>
      <c r="E148" s="39">
        <v>96.702</v>
      </c>
      <c r="F148" s="40">
        <f t="shared" si="15"/>
        <v>6110.789980732177</v>
      </c>
      <c r="G148" s="40"/>
      <c r="H148" s="39">
        <v>531.161</v>
      </c>
      <c r="I148" s="39">
        <v>147.019</v>
      </c>
      <c r="J148" s="39">
        <v>460.104</v>
      </c>
      <c r="K148" s="40">
        <f t="shared" si="16"/>
        <v>212.95546834082666</v>
      </c>
      <c r="L148" s="40">
        <f t="shared" si="11"/>
        <v>0.33862946637324925</v>
      </c>
      <c r="M148" s="176"/>
      <c r="N148" s="177"/>
      <c r="O148" s="177"/>
      <c r="R148" s="43"/>
    </row>
    <row r="149" spans="1:18" ht="11.25">
      <c r="A149" s="38" t="s">
        <v>221</v>
      </c>
      <c r="B149" s="38">
        <v>12093000</v>
      </c>
      <c r="C149" s="39">
        <v>20.567</v>
      </c>
      <c r="D149" s="39">
        <v>5.085</v>
      </c>
      <c r="E149" s="39">
        <v>5.073</v>
      </c>
      <c r="F149" s="40">
        <f>+E149/D149*100-100</f>
        <v>-0.23598820058995784</v>
      </c>
      <c r="G149" s="40"/>
      <c r="H149" s="39">
        <v>16405.741</v>
      </c>
      <c r="I149" s="39">
        <v>8003.407</v>
      </c>
      <c r="J149" s="39">
        <v>6531.527</v>
      </c>
      <c r="K149" s="40">
        <f t="shared" si="16"/>
        <v>-18.39066787431902</v>
      </c>
      <c r="L149" s="40">
        <f t="shared" si="11"/>
        <v>4.807103399693264</v>
      </c>
      <c r="M149" s="176"/>
      <c r="N149" s="177"/>
      <c r="O149" s="177"/>
      <c r="R149" s="43"/>
    </row>
    <row r="150" spans="1:18" ht="11.25">
      <c r="A150" s="152"/>
      <c r="B150" s="152"/>
      <c r="C150" s="164"/>
      <c r="D150" s="164"/>
      <c r="E150" s="164"/>
      <c r="F150" s="164"/>
      <c r="G150" s="164"/>
      <c r="H150" s="164"/>
      <c r="I150" s="164"/>
      <c r="J150" s="164"/>
      <c r="K150" s="152"/>
      <c r="L150" s="152"/>
      <c r="M150" s="152"/>
      <c r="N150" s="152"/>
      <c r="O150" s="152"/>
      <c r="P150" s="171"/>
      <c r="R150" s="43"/>
    </row>
    <row r="151" spans="1:18" ht="11.25">
      <c r="A151" s="37" t="s">
        <v>75</v>
      </c>
      <c r="B151" s="37"/>
      <c r="C151" s="37"/>
      <c r="D151" s="37"/>
      <c r="E151" s="37"/>
      <c r="F151" s="37"/>
      <c r="G151" s="37"/>
      <c r="H151" s="37"/>
      <c r="I151" s="37"/>
      <c r="J151" s="37"/>
      <c r="K151" s="37"/>
      <c r="L151" s="37"/>
      <c r="M151" s="178"/>
      <c r="N151" s="179"/>
      <c r="O151" s="179"/>
      <c r="P151" s="171"/>
      <c r="R151" s="43"/>
    </row>
    <row r="152" spans="1:18" ht="19.5" customHeight="1">
      <c r="A152" s="331" t="s">
        <v>269</v>
      </c>
      <c r="B152" s="331"/>
      <c r="C152" s="331"/>
      <c r="D152" s="331"/>
      <c r="E152" s="331"/>
      <c r="F152" s="331"/>
      <c r="G152" s="331"/>
      <c r="H152" s="331"/>
      <c r="I152" s="331"/>
      <c r="J152" s="331"/>
      <c r="K152" s="331"/>
      <c r="L152" s="331"/>
      <c r="M152" s="178"/>
      <c r="N152" s="179"/>
      <c r="O152" s="179"/>
      <c r="P152" s="171"/>
      <c r="R152" s="43"/>
    </row>
    <row r="153" spans="1:18" ht="19.5" customHeight="1">
      <c r="A153" s="332" t="s">
        <v>265</v>
      </c>
      <c r="B153" s="332"/>
      <c r="C153" s="332"/>
      <c r="D153" s="332"/>
      <c r="E153" s="332"/>
      <c r="F153" s="332"/>
      <c r="G153" s="332"/>
      <c r="H153" s="332"/>
      <c r="I153" s="332"/>
      <c r="J153" s="332"/>
      <c r="K153" s="332"/>
      <c r="L153" s="332"/>
      <c r="M153" s="178"/>
      <c r="N153" s="179"/>
      <c r="O153" s="179"/>
      <c r="P153" s="171"/>
      <c r="R153" s="43"/>
    </row>
    <row r="154" spans="1:21" s="49" customFormat="1" ht="11.25">
      <c r="A154" s="46"/>
      <c r="B154" s="46"/>
      <c r="C154" s="333" t="s">
        <v>153</v>
      </c>
      <c r="D154" s="333"/>
      <c r="E154" s="333"/>
      <c r="F154" s="333"/>
      <c r="G154" s="281"/>
      <c r="H154" s="333" t="s">
        <v>154</v>
      </c>
      <c r="I154" s="333"/>
      <c r="J154" s="333"/>
      <c r="K154" s="333"/>
      <c r="L154" s="281"/>
      <c r="M154" s="340"/>
      <c r="N154" s="340"/>
      <c r="O154" s="340"/>
      <c r="P154" s="183"/>
      <c r="Q154" s="183"/>
      <c r="R154" s="183"/>
      <c r="S154" s="183"/>
      <c r="T154" s="183"/>
      <c r="U154" s="183"/>
    </row>
    <row r="155" spans="1:21" s="49" customFormat="1" ht="11.25">
      <c r="A155" s="46" t="s">
        <v>513</v>
      </c>
      <c r="B155" s="283" t="s">
        <v>140</v>
      </c>
      <c r="C155" s="282">
        <f>+C99</f>
        <v>2009</v>
      </c>
      <c r="D155" s="334" t="str">
        <f>+D99</f>
        <v>enero-abril</v>
      </c>
      <c r="E155" s="334"/>
      <c r="F155" s="334"/>
      <c r="G155" s="281"/>
      <c r="H155" s="282">
        <f>+H99</f>
        <v>2009</v>
      </c>
      <c r="I155" s="334" t="str">
        <f>+D155</f>
        <v>enero-abril</v>
      </c>
      <c r="J155" s="334"/>
      <c r="K155" s="334"/>
      <c r="L155" s="283" t="s">
        <v>340</v>
      </c>
      <c r="M155" s="341"/>
      <c r="N155" s="341"/>
      <c r="O155" s="341"/>
      <c r="P155" s="183"/>
      <c r="Q155" s="183"/>
      <c r="R155" s="183"/>
      <c r="S155" s="183"/>
      <c r="T155" s="183"/>
      <c r="U155" s="183"/>
    </row>
    <row r="156" spans="1:15" s="49" customFormat="1" ht="11.25">
      <c r="A156" s="284"/>
      <c r="B156" s="287" t="s">
        <v>48</v>
      </c>
      <c r="C156" s="284"/>
      <c r="D156" s="285">
        <f>+D100</f>
        <v>2009</v>
      </c>
      <c r="E156" s="285">
        <f>+E100</f>
        <v>2010</v>
      </c>
      <c r="F156" s="286" t="str">
        <f>+F100</f>
        <v>Var % 10/09</v>
      </c>
      <c r="G156" s="287"/>
      <c r="H156" s="284"/>
      <c r="I156" s="285">
        <f>+I100</f>
        <v>2009</v>
      </c>
      <c r="J156" s="285">
        <f>+J100</f>
        <v>2010</v>
      </c>
      <c r="K156" s="286" t="str">
        <f>+K100</f>
        <v>Var % 10/09</v>
      </c>
      <c r="L156" s="287">
        <v>2008</v>
      </c>
      <c r="M156" s="288"/>
      <c r="N156" s="288"/>
      <c r="O156" s="287"/>
    </row>
    <row r="157" spans="1:18" ht="11.25" customHeight="1">
      <c r="A157" s="37"/>
      <c r="B157" s="37"/>
      <c r="C157" s="39"/>
      <c r="D157" s="39"/>
      <c r="E157" s="39"/>
      <c r="F157" s="40"/>
      <c r="G157" s="40"/>
      <c r="H157" s="39"/>
      <c r="I157" s="39"/>
      <c r="J157" s="39"/>
      <c r="K157" s="40"/>
      <c r="L157" s="40"/>
      <c r="M157" s="178"/>
      <c r="N157" s="179"/>
      <c r="O157" s="179"/>
      <c r="P157" s="171"/>
      <c r="R157" s="43"/>
    </row>
    <row r="158" spans="1:15" s="49" customFormat="1" ht="11.25">
      <c r="A158" s="46" t="s">
        <v>503</v>
      </c>
      <c r="B158" s="46"/>
      <c r="C158" s="46"/>
      <c r="D158" s="46"/>
      <c r="E158" s="46"/>
      <c r="F158" s="46"/>
      <c r="G158" s="46"/>
      <c r="H158" s="47">
        <f>+H102</f>
        <v>6115478</v>
      </c>
      <c r="I158" s="47">
        <f>+I102</f>
        <v>2784997</v>
      </c>
      <c r="J158" s="47">
        <f>+J102</f>
        <v>2422597</v>
      </c>
      <c r="K158" s="45">
        <f>+J158/I158*100-100</f>
        <v>-13.0125813420984</v>
      </c>
      <c r="L158" s="46"/>
      <c r="M158" s="48"/>
      <c r="N158" s="48"/>
      <c r="O158" s="48"/>
    </row>
    <row r="159" spans="1:18" s="160" customFormat="1" ht="11.25">
      <c r="A159" s="158" t="s">
        <v>523</v>
      </c>
      <c r="B159" s="158"/>
      <c r="C159" s="158">
        <f>+C161+C167+C172+C182</f>
        <v>11430.81</v>
      </c>
      <c r="D159" s="158">
        <f>+D161+D167+D172+D182</f>
        <v>817.828</v>
      </c>
      <c r="E159" s="158">
        <f>+E161+E167+E172+E182</f>
        <v>504.438</v>
      </c>
      <c r="F159" s="45">
        <f>+E159/D159*100-100</f>
        <v>-38.319793403992044</v>
      </c>
      <c r="G159" s="158"/>
      <c r="H159" s="158">
        <f>+H161+H167+H172+H182</f>
        <v>33936.668000000005</v>
      </c>
      <c r="I159" s="158">
        <f>+I161+I167+I172+I182</f>
        <v>4736.634000000001</v>
      </c>
      <c r="J159" s="158">
        <f>+J161+J167+J172+J182</f>
        <v>3437.8610000000003</v>
      </c>
      <c r="K159" s="159">
        <f>+J159/I159*100-100</f>
        <v>-27.41974575194115</v>
      </c>
      <c r="L159" s="159">
        <f>+J159/$J$158*100</f>
        <v>0.14190808458856344</v>
      </c>
      <c r="M159" s="165"/>
      <c r="N159" s="165"/>
      <c r="O159" s="165"/>
      <c r="R159" s="165"/>
    </row>
    <row r="160" spans="1:26" ht="11.25" customHeight="1">
      <c r="A160" s="46"/>
      <c r="B160" s="46"/>
      <c r="C160" s="47"/>
      <c r="D160" s="47"/>
      <c r="E160" s="47"/>
      <c r="F160" s="45"/>
      <c r="G160" s="45"/>
      <c r="H160" s="47"/>
      <c r="I160" s="47"/>
      <c r="J160" s="47"/>
      <c r="K160" s="45"/>
      <c r="M160" s="178"/>
      <c r="N160" s="179"/>
      <c r="O160" s="179"/>
      <c r="P160" s="170"/>
      <c r="Q160" s="149"/>
      <c r="R160" s="165"/>
      <c r="S160" s="149"/>
      <c r="T160" s="149"/>
      <c r="U160" s="149"/>
      <c r="V160" s="149"/>
      <c r="W160" s="149"/>
      <c r="X160" s="149"/>
      <c r="Y160" s="149"/>
      <c r="Z160" s="149"/>
    </row>
    <row r="161" spans="1:26" s="49" customFormat="1" ht="11.25" customHeight="1">
      <c r="A161" s="180" t="s">
        <v>280</v>
      </c>
      <c r="B161" s="181" t="s">
        <v>201</v>
      </c>
      <c r="C161" s="47">
        <f>SUM(C162:C165)</f>
        <v>10644.09</v>
      </c>
      <c r="D161" s="47">
        <f>SUM(D162:D165)</f>
        <v>562.0229999999999</v>
      </c>
      <c r="E161" s="47">
        <f>SUM(E162:E165)</f>
        <v>337.80299999999994</v>
      </c>
      <c r="F161" s="45">
        <f>+E161/D161*100-100</f>
        <v>-39.895164432772326</v>
      </c>
      <c r="G161" s="45"/>
      <c r="H161" s="47">
        <f>SUM(H162:H165)</f>
        <v>29992.459</v>
      </c>
      <c r="I161" s="47">
        <f>SUM(I162:I165)</f>
        <v>3183.8330000000005</v>
      </c>
      <c r="J161" s="47">
        <f>SUM(J162:J165)</f>
        <v>2248.4770000000003</v>
      </c>
      <c r="K161" s="45">
        <f>+J161/I161*100-100</f>
        <v>-29.378299678406506</v>
      </c>
      <c r="L161" s="45">
        <f>+J161/$J$161*100</f>
        <v>100</v>
      </c>
      <c r="M161" s="178"/>
      <c r="N161" s="179"/>
      <c r="O161" s="179"/>
      <c r="P161" s="182"/>
      <c r="Q161" s="182"/>
      <c r="R161" s="182"/>
      <c r="S161" s="155"/>
      <c r="T161" s="155"/>
      <c r="U161" s="155"/>
      <c r="V161" s="183"/>
      <c r="W161" s="183"/>
      <c r="X161" s="183"/>
      <c r="Y161" s="183"/>
      <c r="Z161" s="183"/>
    </row>
    <row r="162" spans="1:26" ht="11.25" customHeight="1">
      <c r="A162" s="21" t="s">
        <v>183</v>
      </c>
      <c r="B162" s="181" t="s">
        <v>202</v>
      </c>
      <c r="C162" s="39">
        <v>9819.931</v>
      </c>
      <c r="D162" s="39">
        <v>182.22</v>
      </c>
      <c r="E162" s="39">
        <v>36.702</v>
      </c>
      <c r="F162" s="40">
        <f>+E162/D162*100-100</f>
        <v>-79.85841290747447</v>
      </c>
      <c r="G162" s="45"/>
      <c r="H162" s="39">
        <v>25121.215</v>
      </c>
      <c r="I162" s="39">
        <v>1163.082</v>
      </c>
      <c r="J162" s="39">
        <v>911.154</v>
      </c>
      <c r="K162" s="40">
        <f>+J162/I162*100-100</f>
        <v>-21.66038164119125</v>
      </c>
      <c r="L162" s="40">
        <f>+J162/$J$161*100</f>
        <v>40.523163012118864</v>
      </c>
      <c r="M162" s="178"/>
      <c r="N162" s="179"/>
      <c r="O162" s="179"/>
      <c r="P162" s="170"/>
      <c r="Q162" s="149"/>
      <c r="R162" s="165"/>
      <c r="S162" s="149"/>
      <c r="T162" s="149"/>
      <c r="U162" s="149"/>
      <c r="V162" s="149"/>
      <c r="W162" s="149"/>
      <c r="X162" s="149"/>
      <c r="Y162" s="149"/>
      <c r="Z162" s="149"/>
    </row>
    <row r="163" spans="1:18" ht="11.25" customHeight="1">
      <c r="A163" s="21" t="s">
        <v>184</v>
      </c>
      <c r="B163" s="181" t="s">
        <v>203</v>
      </c>
      <c r="C163" s="39">
        <v>728.117</v>
      </c>
      <c r="D163" s="39">
        <v>339.526</v>
      </c>
      <c r="E163" s="39">
        <v>281.82</v>
      </c>
      <c r="F163" s="40">
        <f>+E163/D163*100-100</f>
        <v>-16.996047430830046</v>
      </c>
      <c r="G163" s="45"/>
      <c r="H163" s="39">
        <v>4290.389</v>
      </c>
      <c r="I163" s="39">
        <v>1963.192</v>
      </c>
      <c r="J163" s="39">
        <v>1296.387</v>
      </c>
      <c r="K163" s="40">
        <f>+J163/I163*100-100</f>
        <v>-33.96534826955285</v>
      </c>
      <c r="L163" s="40">
        <f>+J163/$J$161*100</f>
        <v>57.656226859336336</v>
      </c>
      <c r="M163" s="178"/>
      <c r="N163" s="179"/>
      <c r="O163" s="179"/>
      <c r="P163" s="171"/>
      <c r="R163" s="43"/>
    </row>
    <row r="164" spans="1:18" ht="11.25" customHeight="1">
      <c r="A164" s="21" t="s">
        <v>185</v>
      </c>
      <c r="B164" s="181" t="s">
        <v>204</v>
      </c>
      <c r="C164" s="39">
        <v>55.969</v>
      </c>
      <c r="D164" s="39">
        <v>0.204</v>
      </c>
      <c r="E164" s="39">
        <v>0.381</v>
      </c>
      <c r="F164" s="40">
        <f>+E164/D164*100-100</f>
        <v>86.76470588235296</v>
      </c>
      <c r="G164" s="45"/>
      <c r="H164" s="39">
        <v>538.531</v>
      </c>
      <c r="I164" s="39">
        <v>15.235</v>
      </c>
      <c r="J164" s="39">
        <v>22.954</v>
      </c>
      <c r="K164" s="40">
        <f>+J164/I164*100-100</f>
        <v>50.66622907778145</v>
      </c>
      <c r="L164" s="40">
        <f>+J164/$J$161*100</f>
        <v>1.0208687925204483</v>
      </c>
      <c r="M164" s="178"/>
      <c r="N164" s="179"/>
      <c r="O164" s="179"/>
      <c r="P164" s="171"/>
      <c r="R164" s="43"/>
    </row>
    <row r="165" spans="1:18" ht="11.25" customHeight="1">
      <c r="A165" s="21" t="s">
        <v>186</v>
      </c>
      <c r="B165" s="184" t="s">
        <v>187</v>
      </c>
      <c r="C165" s="39">
        <v>40.073</v>
      </c>
      <c r="D165" s="39">
        <v>40.073</v>
      </c>
      <c r="E165" s="39">
        <v>18.9</v>
      </c>
      <c r="F165" s="40">
        <f>+E165/D165*100-100</f>
        <v>-52.836074164649524</v>
      </c>
      <c r="G165" s="45"/>
      <c r="H165" s="39">
        <v>42.324</v>
      </c>
      <c r="I165" s="39">
        <v>42.324</v>
      </c>
      <c r="J165" s="39">
        <v>17.982</v>
      </c>
      <c r="K165" s="40">
        <f>+J165/I165*100-100</f>
        <v>-57.513467536149705</v>
      </c>
      <c r="L165" s="40">
        <f>+J165/$J$161*100</f>
        <v>0.7997413360243399</v>
      </c>
      <c r="M165" s="178"/>
      <c r="N165" s="179"/>
      <c r="O165" s="179"/>
      <c r="P165" s="171"/>
      <c r="R165" s="43"/>
    </row>
    <row r="166" spans="1:18" ht="11.25" customHeight="1">
      <c r="A166" s="21"/>
      <c r="B166" s="21"/>
      <c r="C166" s="39"/>
      <c r="D166" s="39"/>
      <c r="E166" s="39"/>
      <c r="F166" s="40"/>
      <c r="G166" s="45"/>
      <c r="H166" s="39"/>
      <c r="I166" s="39"/>
      <c r="J166" s="39"/>
      <c r="K166" s="40"/>
      <c r="L166" s="40"/>
      <c r="M166" s="178"/>
      <c r="N166" s="179"/>
      <c r="O166" s="179"/>
      <c r="P166" s="171"/>
      <c r="R166" s="43"/>
    </row>
    <row r="167" spans="1:18" s="49" customFormat="1" ht="11.25" customHeight="1">
      <c r="A167" s="180" t="s">
        <v>281</v>
      </c>
      <c r="B167" s="181" t="s">
        <v>205</v>
      </c>
      <c r="C167" s="47">
        <f>SUM(C168:C170)</f>
        <v>0.651</v>
      </c>
      <c r="D167" s="47">
        <f>SUM(D168:D170)</f>
        <v>0.379</v>
      </c>
      <c r="E167" s="47">
        <f>SUM(E168:E170)</f>
        <v>0.891</v>
      </c>
      <c r="F167" s="40">
        <f>+E167/D167*100-100</f>
        <v>135.09234828496042</v>
      </c>
      <c r="G167" s="45"/>
      <c r="H167" s="47">
        <f>SUM(H168:H170)</f>
        <v>23.467</v>
      </c>
      <c r="I167" s="47">
        <f>SUM(I168:I170)</f>
        <v>22.608</v>
      </c>
      <c r="J167" s="47">
        <f>SUM(J168:J170)</f>
        <v>24.53</v>
      </c>
      <c r="K167" s="40">
        <f>+J167/I167*100-100</f>
        <v>8.501415428167022</v>
      </c>
      <c r="L167" s="40"/>
      <c r="M167" s="48"/>
      <c r="N167" s="48"/>
      <c r="O167" s="48"/>
      <c r="R167" s="43"/>
    </row>
    <row r="168" spans="1:18" ht="11.25" customHeight="1">
      <c r="A168" s="21" t="s">
        <v>329</v>
      </c>
      <c r="B168" s="181" t="s">
        <v>206</v>
      </c>
      <c r="C168" s="39">
        <v>0.379</v>
      </c>
      <c r="D168" s="39">
        <v>0.379</v>
      </c>
      <c r="E168" s="39">
        <v>0.891</v>
      </c>
      <c r="F168" s="40">
        <f>+E168/D168*100-100</f>
        <v>135.09234828496042</v>
      </c>
      <c r="G168" s="45"/>
      <c r="H168" s="39">
        <v>22.608</v>
      </c>
      <c r="I168" s="39">
        <v>22.608</v>
      </c>
      <c r="J168" s="39">
        <v>24.53</v>
      </c>
      <c r="K168" s="40">
        <f>+J168/I168*100-100</f>
        <v>8.501415428167022</v>
      </c>
      <c r="L168" s="40"/>
      <c r="R168" s="43"/>
    </row>
    <row r="169" spans="1:18" ht="11.25" customHeight="1">
      <c r="A169" s="21" t="s">
        <v>211</v>
      </c>
      <c r="B169" s="181" t="s">
        <v>207</v>
      </c>
      <c r="C169" s="39">
        <v>0.272</v>
      </c>
      <c r="D169" s="39">
        <v>0</v>
      </c>
      <c r="E169" s="39">
        <v>0</v>
      </c>
      <c r="F169" s="40"/>
      <c r="G169" s="45"/>
      <c r="H169" s="39">
        <v>0.859</v>
      </c>
      <c r="I169" s="39">
        <v>0</v>
      </c>
      <c r="J169" s="39">
        <v>0</v>
      </c>
      <c r="K169" s="40"/>
      <c r="L169" s="40"/>
      <c r="R169" s="43"/>
    </row>
    <row r="170" spans="1:18" ht="11.25" customHeight="1">
      <c r="A170" s="21" t="s">
        <v>186</v>
      </c>
      <c r="B170" s="184" t="s">
        <v>187</v>
      </c>
      <c r="C170" s="39"/>
      <c r="D170" s="39"/>
      <c r="E170" s="39"/>
      <c r="F170" s="40"/>
      <c r="G170" s="45"/>
      <c r="H170" s="39"/>
      <c r="I170" s="39"/>
      <c r="J170" s="39"/>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80" t="s">
        <v>181</v>
      </c>
      <c r="B172" s="181"/>
      <c r="C172" s="47">
        <f>SUM(C173:C180)</f>
        <v>257.213</v>
      </c>
      <c r="D172" s="47">
        <f>SUM(D173:D180)</f>
        <v>117.296</v>
      </c>
      <c r="E172" s="47">
        <f>SUM(E173:E180)</f>
        <v>78.598</v>
      </c>
      <c r="F172" s="45">
        <f aca="true" t="shared" si="17" ref="F172:F180">+E172/D172*100-100</f>
        <v>-32.99174737416452</v>
      </c>
      <c r="G172" s="47"/>
      <c r="H172" s="47">
        <f>SUM(H173:H180)</f>
        <v>2575.6710000000003</v>
      </c>
      <c r="I172" s="47">
        <f>SUM(I173:I180)</f>
        <v>1233.779</v>
      </c>
      <c r="J172" s="47">
        <f>SUM(J173:J180)</f>
        <v>935.279</v>
      </c>
      <c r="K172" s="45">
        <f aca="true" t="shared" si="18" ref="K172:K180">+J172/I172*100-100</f>
        <v>-24.193960182496227</v>
      </c>
      <c r="L172" s="45">
        <f aca="true" t="shared" si="19" ref="L172:L180">+J172/$J$172*100</f>
        <v>100</v>
      </c>
      <c r="M172" s="48"/>
      <c r="N172" s="48"/>
      <c r="O172" s="48"/>
      <c r="R172" s="43"/>
    </row>
    <row r="173" spans="1:18" ht="11.25" customHeight="1">
      <c r="A173" s="42" t="s">
        <v>339</v>
      </c>
      <c r="B173" s="181" t="s">
        <v>295</v>
      </c>
      <c r="C173" s="39">
        <v>57.974</v>
      </c>
      <c r="D173" s="39">
        <v>19.852</v>
      </c>
      <c r="E173" s="39">
        <v>7.989</v>
      </c>
      <c r="F173" s="40">
        <f t="shared" si="17"/>
        <v>-59.75720330445296</v>
      </c>
      <c r="G173" s="45"/>
      <c r="H173" s="39">
        <v>568.693</v>
      </c>
      <c r="I173" s="39">
        <v>386.796</v>
      </c>
      <c r="J173" s="39">
        <v>184.311</v>
      </c>
      <c r="K173" s="40">
        <f t="shared" si="18"/>
        <v>-52.349300406415786</v>
      </c>
      <c r="L173" s="40">
        <f t="shared" si="19"/>
        <v>19.7065260740378</v>
      </c>
      <c r="R173" s="43"/>
    </row>
    <row r="174" spans="1:18" ht="11.25" customHeight="1">
      <c r="A174" s="21" t="s">
        <v>333</v>
      </c>
      <c r="B174" s="181" t="s">
        <v>294</v>
      </c>
      <c r="C174" s="39">
        <v>47.729</v>
      </c>
      <c r="D174" s="39">
        <v>44.23</v>
      </c>
      <c r="E174" s="39">
        <v>0.676</v>
      </c>
      <c r="F174" s="40">
        <f t="shared" si="17"/>
        <v>-98.47162559348858</v>
      </c>
      <c r="G174" s="45"/>
      <c r="H174" s="39">
        <v>277.256</v>
      </c>
      <c r="I174" s="39">
        <v>251.697</v>
      </c>
      <c r="J174" s="39">
        <v>3.507</v>
      </c>
      <c r="K174" s="40">
        <f t="shared" si="18"/>
        <v>-98.60665800545894</v>
      </c>
      <c r="L174" s="40">
        <f t="shared" si="19"/>
        <v>0.3749683249597179</v>
      </c>
      <c r="R174" s="43"/>
    </row>
    <row r="175" spans="1:18" ht="11.25" customHeight="1">
      <c r="A175" s="21" t="s">
        <v>335</v>
      </c>
      <c r="B175" s="181" t="s">
        <v>296</v>
      </c>
      <c r="C175" s="39">
        <v>71.017</v>
      </c>
      <c r="D175" s="39">
        <v>19.597</v>
      </c>
      <c r="E175" s="39">
        <v>42.462</v>
      </c>
      <c r="F175" s="40">
        <f t="shared" si="17"/>
        <v>116.67602184007757</v>
      </c>
      <c r="G175" s="45"/>
      <c r="H175" s="39">
        <v>846.402</v>
      </c>
      <c r="I175" s="39">
        <v>289.766</v>
      </c>
      <c r="J175" s="39">
        <v>344.202</v>
      </c>
      <c r="K175" s="40">
        <f t="shared" si="18"/>
        <v>18.786192997108003</v>
      </c>
      <c r="L175" s="40">
        <f t="shared" si="19"/>
        <v>36.80206654912598</v>
      </c>
      <c r="R175" s="43"/>
    </row>
    <row r="176" spans="1:18" ht="11.25" customHeight="1">
      <c r="A176" s="21" t="s">
        <v>334</v>
      </c>
      <c r="B176" s="181" t="s">
        <v>297</v>
      </c>
      <c r="C176" s="185">
        <v>12.685</v>
      </c>
      <c r="D176" s="185">
        <v>2.063</v>
      </c>
      <c r="E176" s="39">
        <v>0.62</v>
      </c>
      <c r="F176" s="40">
        <f t="shared" si="17"/>
        <v>-69.94667959282599</v>
      </c>
      <c r="G176" s="45"/>
      <c r="H176" s="185">
        <v>128.646</v>
      </c>
      <c r="I176" s="185">
        <v>18.496</v>
      </c>
      <c r="J176" s="39">
        <v>9.854</v>
      </c>
      <c r="K176" s="40">
        <f t="shared" si="18"/>
        <v>-46.72361591695502</v>
      </c>
      <c r="L176" s="40">
        <f t="shared" si="19"/>
        <v>1.0535893567587853</v>
      </c>
      <c r="R176" s="43"/>
    </row>
    <row r="177" spans="1:18" ht="11.25" customHeight="1">
      <c r="A177" s="21" t="s">
        <v>337</v>
      </c>
      <c r="B177" s="181" t="s">
        <v>300</v>
      </c>
      <c r="C177" s="39"/>
      <c r="D177" s="39"/>
      <c r="E177" s="39"/>
      <c r="F177" s="40"/>
      <c r="G177" s="45"/>
      <c r="H177" s="39"/>
      <c r="I177" s="39"/>
      <c r="J177" s="39"/>
      <c r="K177" s="40"/>
      <c r="L177" s="40">
        <f t="shared" si="19"/>
        <v>0</v>
      </c>
      <c r="R177" s="43"/>
    </row>
    <row r="178" spans="1:18" ht="11.25" customHeight="1">
      <c r="A178" s="21" t="s">
        <v>336</v>
      </c>
      <c r="B178" s="181" t="s">
        <v>298</v>
      </c>
      <c r="C178" s="39">
        <v>7.5</v>
      </c>
      <c r="D178" s="39">
        <v>7.5</v>
      </c>
      <c r="E178" s="39">
        <v>0</v>
      </c>
      <c r="F178" s="40">
        <f t="shared" si="17"/>
        <v>-100</v>
      </c>
      <c r="G178" s="45"/>
      <c r="H178" s="39">
        <v>12.6</v>
      </c>
      <c r="I178" s="39">
        <v>12.6</v>
      </c>
      <c r="J178" s="39">
        <v>0</v>
      </c>
      <c r="K178" s="40">
        <f t="shared" si="18"/>
        <v>-100</v>
      </c>
      <c r="L178" s="40">
        <f t="shared" si="19"/>
        <v>0</v>
      </c>
      <c r="R178" s="43"/>
    </row>
    <row r="179" spans="1:18" ht="11.25" customHeight="1">
      <c r="A179" s="21" t="s">
        <v>338</v>
      </c>
      <c r="B179" s="181" t="s">
        <v>299</v>
      </c>
      <c r="C179" s="185">
        <v>0.095</v>
      </c>
      <c r="D179" s="185">
        <v>0.025</v>
      </c>
      <c r="E179" s="39">
        <v>0</v>
      </c>
      <c r="F179" s="40">
        <f t="shared" si="17"/>
        <v>-100</v>
      </c>
      <c r="G179" s="45"/>
      <c r="H179" s="185">
        <v>0.585</v>
      </c>
      <c r="I179" s="185">
        <v>0.041</v>
      </c>
      <c r="J179" s="39">
        <v>0</v>
      </c>
      <c r="K179" s="40">
        <f t="shared" si="18"/>
        <v>-100</v>
      </c>
      <c r="L179" s="40">
        <f t="shared" si="19"/>
        <v>0</v>
      </c>
      <c r="R179" s="43"/>
    </row>
    <row r="180" spans="1:18" ht="11.25" customHeight="1">
      <c r="A180" s="21" t="s">
        <v>182</v>
      </c>
      <c r="B180" s="186" t="s">
        <v>187</v>
      </c>
      <c r="C180" s="185">
        <v>60.213</v>
      </c>
      <c r="D180" s="185">
        <v>24.029</v>
      </c>
      <c r="E180" s="185">
        <v>26.851</v>
      </c>
      <c r="F180" s="40">
        <f t="shared" si="17"/>
        <v>11.744142494485828</v>
      </c>
      <c r="G180" s="45"/>
      <c r="H180" s="185">
        <v>741.489</v>
      </c>
      <c r="I180" s="185">
        <v>274.383</v>
      </c>
      <c r="J180" s="185">
        <v>393.405</v>
      </c>
      <c r="K180" s="40">
        <f t="shared" si="18"/>
        <v>43.37805184723544</v>
      </c>
      <c r="L180" s="40">
        <f t="shared" si="19"/>
        <v>42.06284969511771</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80" t="s">
        <v>180</v>
      </c>
      <c r="B182" s="161" t="s">
        <v>208</v>
      </c>
      <c r="C182" s="47">
        <v>528.856</v>
      </c>
      <c r="D182" s="47">
        <v>138.13</v>
      </c>
      <c r="E182" s="47">
        <v>87.146</v>
      </c>
      <c r="F182" s="45">
        <f>+E182/D182*100-100</f>
        <v>-36.910157098385575</v>
      </c>
      <c r="G182" s="45"/>
      <c r="H182" s="47">
        <v>1345.071</v>
      </c>
      <c r="I182" s="47">
        <v>296.414</v>
      </c>
      <c r="J182" s="47">
        <v>229.575</v>
      </c>
      <c r="K182" s="45">
        <f>+J182/I182*100-100</f>
        <v>-22.54920482838193</v>
      </c>
      <c r="L182" s="45">
        <f>+J182/$J$158*100</f>
        <v>0.009476400738546277</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49"/>
      <c r="B184" s="152"/>
      <c r="C184" s="164"/>
      <c r="D184" s="164"/>
      <c r="E184" s="164"/>
      <c r="F184" s="164"/>
      <c r="G184" s="164"/>
      <c r="H184" s="164"/>
      <c r="I184" s="164"/>
      <c r="J184" s="164"/>
      <c r="K184" s="152"/>
      <c r="L184" s="152"/>
      <c r="M184" s="152"/>
      <c r="N184" s="152"/>
      <c r="O184" s="152"/>
      <c r="R184" s="43"/>
    </row>
    <row r="185" spans="1:18" ht="11.25">
      <c r="A185" s="37" t="s">
        <v>75</v>
      </c>
      <c r="B185" s="37"/>
      <c r="C185" s="37"/>
      <c r="D185" s="37"/>
      <c r="E185" s="37"/>
      <c r="F185" s="37"/>
      <c r="G185" s="37"/>
      <c r="H185" s="37"/>
      <c r="I185" s="37"/>
      <c r="J185" s="37"/>
      <c r="K185" s="37"/>
      <c r="L185" s="37"/>
      <c r="R185" s="43"/>
    </row>
    <row r="186" spans="1:18" ht="19.5" customHeight="1">
      <c r="A186" s="331" t="s">
        <v>272</v>
      </c>
      <c r="B186" s="331"/>
      <c r="C186" s="331"/>
      <c r="D186" s="331"/>
      <c r="E186" s="331"/>
      <c r="F186" s="331"/>
      <c r="G186" s="331"/>
      <c r="H186" s="331"/>
      <c r="I186" s="331"/>
      <c r="J186" s="331"/>
      <c r="K186" s="331"/>
      <c r="L186" s="331"/>
      <c r="R186" s="43"/>
    </row>
    <row r="187" spans="1:18" ht="19.5" customHeight="1">
      <c r="A187" s="332" t="s">
        <v>266</v>
      </c>
      <c r="B187" s="332"/>
      <c r="C187" s="332"/>
      <c r="D187" s="332"/>
      <c r="E187" s="332"/>
      <c r="F187" s="332"/>
      <c r="G187" s="332"/>
      <c r="H187" s="332"/>
      <c r="I187" s="332"/>
      <c r="J187" s="332"/>
      <c r="K187" s="332"/>
      <c r="L187" s="332"/>
      <c r="R187" s="43"/>
    </row>
    <row r="188" spans="1:21" s="49" customFormat="1" ht="11.25">
      <c r="A188" s="46"/>
      <c r="B188" s="46"/>
      <c r="C188" s="333" t="s">
        <v>153</v>
      </c>
      <c r="D188" s="333"/>
      <c r="E188" s="333"/>
      <c r="F188" s="333"/>
      <c r="G188" s="281"/>
      <c r="H188" s="333" t="s">
        <v>154</v>
      </c>
      <c r="I188" s="333"/>
      <c r="J188" s="333"/>
      <c r="K188" s="333"/>
      <c r="L188" s="281"/>
      <c r="M188" s="340"/>
      <c r="N188" s="340"/>
      <c r="O188" s="340"/>
      <c r="P188" s="183"/>
      <c r="Q188" s="183"/>
      <c r="R188" s="183"/>
      <c r="S188" s="183"/>
      <c r="T188" s="183"/>
      <c r="U188" s="183"/>
    </row>
    <row r="189" spans="1:21" s="49" customFormat="1" ht="11.25">
      <c r="A189" s="46" t="s">
        <v>513</v>
      </c>
      <c r="B189" s="283" t="s">
        <v>140</v>
      </c>
      <c r="C189" s="282">
        <f>+C155</f>
        <v>2009</v>
      </c>
      <c r="D189" s="334" t="str">
        <f>+D155</f>
        <v>enero-abril</v>
      </c>
      <c r="E189" s="334"/>
      <c r="F189" s="334"/>
      <c r="G189" s="281"/>
      <c r="H189" s="282">
        <f>+H155</f>
        <v>2009</v>
      </c>
      <c r="I189" s="334" t="str">
        <f>+D189</f>
        <v>enero-abril</v>
      </c>
      <c r="J189" s="334"/>
      <c r="K189" s="334"/>
      <c r="L189" s="283" t="s">
        <v>340</v>
      </c>
      <c r="M189" s="341"/>
      <c r="N189" s="341"/>
      <c r="O189" s="341"/>
      <c r="P189" s="183"/>
      <c r="Q189" s="183"/>
      <c r="R189" s="183"/>
      <c r="S189" s="183"/>
      <c r="T189" s="183"/>
      <c r="U189" s="183"/>
    </row>
    <row r="190" spans="1:15" s="49" customFormat="1" ht="11.25">
      <c r="A190" s="284"/>
      <c r="B190" s="287" t="s">
        <v>48</v>
      </c>
      <c r="C190" s="284"/>
      <c r="D190" s="285">
        <f>+D156</f>
        <v>2009</v>
      </c>
      <c r="E190" s="285">
        <f>+E156</f>
        <v>2010</v>
      </c>
      <c r="F190" s="286" t="str">
        <f>+F156</f>
        <v>Var % 10/09</v>
      </c>
      <c r="G190" s="287"/>
      <c r="H190" s="284"/>
      <c r="I190" s="285">
        <f>+I156</f>
        <v>2009</v>
      </c>
      <c r="J190" s="285">
        <f>+J156</f>
        <v>2010</v>
      </c>
      <c r="K190" s="286" t="str">
        <f>+K156</f>
        <v>Var % 10/09</v>
      </c>
      <c r="L190" s="287">
        <v>2008</v>
      </c>
      <c r="M190" s="288"/>
      <c r="N190" s="288"/>
      <c r="O190" s="287"/>
    </row>
    <row r="191" spans="1:18" ht="11.25">
      <c r="A191" s="37"/>
      <c r="B191" s="37"/>
      <c r="C191" s="37"/>
      <c r="D191" s="37"/>
      <c r="E191" s="37"/>
      <c r="F191" s="37"/>
      <c r="G191" s="37"/>
      <c r="H191" s="37"/>
      <c r="I191" s="37"/>
      <c r="J191" s="37"/>
      <c r="K191" s="37"/>
      <c r="L191" s="37"/>
      <c r="R191" s="43"/>
    </row>
    <row r="192" spans="1:15" s="49" customFormat="1" ht="11.25">
      <c r="A192" s="46" t="s">
        <v>503</v>
      </c>
      <c r="B192" s="46"/>
      <c r="C192" s="46"/>
      <c r="D192" s="46"/>
      <c r="E192" s="46"/>
      <c r="F192" s="46"/>
      <c r="G192" s="46"/>
      <c r="H192" s="47">
        <f>+H158</f>
        <v>6115478</v>
      </c>
      <c r="I192" s="47">
        <f>+I158</f>
        <v>2784997</v>
      </c>
      <c r="J192" s="47">
        <f>+J158</f>
        <v>2422597</v>
      </c>
      <c r="K192" s="45">
        <f>+J192/I192*100-100</f>
        <v>-13.0125813420984</v>
      </c>
      <c r="L192" s="46"/>
      <c r="M192" s="48"/>
      <c r="N192" s="48"/>
      <c r="O192" s="48"/>
    </row>
    <row r="193" spans="1:18" s="160" customFormat="1" ht="11.25">
      <c r="A193" s="158" t="s">
        <v>514</v>
      </c>
      <c r="B193" s="158"/>
      <c r="C193" s="158">
        <f>+C195+C213</f>
        <v>143819.212</v>
      </c>
      <c r="D193" s="158">
        <f>+D195+D213</f>
        <v>56406.838</v>
      </c>
      <c r="E193" s="158">
        <f>+E195+E213</f>
        <v>93984.85</v>
      </c>
      <c r="F193" s="159">
        <f>+E193/D193*100-100</f>
        <v>66.61960381470061</v>
      </c>
      <c r="G193" s="158"/>
      <c r="H193" s="158">
        <f>+H195+H213</f>
        <v>207959.55</v>
      </c>
      <c r="I193" s="158">
        <f>+I195+I213</f>
        <v>59134.591</v>
      </c>
      <c r="J193" s="158">
        <f>+J195+J213</f>
        <v>85613.829</v>
      </c>
      <c r="K193" s="159">
        <f>+J193/I193*100-100</f>
        <v>44.77791687102393</v>
      </c>
      <c r="L193" s="159">
        <f>+J193/$J$192*100</f>
        <v>3.5339690835908737</v>
      </c>
      <c r="M193" s="165"/>
      <c r="N193" s="165"/>
      <c r="O193" s="165"/>
      <c r="R193" s="48"/>
    </row>
    <row r="194" spans="1:18" ht="11.25" customHeight="1">
      <c r="A194" s="46"/>
      <c r="B194" s="46"/>
      <c r="C194" s="39"/>
      <c r="D194" s="39"/>
      <c r="E194" s="39"/>
      <c r="F194" s="40"/>
      <c r="G194" s="40"/>
      <c r="H194" s="39"/>
      <c r="I194" s="39"/>
      <c r="J194" s="39"/>
      <c r="K194" s="40"/>
      <c r="R194" s="43"/>
    </row>
    <row r="195" spans="1:18" ht="11.25" customHeight="1">
      <c r="A195" s="46" t="s">
        <v>507</v>
      </c>
      <c r="B195" s="46"/>
      <c r="C195" s="47">
        <f>SUM(C197:C211)</f>
        <v>44480.122</v>
      </c>
      <c r="D195" s="47">
        <f>SUM(D197:D211)</f>
        <v>35081.125</v>
      </c>
      <c r="E195" s="47">
        <f>SUM(E197:E211)</f>
        <v>60134.74999999999</v>
      </c>
      <c r="F195" s="45">
        <f>+E195/D195*100-100</f>
        <v>71.41625304205607</v>
      </c>
      <c r="G195" s="45"/>
      <c r="H195" s="47">
        <f>SUM(H197:H211)</f>
        <v>29222.699999999997</v>
      </c>
      <c r="I195" s="47">
        <f>SUM(I197:I211)</f>
        <v>19991.353000000003</v>
      </c>
      <c r="J195" s="47">
        <f>SUM(J197:J211)</f>
        <v>41007.16300000001</v>
      </c>
      <c r="K195" s="45">
        <f>+J195/I195*100-100</f>
        <v>105.12450057782482</v>
      </c>
      <c r="L195" s="45">
        <f>+J195/J193*100</f>
        <v>47.89782617945988</v>
      </c>
      <c r="R195" s="43"/>
    </row>
    <row r="196" spans="1:18" ht="11.25" customHeight="1">
      <c r="A196" s="46"/>
      <c r="B196" s="46"/>
      <c r="C196" s="47"/>
      <c r="D196" s="47"/>
      <c r="E196" s="47"/>
      <c r="F196" s="45"/>
      <c r="G196" s="45"/>
      <c r="H196" s="47"/>
      <c r="I196" s="47"/>
      <c r="J196" s="47"/>
      <c r="K196" s="45"/>
      <c r="L196" s="40"/>
      <c r="R196" s="43"/>
    </row>
    <row r="197" spans="1:18" ht="11.25" customHeight="1">
      <c r="A197" s="166" t="s">
        <v>178</v>
      </c>
      <c r="B197" s="166"/>
      <c r="C197" s="39">
        <v>1330.948</v>
      </c>
      <c r="D197" s="39">
        <v>1255.303</v>
      </c>
      <c r="E197" s="39">
        <v>1070.426</v>
      </c>
      <c r="F197" s="40">
        <f aca="true" t="shared" si="20" ref="F197:F211">+E197/D197*100-100</f>
        <v>-14.727679293365838</v>
      </c>
      <c r="G197" s="40"/>
      <c r="H197" s="39">
        <v>1364.232</v>
      </c>
      <c r="I197" s="39">
        <v>1275.332</v>
      </c>
      <c r="J197" s="39">
        <v>870.835</v>
      </c>
      <c r="K197" s="40">
        <f aca="true" t="shared" si="21" ref="K197:K211">+J197/I197*100-100</f>
        <v>-31.716996044951443</v>
      </c>
      <c r="L197" s="40">
        <f aca="true" t="shared" si="22" ref="L197:L211">+J197/$J$195*100</f>
        <v>2.123616793485567</v>
      </c>
      <c r="R197" s="43"/>
    </row>
    <row r="198" spans="1:18" ht="11.25" customHeight="1">
      <c r="A198" s="166" t="s">
        <v>166</v>
      </c>
      <c r="B198" s="166"/>
      <c r="C198" s="39">
        <v>5539.039</v>
      </c>
      <c r="D198" s="39">
        <v>3571.1</v>
      </c>
      <c r="E198" s="39">
        <v>4406.081</v>
      </c>
      <c r="F198" s="40">
        <f t="shared" si="20"/>
        <v>23.381619108958034</v>
      </c>
      <c r="G198" s="40"/>
      <c r="H198" s="39">
        <v>9758.334</v>
      </c>
      <c r="I198" s="39">
        <v>5805.308</v>
      </c>
      <c r="J198" s="39">
        <v>13051.277</v>
      </c>
      <c r="K198" s="40">
        <f t="shared" si="21"/>
        <v>124.81627159144702</v>
      </c>
      <c r="L198" s="40">
        <f t="shared" si="22"/>
        <v>31.826822548050927</v>
      </c>
      <c r="R198" s="43"/>
    </row>
    <row r="199" spans="1:18" ht="11.25" customHeight="1">
      <c r="A199" s="166" t="s">
        <v>167</v>
      </c>
      <c r="B199" s="166"/>
      <c r="C199" s="39"/>
      <c r="D199" s="39"/>
      <c r="E199" s="39"/>
      <c r="F199" s="40"/>
      <c r="G199" s="40"/>
      <c r="H199" s="39"/>
      <c r="I199" s="39"/>
      <c r="J199" s="39"/>
      <c r="K199" s="40"/>
      <c r="L199" s="40"/>
      <c r="R199" s="43"/>
    </row>
    <row r="200" spans="1:18" ht="11.25" customHeight="1">
      <c r="A200" s="166" t="s">
        <v>168</v>
      </c>
      <c r="B200" s="166"/>
      <c r="C200" s="39">
        <v>34195.69</v>
      </c>
      <c r="D200" s="39">
        <v>28779.968</v>
      </c>
      <c r="E200" s="39">
        <v>52790.7</v>
      </c>
      <c r="F200" s="40">
        <f t="shared" si="20"/>
        <v>83.42862646685361</v>
      </c>
      <c r="G200" s="40"/>
      <c r="H200" s="39">
        <v>12879.729</v>
      </c>
      <c r="I200" s="39">
        <v>10903.296</v>
      </c>
      <c r="J200" s="39">
        <v>25037.532</v>
      </c>
      <c r="K200" s="40">
        <f t="shared" si="21"/>
        <v>129.63269088539832</v>
      </c>
      <c r="L200" s="40">
        <f t="shared" si="22"/>
        <v>61.05648420496681</v>
      </c>
      <c r="R200" s="43"/>
    </row>
    <row r="201" spans="1:18" ht="11.25" customHeight="1">
      <c r="A201" s="166" t="s">
        <v>169</v>
      </c>
      <c r="B201" s="166"/>
      <c r="C201" s="39">
        <v>20.35</v>
      </c>
      <c r="D201" s="39">
        <v>0.1</v>
      </c>
      <c r="E201" s="39">
        <v>0.034</v>
      </c>
      <c r="F201" s="40">
        <f t="shared" si="20"/>
        <v>-66</v>
      </c>
      <c r="G201" s="40"/>
      <c r="H201" s="39">
        <v>17.269</v>
      </c>
      <c r="I201" s="39">
        <v>0.64</v>
      </c>
      <c r="J201" s="39">
        <v>0.204</v>
      </c>
      <c r="K201" s="40">
        <f t="shared" si="21"/>
        <v>-68.125</v>
      </c>
      <c r="L201" s="40">
        <f t="shared" si="22"/>
        <v>0.000497474063250852</v>
      </c>
      <c r="R201" s="43"/>
    </row>
    <row r="202" spans="1:18" ht="11.25" customHeight="1">
      <c r="A202" s="166" t="s">
        <v>170</v>
      </c>
      <c r="B202" s="166"/>
      <c r="C202" s="39">
        <v>234.349</v>
      </c>
      <c r="D202" s="39">
        <v>0.233</v>
      </c>
      <c r="E202" s="39">
        <v>0.006</v>
      </c>
      <c r="F202" s="40">
        <f t="shared" si="20"/>
        <v>-97.42489270386267</v>
      </c>
      <c r="G202" s="40"/>
      <c r="H202" s="39">
        <v>351.358</v>
      </c>
      <c r="I202" s="39">
        <v>0.648</v>
      </c>
      <c r="J202" s="39">
        <v>0.024</v>
      </c>
      <c r="K202" s="40">
        <f t="shared" si="21"/>
        <v>-96.29629629629629</v>
      </c>
      <c r="L202" s="40">
        <f t="shared" si="22"/>
        <v>5.852636038245318E-05</v>
      </c>
      <c r="R202" s="43"/>
    </row>
    <row r="203" spans="1:18" ht="11.25" customHeight="1">
      <c r="A203" s="166" t="s">
        <v>171</v>
      </c>
      <c r="B203" s="166"/>
      <c r="C203" s="39">
        <v>0.089</v>
      </c>
      <c r="D203" s="39">
        <v>0.04</v>
      </c>
      <c r="E203" s="39">
        <v>0.359</v>
      </c>
      <c r="F203" s="40">
        <f t="shared" si="20"/>
        <v>797.5</v>
      </c>
      <c r="G203" s="40"/>
      <c r="H203" s="39">
        <v>3.974</v>
      </c>
      <c r="I203" s="39">
        <v>1.818</v>
      </c>
      <c r="J203" s="39">
        <v>51.707</v>
      </c>
      <c r="K203" s="40">
        <f t="shared" si="21"/>
        <v>2744.169416941694</v>
      </c>
      <c r="L203" s="40">
        <f t="shared" si="22"/>
        <v>0.1260926048456461</v>
      </c>
      <c r="R203" s="43"/>
    </row>
    <row r="204" spans="1:18" ht="11.25" customHeight="1">
      <c r="A204" s="166" t="s">
        <v>172</v>
      </c>
      <c r="B204" s="166"/>
      <c r="C204" s="39">
        <v>8.133</v>
      </c>
      <c r="D204" s="39">
        <v>0.539</v>
      </c>
      <c r="E204" s="39">
        <v>2.031</v>
      </c>
      <c r="F204" s="40">
        <f t="shared" si="20"/>
        <v>276.80890538033395</v>
      </c>
      <c r="G204" s="40"/>
      <c r="H204" s="39">
        <v>13.458</v>
      </c>
      <c r="I204" s="39">
        <v>1.024</v>
      </c>
      <c r="J204" s="39">
        <v>2.751</v>
      </c>
      <c r="K204" s="40">
        <f t="shared" si="21"/>
        <v>168.65234375</v>
      </c>
      <c r="L204" s="40">
        <f t="shared" si="22"/>
        <v>0.006708584058838694</v>
      </c>
      <c r="R204" s="43"/>
    </row>
    <row r="205" spans="1:18" ht="11.25" customHeight="1">
      <c r="A205" s="166" t="s">
        <v>173</v>
      </c>
      <c r="B205" s="166"/>
      <c r="C205" s="39">
        <v>1.165</v>
      </c>
      <c r="D205" s="39">
        <v>0.805</v>
      </c>
      <c r="E205" s="39">
        <v>0.957</v>
      </c>
      <c r="F205" s="40">
        <f t="shared" si="20"/>
        <v>18.881987577639748</v>
      </c>
      <c r="G205" s="40"/>
      <c r="H205" s="39">
        <v>2.246</v>
      </c>
      <c r="I205" s="39">
        <v>1.498</v>
      </c>
      <c r="J205" s="39">
        <v>1.705</v>
      </c>
      <c r="K205" s="40">
        <f t="shared" si="21"/>
        <v>13.818424566088126</v>
      </c>
      <c r="L205" s="40">
        <f t="shared" si="22"/>
        <v>0.004157810185503445</v>
      </c>
      <c r="R205" s="43"/>
    </row>
    <row r="206" spans="1:18" ht="11.25" customHeight="1">
      <c r="A206" s="166" t="s">
        <v>174</v>
      </c>
      <c r="B206" s="166"/>
      <c r="C206" s="39">
        <v>1426.499</v>
      </c>
      <c r="D206" s="39">
        <v>563.108</v>
      </c>
      <c r="E206" s="39">
        <v>391.49</v>
      </c>
      <c r="F206" s="40">
        <f t="shared" si="20"/>
        <v>-30.476924497609687</v>
      </c>
      <c r="G206" s="40"/>
      <c r="H206" s="39">
        <v>3697.394</v>
      </c>
      <c r="I206" s="39">
        <v>1551.246</v>
      </c>
      <c r="J206" s="39">
        <v>1061.656</v>
      </c>
      <c r="K206" s="40">
        <f t="shared" si="21"/>
        <v>-31.561080576517213</v>
      </c>
      <c r="L206" s="40">
        <f t="shared" si="22"/>
        <v>2.588952569091404</v>
      </c>
      <c r="R206" s="43"/>
    </row>
    <row r="207" spans="1:18" ht="11.25" customHeight="1">
      <c r="A207" s="166" t="s">
        <v>179</v>
      </c>
      <c r="B207" s="166"/>
      <c r="C207" s="39">
        <v>316.42</v>
      </c>
      <c r="D207" s="39">
        <v>121.4</v>
      </c>
      <c r="E207" s="39">
        <v>199.525</v>
      </c>
      <c r="F207" s="40">
        <f t="shared" si="20"/>
        <v>64.35337726523889</v>
      </c>
      <c r="G207" s="40"/>
      <c r="H207" s="39">
        <v>114.432</v>
      </c>
      <c r="I207" s="39">
        <v>55.798</v>
      </c>
      <c r="J207" s="39">
        <v>69.26</v>
      </c>
      <c r="K207" s="40">
        <f t="shared" si="21"/>
        <v>24.126312771067077</v>
      </c>
      <c r="L207" s="40">
        <f t="shared" si="22"/>
        <v>0.1688973216703628</v>
      </c>
      <c r="R207" s="43"/>
    </row>
    <row r="208" spans="1:18" ht="11.25" customHeight="1">
      <c r="A208" s="166" t="s">
        <v>175</v>
      </c>
      <c r="B208" s="166"/>
      <c r="C208" s="39">
        <v>41.82</v>
      </c>
      <c r="D208" s="39">
        <v>0.379</v>
      </c>
      <c r="E208" s="39">
        <v>12.586</v>
      </c>
      <c r="F208" s="40">
        <f t="shared" si="20"/>
        <v>3220.8443271767815</v>
      </c>
      <c r="G208" s="40"/>
      <c r="H208" s="39">
        <v>67.107</v>
      </c>
      <c r="I208" s="39">
        <v>1.471</v>
      </c>
      <c r="J208" s="39">
        <v>33.489</v>
      </c>
      <c r="K208" s="40">
        <f t="shared" si="21"/>
        <v>2176.61454792658</v>
      </c>
      <c r="L208" s="40">
        <f t="shared" si="22"/>
        <v>0.08166622011866559</v>
      </c>
      <c r="R208" s="43"/>
    </row>
    <row r="209" spans="1:18" ht="11.25">
      <c r="A209" s="187" t="s">
        <v>176</v>
      </c>
      <c r="B209" s="187"/>
      <c r="C209" s="39">
        <v>211.246</v>
      </c>
      <c r="D209" s="39">
        <v>46.33</v>
      </c>
      <c r="E209" s="39">
        <v>633.371</v>
      </c>
      <c r="F209" s="40">
        <f t="shared" si="20"/>
        <v>1267.086121303691</v>
      </c>
      <c r="G209" s="40"/>
      <c r="H209" s="39">
        <v>248.272</v>
      </c>
      <c r="I209" s="39">
        <v>48.427</v>
      </c>
      <c r="J209" s="39">
        <v>472.47</v>
      </c>
      <c r="K209" s="40">
        <f t="shared" si="21"/>
        <v>875.6334276333451</v>
      </c>
      <c r="L209" s="40">
        <f t="shared" si="22"/>
        <v>1.1521645620790688</v>
      </c>
      <c r="R209" s="43"/>
    </row>
    <row r="210" spans="1:18" ht="11.25" customHeight="1">
      <c r="A210" s="166" t="s">
        <v>177</v>
      </c>
      <c r="B210" s="166"/>
      <c r="C210" s="39">
        <v>121.342</v>
      </c>
      <c r="D210" s="39">
        <v>2.525</v>
      </c>
      <c r="E210" s="39">
        <v>1.215</v>
      </c>
      <c r="F210" s="40">
        <f t="shared" si="20"/>
        <v>-51.88118811881188</v>
      </c>
      <c r="G210" s="40"/>
      <c r="H210" s="39">
        <v>51.092</v>
      </c>
      <c r="I210" s="39">
        <v>4.199</v>
      </c>
      <c r="J210" s="39">
        <v>1.783</v>
      </c>
      <c r="K210" s="40">
        <f t="shared" si="21"/>
        <v>-57.53750893069778</v>
      </c>
      <c r="L210" s="40">
        <f t="shared" si="22"/>
        <v>0.004348020856746416</v>
      </c>
      <c r="R210" s="43"/>
    </row>
    <row r="211" spans="1:18" ht="11.25" customHeight="1">
      <c r="A211" s="166" t="s">
        <v>209</v>
      </c>
      <c r="B211" s="166"/>
      <c r="C211" s="39">
        <v>1033.032</v>
      </c>
      <c r="D211" s="39">
        <v>739.295</v>
      </c>
      <c r="E211" s="39">
        <v>625.969</v>
      </c>
      <c r="F211" s="40">
        <f t="shared" si="20"/>
        <v>-15.328928235683975</v>
      </c>
      <c r="G211" s="40"/>
      <c r="H211" s="39">
        <v>653.803</v>
      </c>
      <c r="I211" s="39">
        <v>340.648</v>
      </c>
      <c r="J211" s="39">
        <v>352.47</v>
      </c>
      <c r="K211" s="40">
        <f t="shared" si="21"/>
        <v>3.47044456447712</v>
      </c>
      <c r="L211" s="40">
        <f t="shared" si="22"/>
        <v>0.8595327601668029</v>
      </c>
      <c r="R211" s="43"/>
    </row>
    <row r="212" spans="1:18" ht="11.25" customHeight="1">
      <c r="A212" s="166"/>
      <c r="B212" s="166"/>
      <c r="C212" s="39"/>
      <c r="D212" s="39"/>
      <c r="E212" s="39"/>
      <c r="F212" s="39"/>
      <c r="G212" s="39"/>
      <c r="H212" s="39"/>
      <c r="I212" s="39"/>
      <c r="J212" s="39"/>
      <c r="K212" s="40"/>
      <c r="L212" s="40"/>
      <c r="R212" s="43"/>
    </row>
    <row r="213" spans="1:18" s="49" customFormat="1" ht="11.25" customHeight="1">
      <c r="A213" s="162" t="s">
        <v>508</v>
      </c>
      <c r="B213" s="162"/>
      <c r="C213" s="47">
        <f>SUM(C215:C218)</f>
        <v>99339.09</v>
      </c>
      <c r="D213" s="47">
        <f>SUM(D215:D218)</f>
        <v>21325.713</v>
      </c>
      <c r="E213" s="47">
        <f>SUM(E215:E218)</f>
        <v>33850.100000000006</v>
      </c>
      <c r="F213" s="45">
        <f aca="true" t="shared" si="23" ref="F213:F218">+E213/D213*100-100</f>
        <v>58.72904225992352</v>
      </c>
      <c r="G213" s="45"/>
      <c r="H213" s="47">
        <f>SUM(H215:H218)</f>
        <v>178736.85</v>
      </c>
      <c r="I213" s="47">
        <f>SUM(I215:I218)</f>
        <v>39143.238</v>
      </c>
      <c r="J213" s="47">
        <f>SUM(J215:J218)</f>
        <v>44606.666</v>
      </c>
      <c r="K213" s="45">
        <f aca="true" t="shared" si="24" ref="K213:K218">+J213/I213*100-100</f>
        <v>13.957526968004032</v>
      </c>
      <c r="L213" s="45">
        <f>+J213/J193*100</f>
        <v>52.10217382054013</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161</v>
      </c>
      <c r="B215" s="37"/>
      <c r="C215" s="39">
        <v>19334.224</v>
      </c>
      <c r="D215" s="39">
        <v>5165.181</v>
      </c>
      <c r="E215" s="39">
        <v>5127.826</v>
      </c>
      <c r="F215" s="40">
        <f t="shared" si="23"/>
        <v>-0.7232079572816446</v>
      </c>
      <c r="H215" s="39">
        <v>47384.879</v>
      </c>
      <c r="I215" s="39">
        <v>11800.492</v>
      </c>
      <c r="J215" s="39">
        <v>10561.849</v>
      </c>
      <c r="K215" s="40">
        <f t="shared" si="24"/>
        <v>-10.496536924053686</v>
      </c>
      <c r="L215" s="40">
        <f>+J215/$J$213*100</f>
        <v>23.67773686560659</v>
      </c>
      <c r="R215" s="43"/>
    </row>
    <row r="216" spans="1:18" ht="11.25" customHeight="1">
      <c r="A216" s="37" t="s">
        <v>162</v>
      </c>
      <c r="B216" s="37"/>
      <c r="C216" s="39">
        <v>5067.981</v>
      </c>
      <c r="D216" s="39">
        <v>650.39</v>
      </c>
      <c r="E216" s="39">
        <v>921.787</v>
      </c>
      <c r="F216" s="40">
        <f t="shared" si="23"/>
        <v>41.728347606820535</v>
      </c>
      <c r="H216" s="39">
        <v>23433.826</v>
      </c>
      <c r="I216" s="39">
        <v>4588.178</v>
      </c>
      <c r="J216" s="39">
        <v>2073.49</v>
      </c>
      <c r="K216" s="40">
        <f t="shared" si="24"/>
        <v>-54.80798696127309</v>
      </c>
      <c r="L216" s="40">
        <f>+J216/$J$213*100</f>
        <v>4.648385960968255</v>
      </c>
      <c r="R216" s="43"/>
    </row>
    <row r="217" spans="1:18" ht="11.25" customHeight="1">
      <c r="A217" s="37" t="s">
        <v>163</v>
      </c>
      <c r="B217" s="37"/>
      <c r="C217" s="39">
        <v>4197.751</v>
      </c>
      <c r="D217" s="39">
        <v>922.916</v>
      </c>
      <c r="E217" s="39">
        <v>520.496</v>
      </c>
      <c r="F217" s="40">
        <f t="shared" si="23"/>
        <v>-43.603101474023646</v>
      </c>
      <c r="H217" s="39">
        <v>19473.988</v>
      </c>
      <c r="I217" s="39">
        <v>4552.555</v>
      </c>
      <c r="J217" s="39">
        <v>2875.95</v>
      </c>
      <c r="K217" s="40">
        <f t="shared" si="24"/>
        <v>-36.82778132279567</v>
      </c>
      <c r="L217" s="40">
        <f>+J217/$J$213*100</f>
        <v>6.447354751866011</v>
      </c>
      <c r="R217" s="43"/>
    </row>
    <row r="218" spans="1:18" ht="11.25" customHeight="1">
      <c r="A218" s="37" t="s">
        <v>210</v>
      </c>
      <c r="B218" s="37"/>
      <c r="C218" s="39">
        <v>70739.134</v>
      </c>
      <c r="D218" s="39">
        <v>14587.226</v>
      </c>
      <c r="E218" s="39">
        <v>27279.991</v>
      </c>
      <c r="F218" s="40">
        <f t="shared" si="23"/>
        <v>87.01287688282886</v>
      </c>
      <c r="H218" s="39">
        <v>88444.157</v>
      </c>
      <c r="I218" s="39">
        <v>18202.013</v>
      </c>
      <c r="J218" s="39">
        <v>29095.377</v>
      </c>
      <c r="K218" s="40">
        <f t="shared" si="24"/>
        <v>59.8470290071763</v>
      </c>
      <c r="L218" s="40">
        <f>+J218/$J$213*100</f>
        <v>65.22652242155915</v>
      </c>
      <c r="R218" s="43"/>
    </row>
    <row r="219" spans="1:18" ht="11.25">
      <c r="A219" s="152"/>
      <c r="B219" s="152"/>
      <c r="C219" s="164"/>
      <c r="D219" s="164"/>
      <c r="E219" s="164"/>
      <c r="F219" s="164"/>
      <c r="G219" s="164"/>
      <c r="H219" s="164"/>
      <c r="I219" s="164"/>
      <c r="J219" s="164"/>
      <c r="K219" s="152"/>
      <c r="L219" s="152"/>
      <c r="R219" s="43"/>
    </row>
    <row r="220" spans="1:18" ht="11.25">
      <c r="A220" s="37" t="s">
        <v>75</v>
      </c>
      <c r="B220" s="37"/>
      <c r="C220" s="37"/>
      <c r="D220" s="37"/>
      <c r="E220" s="37"/>
      <c r="F220" s="37"/>
      <c r="G220" s="37"/>
      <c r="H220" s="37"/>
      <c r="I220" s="37"/>
      <c r="J220" s="37"/>
      <c r="K220" s="37"/>
      <c r="L220" s="37"/>
      <c r="R220" s="43"/>
    </row>
    <row r="221" spans="1:18" ht="19.5" customHeight="1">
      <c r="A221" s="331" t="s">
        <v>273</v>
      </c>
      <c r="B221" s="331"/>
      <c r="C221" s="331"/>
      <c r="D221" s="331"/>
      <c r="E221" s="331"/>
      <c r="F221" s="331"/>
      <c r="G221" s="331"/>
      <c r="H221" s="331"/>
      <c r="I221" s="331"/>
      <c r="J221" s="331"/>
      <c r="K221" s="331"/>
      <c r="L221" s="331"/>
      <c r="R221" s="43"/>
    </row>
    <row r="222" spans="1:18" ht="19.5" customHeight="1">
      <c r="A222" s="332" t="s">
        <v>268</v>
      </c>
      <c r="B222" s="332"/>
      <c r="C222" s="332"/>
      <c r="D222" s="332"/>
      <c r="E222" s="332"/>
      <c r="F222" s="332"/>
      <c r="G222" s="332"/>
      <c r="H222" s="332"/>
      <c r="I222" s="332"/>
      <c r="J222" s="332"/>
      <c r="K222" s="332"/>
      <c r="L222" s="332"/>
      <c r="R222" s="43"/>
    </row>
    <row r="223" spans="1:21" s="49" customFormat="1" ht="11.25">
      <c r="A223" s="46"/>
      <c r="B223" s="46"/>
      <c r="C223" s="333" t="s">
        <v>227</v>
      </c>
      <c r="D223" s="333"/>
      <c r="E223" s="333"/>
      <c r="F223" s="333"/>
      <c r="G223" s="281"/>
      <c r="H223" s="333" t="s">
        <v>154</v>
      </c>
      <c r="I223" s="333"/>
      <c r="J223" s="333"/>
      <c r="K223" s="333"/>
      <c r="L223" s="281"/>
      <c r="M223" s="340"/>
      <c r="N223" s="340"/>
      <c r="O223" s="340"/>
      <c r="P223" s="183"/>
      <c r="Q223" s="183"/>
      <c r="R223" s="183"/>
      <c r="S223" s="183"/>
      <c r="T223" s="183"/>
      <c r="U223" s="183"/>
    </row>
    <row r="224" spans="1:21" s="49" customFormat="1" ht="11.25">
      <c r="A224" s="46" t="s">
        <v>165</v>
      </c>
      <c r="B224" s="283" t="s">
        <v>140</v>
      </c>
      <c r="C224" s="282">
        <f>+C189</f>
        <v>2009</v>
      </c>
      <c r="D224" s="334" t="str">
        <f>+D189</f>
        <v>enero-abril</v>
      </c>
      <c r="E224" s="334"/>
      <c r="F224" s="334"/>
      <c r="G224" s="281"/>
      <c r="H224" s="282">
        <f>+H189</f>
        <v>2009</v>
      </c>
      <c r="I224" s="334" t="str">
        <f>+D224</f>
        <v>enero-abril</v>
      </c>
      <c r="J224" s="334"/>
      <c r="K224" s="334"/>
      <c r="L224" s="283" t="s">
        <v>340</v>
      </c>
      <c r="M224" s="341"/>
      <c r="N224" s="341"/>
      <c r="O224" s="341"/>
      <c r="P224" s="183"/>
      <c r="Q224" s="183"/>
      <c r="R224" s="183"/>
      <c r="S224" s="183"/>
      <c r="T224" s="183"/>
      <c r="U224" s="183"/>
    </row>
    <row r="225" spans="1:15" s="49" customFormat="1" ht="11.25">
      <c r="A225" s="284"/>
      <c r="B225" s="287" t="s">
        <v>48</v>
      </c>
      <c r="C225" s="284"/>
      <c r="D225" s="285">
        <f>+D190</f>
        <v>2009</v>
      </c>
      <c r="E225" s="285">
        <f>+E190</f>
        <v>2010</v>
      </c>
      <c r="F225" s="286" t="str">
        <f>+F190</f>
        <v>Var % 10/09</v>
      </c>
      <c r="G225" s="287"/>
      <c r="H225" s="284"/>
      <c r="I225" s="285">
        <f>+I190</f>
        <v>2009</v>
      </c>
      <c r="J225" s="285">
        <f>+J190</f>
        <v>2010</v>
      </c>
      <c r="K225" s="286" t="str">
        <f>+K190</f>
        <v>Var % 10/09</v>
      </c>
      <c r="L225" s="287">
        <v>2008</v>
      </c>
      <c r="M225" s="288" t="s">
        <v>302</v>
      </c>
      <c r="N225" s="288" t="s">
        <v>302</v>
      </c>
      <c r="O225" s="287" t="s">
        <v>278</v>
      </c>
    </row>
    <row r="226" spans="1:18" ht="11.25" customHeight="1">
      <c r="A226" s="37"/>
      <c r="B226" s="37"/>
      <c r="C226" s="37"/>
      <c r="D226" s="37"/>
      <c r="E226" s="37"/>
      <c r="F226" s="37"/>
      <c r="G226" s="37"/>
      <c r="H226" s="37"/>
      <c r="I226" s="37"/>
      <c r="J226" s="37"/>
      <c r="K226" s="37"/>
      <c r="L226" s="37"/>
      <c r="R226" s="43"/>
    </row>
    <row r="227" spans="1:15" s="49" customFormat="1" ht="11.25">
      <c r="A227" s="46" t="s">
        <v>503</v>
      </c>
      <c r="B227" s="46"/>
      <c r="C227" s="46"/>
      <c r="D227" s="46"/>
      <c r="E227" s="46"/>
      <c r="F227" s="46"/>
      <c r="G227" s="46"/>
      <c r="H227" s="47">
        <f>+H192</f>
        <v>6115478</v>
      </c>
      <c r="I227" s="47">
        <f>+I192</f>
        <v>2784997</v>
      </c>
      <c r="J227" s="47">
        <f>+J192</f>
        <v>2422597</v>
      </c>
      <c r="K227" s="45">
        <f>+J227/I227*100-100</f>
        <v>-13.0125813420984</v>
      </c>
      <c r="L227" s="46"/>
      <c r="M227" s="48"/>
      <c r="N227" s="48"/>
      <c r="O227" s="48"/>
    </row>
    <row r="228" spans="1:18" s="160" customFormat="1" ht="11.25">
      <c r="A228" s="158" t="s">
        <v>515</v>
      </c>
      <c r="B228" s="158"/>
      <c r="C228" s="158">
        <f>+C230+C245+C246+C247+C248+C249</f>
        <v>702534.876</v>
      </c>
      <c r="D228" s="158">
        <f>+D230+D245+D246+D247+D248+D249</f>
        <v>193093.65600000002</v>
      </c>
      <c r="E228" s="158">
        <f>+E230+E245+E246+E247+E248+E249</f>
        <v>241711.438</v>
      </c>
      <c r="F228" s="159">
        <f>+E228/D228*100-100</f>
        <v>25.178342472318178</v>
      </c>
      <c r="G228" s="158"/>
      <c r="H228" s="158">
        <f>+H230+H245+H246+H247+H248+H249</f>
        <v>1401284.692</v>
      </c>
      <c r="I228" s="158">
        <f>+I230+I245+I246+I247+I248+I249</f>
        <v>390282.73500000004</v>
      </c>
      <c r="J228" s="158">
        <f>+J230+J245+J246+J247+J248+J249</f>
        <v>437462.068</v>
      </c>
      <c r="K228" s="159">
        <f>+J228/I228*100-100</f>
        <v>12.088501173386518</v>
      </c>
      <c r="L228" s="159">
        <f>+J228/$J$227*100</f>
        <v>18.0575666526459</v>
      </c>
      <c r="M228" s="165"/>
      <c r="N228" s="165"/>
      <c r="O228" s="165"/>
      <c r="R228" s="48"/>
    </row>
    <row r="229" spans="1:18" ht="11.25" customHeight="1">
      <c r="A229" s="37"/>
      <c r="B229" s="37"/>
      <c r="C229" s="39"/>
      <c r="D229" s="39"/>
      <c r="E229" s="39"/>
      <c r="F229" s="40"/>
      <c r="G229" s="40"/>
      <c r="H229" s="39"/>
      <c r="I229" s="39"/>
      <c r="J229" s="39"/>
      <c r="K229" s="40"/>
      <c r="L229" s="149"/>
      <c r="R229" s="43"/>
    </row>
    <row r="230" spans="1:18" s="49" customFormat="1" ht="11.25" customHeight="1">
      <c r="A230" s="46" t="s">
        <v>150</v>
      </c>
      <c r="B230" s="46">
        <v>22042110</v>
      </c>
      <c r="C230" s="47">
        <f>SUM(C231:C242)</f>
        <v>348413.008</v>
      </c>
      <c r="D230" s="47">
        <f>SUM(D231:D242)</f>
        <v>96543.08299999998</v>
      </c>
      <c r="E230" s="47">
        <f>SUM(E231:E242)</f>
        <v>104411.298</v>
      </c>
      <c r="F230" s="45">
        <f>+E230/D230*100-100</f>
        <v>8.149952078907631</v>
      </c>
      <c r="G230" s="45"/>
      <c r="H230" s="47">
        <f>SUM(H231:H242)</f>
        <v>1069239.3</v>
      </c>
      <c r="I230" s="47">
        <f>SUM(I231:I242)</f>
        <v>293458.48400000005</v>
      </c>
      <c r="J230" s="47">
        <f>SUM(J231:J242)</f>
        <v>319971.89900000003</v>
      </c>
      <c r="K230" s="45">
        <f aca="true" t="shared" si="25" ref="K230:K249">+J230/I230*100-100</f>
        <v>9.03480950307096</v>
      </c>
      <c r="L230" s="45">
        <f>+J230/J228*100</f>
        <v>73.14277566118031</v>
      </c>
      <c r="M230" s="48">
        <f>+I230/D230</f>
        <v>3.0396634837112058</v>
      </c>
      <c r="N230" s="48">
        <f>+J230/E230</f>
        <v>3.064533294088539</v>
      </c>
      <c r="O230" s="48">
        <f>+N230/M230*100-100</f>
        <v>0.818176436655051</v>
      </c>
      <c r="P230" s="47"/>
      <c r="R230" s="48"/>
    </row>
    <row r="231" spans="1:18" ht="11.25" customHeight="1">
      <c r="A231" s="37" t="s">
        <v>286</v>
      </c>
      <c r="B231" s="188">
        <v>22042111</v>
      </c>
      <c r="C231" s="39">
        <v>50209.734</v>
      </c>
      <c r="D231" s="39">
        <v>14026.204</v>
      </c>
      <c r="E231" s="39">
        <v>13568.66</v>
      </c>
      <c r="F231" s="40">
        <f aca="true" t="shared" si="26" ref="F231:F242">+E231/D231*100-100</f>
        <v>-3.2620657734622966</v>
      </c>
      <c r="G231" s="40"/>
      <c r="H231" s="39">
        <v>140023.087</v>
      </c>
      <c r="I231" s="39">
        <v>37635.504</v>
      </c>
      <c r="J231" s="39">
        <v>38685.938</v>
      </c>
      <c r="K231" s="40">
        <f t="shared" si="25"/>
        <v>2.7910719622620235</v>
      </c>
      <c r="L231" s="40">
        <f aca="true" t="shared" si="27" ref="L231:L242">+J231/$J$230*100</f>
        <v>12.090417352556324</v>
      </c>
      <c r="M231" s="43">
        <f aca="true" t="shared" si="28" ref="M231:M238">+I231/D231</f>
        <v>2.6832280494423153</v>
      </c>
      <c r="N231" s="43">
        <f aca="true" t="shared" si="29" ref="N231:N238">+J231/E231</f>
        <v>2.8511244293835944</v>
      </c>
      <c r="O231" s="43">
        <f aca="true" t="shared" si="30" ref="O231:O238">+N231/M231*100-100</f>
        <v>6.257253459174848</v>
      </c>
      <c r="P231" s="189"/>
      <c r="R231" s="43"/>
    </row>
    <row r="232" spans="1:18" ht="11.25" customHeight="1">
      <c r="A232" s="37" t="s">
        <v>287</v>
      </c>
      <c r="B232" s="188">
        <v>22042112</v>
      </c>
      <c r="C232" s="39">
        <v>32373.277</v>
      </c>
      <c r="D232" s="39">
        <v>9835.652</v>
      </c>
      <c r="E232" s="39">
        <v>9122.636</v>
      </c>
      <c r="F232" s="40">
        <f t="shared" si="26"/>
        <v>-7.249300808934677</v>
      </c>
      <c r="G232" s="40"/>
      <c r="H232" s="39">
        <v>98804.733</v>
      </c>
      <c r="I232" s="39">
        <v>29580.646</v>
      </c>
      <c r="J232" s="39">
        <v>28119.452</v>
      </c>
      <c r="K232" s="40">
        <f t="shared" si="25"/>
        <v>-4.939696043149283</v>
      </c>
      <c r="L232" s="40">
        <f t="shared" si="27"/>
        <v>8.788100482536436</v>
      </c>
      <c r="M232" s="43">
        <f t="shared" si="28"/>
        <v>3.0074921316858303</v>
      </c>
      <c r="N232" s="43">
        <f t="shared" si="29"/>
        <v>3.0823823289671974</v>
      </c>
      <c r="O232" s="43">
        <f t="shared" si="30"/>
        <v>2.490121137553487</v>
      </c>
      <c r="P232" s="189"/>
      <c r="R232" s="43"/>
    </row>
    <row r="233" spans="1:18" ht="11.25" customHeight="1">
      <c r="A233" s="37" t="s">
        <v>282</v>
      </c>
      <c r="B233" s="188">
        <v>22042113</v>
      </c>
      <c r="C233" s="39">
        <v>26363.167</v>
      </c>
      <c r="D233" s="39">
        <v>5573.463</v>
      </c>
      <c r="E233" s="39">
        <v>7043.258</v>
      </c>
      <c r="F233" s="40">
        <f t="shared" si="26"/>
        <v>26.371306313507418</v>
      </c>
      <c r="G233" s="40"/>
      <c r="H233" s="39">
        <v>65514.734</v>
      </c>
      <c r="I233" s="39">
        <v>12913.012</v>
      </c>
      <c r="J233" s="39">
        <v>18164.715</v>
      </c>
      <c r="K233" s="40">
        <f t="shared" si="25"/>
        <v>40.669853013379054</v>
      </c>
      <c r="L233" s="40">
        <f t="shared" si="27"/>
        <v>5.676971964341155</v>
      </c>
      <c r="M233" s="43">
        <f t="shared" si="28"/>
        <v>2.3168740870801514</v>
      </c>
      <c r="N233" s="43">
        <f t="shared" si="29"/>
        <v>2.5790216686652685</v>
      </c>
      <c r="O233" s="43">
        <f t="shared" si="30"/>
        <v>11.314709894981362</v>
      </c>
      <c r="P233" s="189"/>
      <c r="R233" s="43"/>
    </row>
    <row r="234" spans="1:18" ht="11.25" customHeight="1">
      <c r="A234" s="37" t="s">
        <v>283</v>
      </c>
      <c r="B234" s="188">
        <v>22042119</v>
      </c>
      <c r="C234" s="39">
        <v>3620.714</v>
      </c>
      <c r="D234" s="39">
        <v>909.38</v>
      </c>
      <c r="E234" s="39">
        <v>1583.732</v>
      </c>
      <c r="F234" s="40">
        <f t="shared" si="26"/>
        <v>74.15513866590425</v>
      </c>
      <c r="G234" s="40"/>
      <c r="H234" s="39">
        <v>9904.9</v>
      </c>
      <c r="I234" s="39">
        <v>2570.017</v>
      </c>
      <c r="J234" s="39">
        <v>3983.911</v>
      </c>
      <c r="K234" s="40">
        <f t="shared" si="25"/>
        <v>55.014966827067695</v>
      </c>
      <c r="L234" s="40">
        <f t="shared" si="27"/>
        <v>1.2450815251123035</v>
      </c>
      <c r="M234" s="43">
        <f t="shared" si="28"/>
        <v>2.826119993841958</v>
      </c>
      <c r="N234" s="43">
        <f t="shared" si="29"/>
        <v>2.515520934097436</v>
      </c>
      <c r="O234" s="43">
        <f t="shared" si="30"/>
        <v>-10.990299789864181</v>
      </c>
      <c r="P234" s="189"/>
      <c r="R234" s="43"/>
    </row>
    <row r="235" spans="1:18" ht="11.25" customHeight="1">
      <c r="A235" s="37" t="s">
        <v>288</v>
      </c>
      <c r="B235" s="188">
        <v>22042121</v>
      </c>
      <c r="C235" s="39">
        <v>77395.826</v>
      </c>
      <c r="D235" s="39">
        <v>22973.959</v>
      </c>
      <c r="E235" s="39">
        <v>23414.643</v>
      </c>
      <c r="F235" s="40">
        <f t="shared" si="26"/>
        <v>1.9181891984746784</v>
      </c>
      <c r="G235" s="40"/>
      <c r="H235" s="39">
        <v>260820.674</v>
      </c>
      <c r="I235" s="39">
        <v>78902.348</v>
      </c>
      <c r="J235" s="39">
        <v>77733.095</v>
      </c>
      <c r="K235" s="40">
        <f t="shared" si="25"/>
        <v>-1.481898865671269</v>
      </c>
      <c r="L235" s="40">
        <f t="shared" si="27"/>
        <v>24.293725556193294</v>
      </c>
      <c r="M235" s="43">
        <f t="shared" si="28"/>
        <v>3.4344253857160623</v>
      </c>
      <c r="N235" s="43">
        <f t="shared" si="29"/>
        <v>3.3198496769735075</v>
      </c>
      <c r="O235" s="43">
        <f t="shared" si="30"/>
        <v>-3.3360954417318425</v>
      </c>
      <c r="P235" s="189"/>
      <c r="R235" s="43"/>
    </row>
    <row r="236" spans="1:18" ht="11.25" customHeight="1">
      <c r="A236" s="37" t="s">
        <v>289</v>
      </c>
      <c r="B236" s="188">
        <v>22042122</v>
      </c>
      <c r="C236" s="39">
        <v>36769.909</v>
      </c>
      <c r="D236" s="39">
        <v>10884.962</v>
      </c>
      <c r="E236" s="39">
        <v>10994.687</v>
      </c>
      <c r="F236" s="40">
        <f t="shared" si="26"/>
        <v>1.0080421043270604</v>
      </c>
      <c r="G236" s="40"/>
      <c r="H236" s="39">
        <v>102307.358</v>
      </c>
      <c r="I236" s="39">
        <v>29800.555</v>
      </c>
      <c r="J236" s="39">
        <v>31563.145</v>
      </c>
      <c r="K236" s="40">
        <f t="shared" si="25"/>
        <v>5.9146213887627255</v>
      </c>
      <c r="L236" s="40">
        <f t="shared" si="27"/>
        <v>9.86434905647761</v>
      </c>
      <c r="M236" s="43">
        <f t="shared" si="28"/>
        <v>2.737772993603469</v>
      </c>
      <c r="N236" s="43">
        <f t="shared" si="29"/>
        <v>2.870763396902522</v>
      </c>
      <c r="O236" s="43">
        <f t="shared" si="30"/>
        <v>4.8576125051190076</v>
      </c>
      <c r="P236" s="189"/>
      <c r="R236" s="43"/>
    </row>
    <row r="237" spans="1:18" ht="11.25" customHeight="1">
      <c r="A237" s="37" t="s">
        <v>290</v>
      </c>
      <c r="B237" s="188">
        <v>22042124</v>
      </c>
      <c r="C237" s="39">
        <v>18800.2</v>
      </c>
      <c r="D237" s="39">
        <v>5475.87</v>
      </c>
      <c r="E237" s="39">
        <v>6402.246</v>
      </c>
      <c r="F237" s="40">
        <f t="shared" si="26"/>
        <v>16.91742134126632</v>
      </c>
      <c r="G237" s="40"/>
      <c r="H237" s="39">
        <v>67652.716</v>
      </c>
      <c r="I237" s="39">
        <v>19436.296</v>
      </c>
      <c r="J237" s="39">
        <v>22452.527</v>
      </c>
      <c r="K237" s="40">
        <f t="shared" si="25"/>
        <v>15.518548390084192</v>
      </c>
      <c r="L237" s="40">
        <f t="shared" si="27"/>
        <v>7.017030892453464</v>
      </c>
      <c r="M237" s="43">
        <f t="shared" si="28"/>
        <v>3.5494443805276603</v>
      </c>
      <c r="N237" s="43">
        <f t="shared" si="29"/>
        <v>3.5069766141444734</v>
      </c>
      <c r="O237" s="43">
        <f t="shared" si="30"/>
        <v>-1.1964623707351478</v>
      </c>
      <c r="P237" s="189"/>
      <c r="R237" s="43"/>
    </row>
    <row r="238" spans="1:18" ht="11.25" customHeight="1">
      <c r="A238" s="37" t="s">
        <v>291</v>
      </c>
      <c r="B238" s="188">
        <v>22042125</v>
      </c>
      <c r="C238" s="39">
        <v>6253.598</v>
      </c>
      <c r="D238" s="39">
        <v>1975.193</v>
      </c>
      <c r="E238" s="39">
        <v>1757.328</v>
      </c>
      <c r="F238" s="40">
        <f t="shared" si="26"/>
        <v>-11.03006136615511</v>
      </c>
      <c r="G238" s="40"/>
      <c r="H238" s="39">
        <v>25363.418</v>
      </c>
      <c r="I238" s="39">
        <v>7077.025</v>
      </c>
      <c r="J238" s="39">
        <v>7525.219</v>
      </c>
      <c r="K238" s="40">
        <f t="shared" si="25"/>
        <v>6.333084876766733</v>
      </c>
      <c r="L238" s="40">
        <f t="shared" si="27"/>
        <v>2.3518374655769376</v>
      </c>
      <c r="M238" s="43">
        <f t="shared" si="28"/>
        <v>3.5829536657936716</v>
      </c>
      <c r="N238" s="43">
        <f t="shared" si="29"/>
        <v>4.282193762348292</v>
      </c>
      <c r="O238" s="43">
        <f t="shared" si="30"/>
        <v>19.51574487915488</v>
      </c>
      <c r="P238" s="189"/>
      <c r="R238" s="43"/>
    </row>
    <row r="239" spans="1:18" ht="11.25" customHeight="1">
      <c r="A239" s="37" t="s">
        <v>292</v>
      </c>
      <c r="B239" s="188">
        <v>22042126</v>
      </c>
      <c r="C239" s="39">
        <v>4425.343</v>
      </c>
      <c r="D239" s="39">
        <v>1293.962</v>
      </c>
      <c r="E239" s="39">
        <v>1627.529</v>
      </c>
      <c r="F239" s="40">
        <f t="shared" si="26"/>
        <v>25.778732296620774</v>
      </c>
      <c r="G239" s="40"/>
      <c r="H239" s="39">
        <v>20615.286</v>
      </c>
      <c r="I239" s="39">
        <v>5874.132</v>
      </c>
      <c r="J239" s="39">
        <v>7063.706</v>
      </c>
      <c r="K239" s="40">
        <f t="shared" si="25"/>
        <v>20.251060071513564</v>
      </c>
      <c r="L239" s="40">
        <f t="shared" si="27"/>
        <v>2.207601986948235</v>
      </c>
      <c r="M239" s="43">
        <f aca="true" t="shared" si="31" ref="M239:M248">+I239/D239</f>
        <v>4.539647995845319</v>
      </c>
      <c r="N239" s="43">
        <f aca="true" t="shared" si="32" ref="N239:N248">+J239/E239</f>
        <v>4.340141404546402</v>
      </c>
      <c r="O239" s="43">
        <f aca="true" t="shared" si="33" ref="O239:O248">+N239/M239*100-100</f>
        <v>-4.394759053598534</v>
      </c>
      <c r="P239" s="189"/>
      <c r="R239" s="43"/>
    </row>
    <row r="240" spans="1:18" ht="11.25" customHeight="1">
      <c r="A240" s="37" t="s">
        <v>284</v>
      </c>
      <c r="B240" s="188">
        <v>22042127</v>
      </c>
      <c r="C240" s="39">
        <v>78797.196</v>
      </c>
      <c r="D240" s="39">
        <v>20061.946</v>
      </c>
      <c r="E240" s="39">
        <v>24356.311</v>
      </c>
      <c r="F240" s="40">
        <f t="shared" si="26"/>
        <v>21.40552566535669</v>
      </c>
      <c r="G240" s="40"/>
      <c r="H240" s="39">
        <v>239611.675</v>
      </c>
      <c r="I240" s="39">
        <v>59189.79</v>
      </c>
      <c r="J240" s="39">
        <v>72517.431</v>
      </c>
      <c r="K240" s="40">
        <f t="shared" si="25"/>
        <v>22.516790480250066</v>
      </c>
      <c r="L240" s="40">
        <f t="shared" si="27"/>
        <v>22.663687413375005</v>
      </c>
      <c r="M240" s="43">
        <f t="shared" si="31"/>
        <v>2.950351376681006</v>
      </c>
      <c r="N240" s="43">
        <f t="shared" si="32"/>
        <v>2.977356915831794</v>
      </c>
      <c r="O240" s="43">
        <f t="shared" si="33"/>
        <v>0.9153329791235905</v>
      </c>
      <c r="P240" s="189"/>
      <c r="R240" s="43"/>
    </row>
    <row r="241" spans="1:18" ht="11.25" customHeight="1">
      <c r="A241" s="37" t="s">
        <v>285</v>
      </c>
      <c r="B241" s="188">
        <v>22042129</v>
      </c>
      <c r="C241" s="39">
        <v>3855.326</v>
      </c>
      <c r="D241" s="39">
        <v>890.569</v>
      </c>
      <c r="E241" s="39">
        <v>1707.2</v>
      </c>
      <c r="F241" s="40">
        <f t="shared" si="26"/>
        <v>91.69766744631804</v>
      </c>
      <c r="G241" s="40"/>
      <c r="H241" s="39">
        <v>16212.091</v>
      </c>
      <c r="I241" s="39">
        <v>4699.857</v>
      </c>
      <c r="J241" s="39">
        <v>4719.933</v>
      </c>
      <c r="K241" s="40">
        <f t="shared" si="25"/>
        <v>0.42716193279923687</v>
      </c>
      <c r="L241" s="40">
        <f t="shared" si="27"/>
        <v>1.475108600083659</v>
      </c>
      <c r="M241" s="43">
        <f t="shared" si="31"/>
        <v>5.277364246902823</v>
      </c>
      <c r="N241" s="43">
        <f t="shared" si="32"/>
        <v>2.7647217666354265</v>
      </c>
      <c r="O241" s="43">
        <f t="shared" si="33"/>
        <v>-47.611693313419</v>
      </c>
      <c r="P241" s="189"/>
      <c r="R241" s="43"/>
    </row>
    <row r="242" spans="1:18" ht="11.25" customHeight="1">
      <c r="A242" s="37" t="s">
        <v>293</v>
      </c>
      <c r="B242" s="188">
        <v>22042130</v>
      </c>
      <c r="C242" s="39">
        <v>9548.718</v>
      </c>
      <c r="D242" s="39">
        <v>2641.923</v>
      </c>
      <c r="E242" s="39">
        <v>2833.068</v>
      </c>
      <c r="F242" s="40">
        <f t="shared" si="26"/>
        <v>7.235070817733913</v>
      </c>
      <c r="G242" s="40"/>
      <c r="H242" s="39">
        <v>22408.628</v>
      </c>
      <c r="I242" s="39">
        <v>5779.302</v>
      </c>
      <c r="J242" s="39">
        <v>7442.827</v>
      </c>
      <c r="K242" s="40">
        <f t="shared" si="25"/>
        <v>28.784185356639966</v>
      </c>
      <c r="L242" s="40">
        <f t="shared" si="27"/>
        <v>2.3260877043455617</v>
      </c>
      <c r="M242" s="43">
        <f t="shared" si="31"/>
        <v>2.187536124254946</v>
      </c>
      <c r="N242" s="43">
        <f t="shared" si="32"/>
        <v>2.627126140283255</v>
      </c>
      <c r="O242" s="43">
        <f t="shared" si="33"/>
        <v>20.09521173864175</v>
      </c>
      <c r="P242" s="189"/>
      <c r="R242" s="43"/>
    </row>
    <row r="243" spans="1:18" ht="11.25" customHeight="1">
      <c r="A243" s="37"/>
      <c r="B243" s="188"/>
      <c r="C243" s="39"/>
      <c r="D243" s="39"/>
      <c r="E243" s="39"/>
      <c r="F243" s="40"/>
      <c r="G243" s="40"/>
      <c r="H243" s="39"/>
      <c r="I243" s="39"/>
      <c r="J243" s="39"/>
      <c r="K243" s="40"/>
      <c r="L243" s="40"/>
      <c r="P243" s="189"/>
      <c r="R243" s="43"/>
    </row>
    <row r="244" spans="1:18" s="49" customFormat="1" ht="11.25" customHeight="1">
      <c r="A244" s="46" t="s">
        <v>342</v>
      </c>
      <c r="B244" s="46"/>
      <c r="C244" s="47">
        <f>SUM(C245:C248)</f>
        <v>339494.462</v>
      </c>
      <c r="D244" s="47">
        <f>SUM(D245:D248)</f>
        <v>92609.649</v>
      </c>
      <c r="E244" s="47">
        <f>SUM(E245:E248)</f>
        <v>134062.81900000002</v>
      </c>
      <c r="F244" s="45">
        <f aca="true" t="shared" si="34" ref="F244:F249">+E244/D244*100-100</f>
        <v>44.76117817917657</v>
      </c>
      <c r="G244" s="45"/>
      <c r="H244" s="47">
        <f>SUM(H245:H248)</f>
        <v>304050.42199999996</v>
      </c>
      <c r="I244" s="47">
        <f>SUM(I245:I248)</f>
        <v>88717.83</v>
      </c>
      <c r="J244" s="47">
        <f>SUM(J245:J248)</f>
        <v>110030.97499999999</v>
      </c>
      <c r="K244" s="45">
        <f>+J244/I244*100-100</f>
        <v>24.023519285807595</v>
      </c>
      <c r="L244" s="45">
        <f>+J244/J228*100</f>
        <v>25.152117874594783</v>
      </c>
      <c r="M244" s="48"/>
      <c r="N244" s="48"/>
      <c r="O244" s="48"/>
      <c r="P244" s="190"/>
      <c r="R244" s="48"/>
    </row>
    <row r="245" spans="1:18" ht="11.25" customHeight="1">
      <c r="A245" s="37" t="s">
        <v>151</v>
      </c>
      <c r="B245" s="37">
        <v>22042990</v>
      </c>
      <c r="C245" s="39">
        <v>289619.655</v>
      </c>
      <c r="D245" s="39">
        <v>78710.163</v>
      </c>
      <c r="E245" s="39">
        <v>121235.453</v>
      </c>
      <c r="F245" s="40">
        <f t="shared" si="34"/>
        <v>54.02769906600244</v>
      </c>
      <c r="G245" s="40"/>
      <c r="H245" s="39">
        <v>211210.998</v>
      </c>
      <c r="I245" s="39">
        <v>63647.336</v>
      </c>
      <c r="J245" s="39">
        <v>85444.627</v>
      </c>
      <c r="K245" s="40">
        <f t="shared" si="25"/>
        <v>34.246980894848434</v>
      </c>
      <c r="L245" s="40">
        <f>+J245/$J$228*100</f>
        <v>19.531893905827737</v>
      </c>
      <c r="M245" s="43">
        <f t="shared" si="31"/>
        <v>0.8086291982396225</v>
      </c>
      <c r="N245" s="43">
        <f t="shared" si="32"/>
        <v>0.7047825111025897</v>
      </c>
      <c r="O245" s="43">
        <f t="shared" si="33"/>
        <v>-12.842312318564055</v>
      </c>
      <c r="R245" s="43"/>
    </row>
    <row r="246" spans="1:18" ht="11.25" customHeight="1">
      <c r="A246" s="37" t="s">
        <v>76</v>
      </c>
      <c r="B246" s="37">
        <v>22042190</v>
      </c>
      <c r="C246" s="39">
        <v>47185.891</v>
      </c>
      <c r="D246" s="39">
        <v>13445.657</v>
      </c>
      <c r="E246" s="39">
        <v>12236.732</v>
      </c>
      <c r="F246" s="40">
        <f t="shared" si="34"/>
        <v>-8.9911932157722</v>
      </c>
      <c r="G246" s="40"/>
      <c r="H246" s="39">
        <v>82325.766</v>
      </c>
      <c r="I246" s="39">
        <v>23199.723</v>
      </c>
      <c r="J246" s="39">
        <v>22130.299</v>
      </c>
      <c r="K246" s="40">
        <f t="shared" si="25"/>
        <v>-4.609641244423486</v>
      </c>
      <c r="L246" s="40">
        <f>+J246/$J$228*100</f>
        <v>5.058792663138966</v>
      </c>
      <c r="M246" s="43">
        <f t="shared" si="31"/>
        <v>1.7254436135028584</v>
      </c>
      <c r="N246" s="43">
        <f t="shared" si="32"/>
        <v>1.8085138254233237</v>
      </c>
      <c r="O246" s="43">
        <f t="shared" si="33"/>
        <v>4.814426346383044</v>
      </c>
      <c r="R246" s="43"/>
    </row>
    <row r="247" spans="1:18" ht="11.25" customHeight="1">
      <c r="A247" s="37" t="s">
        <v>77</v>
      </c>
      <c r="B247" s="37">
        <v>22041000</v>
      </c>
      <c r="C247" s="39">
        <v>2438.165</v>
      </c>
      <c r="D247" s="39">
        <v>365.352</v>
      </c>
      <c r="E247" s="39">
        <v>520.284</v>
      </c>
      <c r="F247" s="40">
        <f t="shared" si="34"/>
        <v>42.40622741903698</v>
      </c>
      <c r="G247" s="40"/>
      <c r="H247" s="39">
        <v>9566.31</v>
      </c>
      <c r="I247" s="39">
        <v>1567.983</v>
      </c>
      <c r="J247" s="39">
        <v>2143.681</v>
      </c>
      <c r="K247" s="40">
        <f t="shared" si="25"/>
        <v>36.7158317405227</v>
      </c>
      <c r="L247" s="40">
        <f>+J247/$J$228*100</f>
        <v>0.4900267147276412</v>
      </c>
      <c r="M247" s="43">
        <f t="shared" si="31"/>
        <v>4.291704985876634</v>
      </c>
      <c r="N247" s="43">
        <f t="shared" si="32"/>
        <v>4.120213191257083</v>
      </c>
      <c r="O247" s="43">
        <f t="shared" si="33"/>
        <v>-3.9958896332321245</v>
      </c>
      <c r="R247" s="43"/>
    </row>
    <row r="248" spans="1:18" ht="11.25" customHeight="1">
      <c r="A248" s="37" t="s">
        <v>78</v>
      </c>
      <c r="B248" s="37">
        <v>22082010</v>
      </c>
      <c r="C248" s="39">
        <v>250.751</v>
      </c>
      <c r="D248" s="39">
        <v>88.477</v>
      </c>
      <c r="E248" s="39">
        <v>70.35</v>
      </c>
      <c r="F248" s="40">
        <f t="shared" si="34"/>
        <v>-20.48781039140117</v>
      </c>
      <c r="G248" s="40"/>
      <c r="H248" s="39">
        <v>947.348</v>
      </c>
      <c r="I248" s="39">
        <v>302.788</v>
      </c>
      <c r="J248" s="39">
        <v>312.368</v>
      </c>
      <c r="K248" s="40">
        <f t="shared" si="25"/>
        <v>3.1639298783307197</v>
      </c>
      <c r="L248" s="40">
        <f>+J248/$J$228*100</f>
        <v>0.07140459090043894</v>
      </c>
      <c r="M248" s="43">
        <f t="shared" si="31"/>
        <v>3.422222724549883</v>
      </c>
      <c r="N248" s="43">
        <f t="shared" si="32"/>
        <v>4.440199004975125</v>
      </c>
      <c r="O248" s="43">
        <f t="shared" si="33"/>
        <v>29.746055776049303</v>
      </c>
      <c r="R248" s="43"/>
    </row>
    <row r="249" spans="1:18" ht="11.25" customHeight="1">
      <c r="A249" s="37" t="s">
        <v>10</v>
      </c>
      <c r="B249" s="44" t="s">
        <v>187</v>
      </c>
      <c r="C249" s="39">
        <v>14627.406</v>
      </c>
      <c r="D249" s="39">
        <v>3940.924</v>
      </c>
      <c r="E249" s="39">
        <v>3237.321</v>
      </c>
      <c r="F249" s="40">
        <f t="shared" si="34"/>
        <v>-17.853757139188673</v>
      </c>
      <c r="G249" s="40"/>
      <c r="H249" s="39">
        <v>27994.97</v>
      </c>
      <c r="I249" s="39">
        <v>8106.421</v>
      </c>
      <c r="J249" s="39">
        <v>7459.194</v>
      </c>
      <c r="K249" s="40">
        <f t="shared" si="25"/>
        <v>-7.9841276439997415</v>
      </c>
      <c r="L249" s="40">
        <f>+J249/$J$228*100</f>
        <v>1.7051064642249165</v>
      </c>
      <c r="R249" s="43"/>
    </row>
    <row r="250" spans="1:18" ht="11.25">
      <c r="A250" s="152"/>
      <c r="B250" s="152"/>
      <c r="C250" s="164"/>
      <c r="D250" s="164"/>
      <c r="E250" s="164"/>
      <c r="F250" s="164"/>
      <c r="G250" s="164"/>
      <c r="H250" s="164"/>
      <c r="I250" s="164"/>
      <c r="J250" s="164"/>
      <c r="K250" s="152"/>
      <c r="L250" s="152"/>
      <c r="R250" s="43"/>
    </row>
    <row r="251" spans="1:18" ht="11.25">
      <c r="A251" s="37" t="s">
        <v>75</v>
      </c>
      <c r="B251" s="37"/>
      <c r="C251" s="37"/>
      <c r="D251" s="37"/>
      <c r="E251" s="37"/>
      <c r="F251" s="37"/>
      <c r="G251" s="37"/>
      <c r="H251" s="37"/>
      <c r="I251" s="37"/>
      <c r="J251" s="37"/>
      <c r="K251" s="37"/>
      <c r="L251" s="37"/>
      <c r="R251" s="43"/>
    </row>
    <row r="252" spans="1:18" ht="19.5" customHeight="1">
      <c r="A252" s="331" t="s">
        <v>397</v>
      </c>
      <c r="B252" s="331"/>
      <c r="C252" s="331"/>
      <c r="D252" s="331"/>
      <c r="E252" s="331"/>
      <c r="F252" s="331"/>
      <c r="G252" s="331"/>
      <c r="H252" s="331"/>
      <c r="I252" s="331"/>
      <c r="J252" s="331"/>
      <c r="K252" s="331"/>
      <c r="L252" s="331"/>
      <c r="R252" s="43"/>
    </row>
    <row r="253" spans="1:18" ht="19.5" customHeight="1">
      <c r="A253" s="332" t="s">
        <v>270</v>
      </c>
      <c r="B253" s="332"/>
      <c r="C253" s="332"/>
      <c r="D253" s="332"/>
      <c r="E253" s="332"/>
      <c r="F253" s="332"/>
      <c r="G253" s="332"/>
      <c r="H253" s="332"/>
      <c r="I253" s="332"/>
      <c r="J253" s="332"/>
      <c r="K253" s="332"/>
      <c r="L253" s="332"/>
      <c r="R253" s="43"/>
    </row>
    <row r="254" spans="1:21" s="49" customFormat="1" ht="11.25">
      <c r="A254" s="46"/>
      <c r="B254" s="46"/>
      <c r="C254" s="333" t="s">
        <v>153</v>
      </c>
      <c r="D254" s="333"/>
      <c r="E254" s="333"/>
      <c r="F254" s="333"/>
      <c r="G254" s="281"/>
      <c r="H254" s="333" t="s">
        <v>154</v>
      </c>
      <c r="I254" s="333"/>
      <c r="J254" s="333"/>
      <c r="K254" s="333"/>
      <c r="L254" s="281"/>
      <c r="M254" s="340" t="s">
        <v>301</v>
      </c>
      <c r="N254" s="340" t="s">
        <v>301</v>
      </c>
      <c r="O254" s="340" t="s">
        <v>278</v>
      </c>
      <c r="P254" s="183"/>
      <c r="Q254" s="183"/>
      <c r="R254" s="183"/>
      <c r="S254" s="183"/>
      <c r="T254" s="183"/>
      <c r="U254" s="183"/>
    </row>
    <row r="255" spans="1:21" s="49" customFormat="1" ht="11.25">
      <c r="A255" s="46" t="s">
        <v>165</v>
      </c>
      <c r="B255" s="283" t="s">
        <v>140</v>
      </c>
      <c r="C255" s="282">
        <f>+C224</f>
        <v>2009</v>
      </c>
      <c r="D255" s="334" t="str">
        <f>+D224</f>
        <v>enero-abril</v>
      </c>
      <c r="E255" s="334"/>
      <c r="F255" s="334"/>
      <c r="G255" s="281"/>
      <c r="H255" s="282">
        <f>+H224</f>
        <v>2009</v>
      </c>
      <c r="I255" s="334" t="str">
        <f>+D255</f>
        <v>enero-abril</v>
      </c>
      <c r="J255" s="334"/>
      <c r="K255" s="334"/>
      <c r="L255" s="283" t="s">
        <v>340</v>
      </c>
      <c r="M255" s="341"/>
      <c r="N255" s="341"/>
      <c r="O255" s="341"/>
      <c r="P255" s="183"/>
      <c r="Q255" s="183"/>
      <c r="R255" s="183"/>
      <c r="S255" s="183"/>
      <c r="T255" s="183"/>
      <c r="U255" s="183"/>
    </row>
    <row r="256" spans="1:15" s="49" customFormat="1" ht="11.25">
      <c r="A256" s="284"/>
      <c r="B256" s="287" t="s">
        <v>48</v>
      </c>
      <c r="C256" s="284"/>
      <c r="D256" s="285">
        <f>+D225</f>
        <v>2009</v>
      </c>
      <c r="E256" s="285">
        <f>+E225</f>
        <v>2010</v>
      </c>
      <c r="F256" s="286" t="str">
        <f>+F225</f>
        <v>Var % 10/09</v>
      </c>
      <c r="G256" s="287"/>
      <c r="H256" s="284"/>
      <c r="I256" s="285">
        <f>+I225</f>
        <v>2009</v>
      </c>
      <c r="J256" s="285">
        <f>+J225</f>
        <v>2010</v>
      </c>
      <c r="K256" s="286" t="str">
        <f>+K225</f>
        <v>Var % 10/09</v>
      </c>
      <c r="L256" s="287">
        <v>2008</v>
      </c>
      <c r="M256" s="288"/>
      <c r="N256" s="288"/>
      <c r="O256" s="287"/>
    </row>
    <row r="257" spans="1:18" ht="11.25">
      <c r="A257" s="37"/>
      <c r="B257" s="37"/>
      <c r="C257" s="37"/>
      <c r="D257" s="37"/>
      <c r="E257" s="37"/>
      <c r="F257" s="37"/>
      <c r="G257" s="37"/>
      <c r="H257" s="37"/>
      <c r="I257" s="37"/>
      <c r="J257" s="37"/>
      <c r="K257" s="37"/>
      <c r="L257" s="37"/>
      <c r="R257" s="43"/>
    </row>
    <row r="258" spans="1:18" s="160" customFormat="1" ht="11.25">
      <c r="A258" s="158" t="s">
        <v>525</v>
      </c>
      <c r="B258" s="158"/>
      <c r="C258" s="158"/>
      <c r="D258" s="158"/>
      <c r="E258" s="158"/>
      <c r="F258" s="158"/>
      <c r="G258" s="158"/>
      <c r="H258" s="158">
        <f>(H260+H269)</f>
        <v>949455.599</v>
      </c>
      <c r="I258" s="158">
        <f>(+I260+I269)</f>
        <v>318477.735</v>
      </c>
      <c r="J258" s="158">
        <f>(+J260+J269)</f>
        <v>293724.686</v>
      </c>
      <c r="K258" s="159">
        <f>+J258/I258*100-100</f>
        <v>-7.772301256789575</v>
      </c>
      <c r="L258" s="158">
        <f>(+L260+L269)</f>
        <v>100</v>
      </c>
      <c r="M258" s="165"/>
      <c r="N258" s="165"/>
      <c r="O258" s="165"/>
      <c r="R258" s="165"/>
    </row>
    <row r="259" spans="1:18" ht="11.25" customHeight="1">
      <c r="A259" s="37"/>
      <c r="B259" s="37"/>
      <c r="C259" s="39"/>
      <c r="D259" s="39"/>
      <c r="E259" s="39"/>
      <c r="F259" s="40"/>
      <c r="G259" s="40"/>
      <c r="H259" s="39"/>
      <c r="I259" s="39"/>
      <c r="J259" s="39"/>
      <c r="K259" s="40"/>
      <c r="L259" s="40"/>
      <c r="R259" s="43"/>
    </row>
    <row r="260" spans="1:13" ht="11.25" customHeight="1">
      <c r="A260" s="46" t="s">
        <v>507</v>
      </c>
      <c r="B260" s="46"/>
      <c r="C260" s="47"/>
      <c r="D260" s="47"/>
      <c r="E260" s="47"/>
      <c r="F260" s="45"/>
      <c r="G260" s="45"/>
      <c r="H260" s="47">
        <f>SUM(H262:H267)</f>
        <v>84748.969</v>
      </c>
      <c r="I260" s="47">
        <f>SUM(I262:I267)</f>
        <v>36302.723999999995</v>
      </c>
      <c r="J260" s="47">
        <f>SUM(J262:J267)</f>
        <v>29468.944000000003</v>
      </c>
      <c r="K260" s="45">
        <f>+J260/I260*100-100</f>
        <v>-18.824427610445966</v>
      </c>
      <c r="L260" s="191">
        <f>+J260/$J$258*100</f>
        <v>10.032845519834858</v>
      </c>
      <c r="M260" s="42"/>
    </row>
    <row r="261" spans="1:13" ht="11.25" customHeight="1">
      <c r="A261" s="46"/>
      <c r="B261" s="46"/>
      <c r="C261" s="39"/>
      <c r="D261" s="39"/>
      <c r="E261" s="39"/>
      <c r="F261" s="40"/>
      <c r="G261" s="40"/>
      <c r="H261" s="39"/>
      <c r="I261" s="39"/>
      <c r="J261" s="39"/>
      <c r="K261" s="40"/>
      <c r="L261" s="165"/>
      <c r="M261" s="42"/>
    </row>
    <row r="262" spans="1:13" ht="11.25" customHeight="1">
      <c r="A262" s="37" t="s">
        <v>79</v>
      </c>
      <c r="B262" s="37"/>
      <c r="C262" s="39">
        <v>1069147</v>
      </c>
      <c r="D262" s="39">
        <v>482627</v>
      </c>
      <c r="E262" s="39">
        <v>196534</v>
      </c>
      <c r="F262" s="40">
        <f aca="true" t="shared" si="35" ref="F262:F278">+E262/D262*100-100</f>
        <v>-59.27828322907753</v>
      </c>
      <c r="G262" s="40"/>
      <c r="H262" s="39">
        <v>2470.923</v>
      </c>
      <c r="I262" s="39">
        <v>1034.769</v>
      </c>
      <c r="J262" s="39">
        <v>486.187</v>
      </c>
      <c r="K262" s="40">
        <f aca="true" t="shared" si="36" ref="K262:K279">+J262/I262*100-100</f>
        <v>-53.0149241038338</v>
      </c>
      <c r="L262" s="165">
        <f aca="true" t="shared" si="37" ref="L262:L267">+J262/$J$260*100</f>
        <v>1.6498283752549803</v>
      </c>
      <c r="M262" s="42"/>
    </row>
    <row r="263" spans="1:13" ht="11.25" customHeight="1">
      <c r="A263" s="37" t="s">
        <v>80</v>
      </c>
      <c r="B263" s="37"/>
      <c r="C263" s="39">
        <v>324</v>
      </c>
      <c r="D263" s="39">
        <v>100</v>
      </c>
      <c r="E263" s="39">
        <v>41</v>
      </c>
      <c r="F263" s="40">
        <f t="shared" si="35"/>
        <v>-59</v>
      </c>
      <c r="G263" s="40"/>
      <c r="H263" s="39">
        <v>5447.95</v>
      </c>
      <c r="I263" s="39">
        <v>1870.85</v>
      </c>
      <c r="J263" s="39">
        <v>1054.1</v>
      </c>
      <c r="K263" s="40">
        <f t="shared" si="36"/>
        <v>-43.65662666702301</v>
      </c>
      <c r="L263" s="165">
        <f t="shared" si="37"/>
        <v>3.5769859958334433</v>
      </c>
      <c r="M263" s="42"/>
    </row>
    <row r="264" spans="1:13" ht="11.25" customHeight="1">
      <c r="A264" s="37" t="s">
        <v>81</v>
      </c>
      <c r="B264" s="37"/>
      <c r="C264" s="39">
        <v>400</v>
      </c>
      <c r="D264" s="39">
        <v>151</v>
      </c>
      <c r="E264" s="39">
        <v>0</v>
      </c>
      <c r="F264" s="40">
        <f t="shared" si="35"/>
        <v>-100</v>
      </c>
      <c r="G264" s="40"/>
      <c r="H264" s="39">
        <v>430.145</v>
      </c>
      <c r="I264" s="39">
        <v>76.516</v>
      </c>
      <c r="J264" s="39">
        <v>0</v>
      </c>
      <c r="K264" s="40">
        <f t="shared" si="36"/>
        <v>-100</v>
      </c>
      <c r="L264" s="165">
        <f t="shared" si="37"/>
        <v>0</v>
      </c>
      <c r="M264" s="42"/>
    </row>
    <row r="265" spans="1:13" ht="11.25" customHeight="1">
      <c r="A265" s="37" t="s">
        <v>82</v>
      </c>
      <c r="B265" s="37"/>
      <c r="C265" s="39">
        <v>4280.241</v>
      </c>
      <c r="D265" s="39">
        <v>1211.203</v>
      </c>
      <c r="E265" s="39">
        <v>2048.048</v>
      </c>
      <c r="F265" s="40">
        <f t="shared" si="35"/>
        <v>69.09205145627942</v>
      </c>
      <c r="G265" s="40"/>
      <c r="H265" s="39">
        <v>8301.279</v>
      </c>
      <c r="I265" s="39">
        <v>2133.907</v>
      </c>
      <c r="J265" s="39">
        <v>5746.145</v>
      </c>
      <c r="K265" s="40">
        <f t="shared" si="36"/>
        <v>169.27813630116026</v>
      </c>
      <c r="L265" s="165">
        <f t="shared" si="37"/>
        <v>19.498985101060967</v>
      </c>
      <c r="M265" s="42"/>
    </row>
    <row r="266" spans="1:13" ht="11.25" customHeight="1">
      <c r="A266" s="37" t="s">
        <v>83</v>
      </c>
      <c r="B266" s="37"/>
      <c r="C266" s="39">
        <v>9827.249</v>
      </c>
      <c r="D266" s="39">
        <v>6264.32</v>
      </c>
      <c r="E266" s="39">
        <v>3017.145</v>
      </c>
      <c r="F266" s="40">
        <f t="shared" si="35"/>
        <v>-51.8360332805476</v>
      </c>
      <c r="G266" s="40"/>
      <c r="H266" s="39">
        <v>28986.731</v>
      </c>
      <c r="I266" s="39">
        <v>17989.139</v>
      </c>
      <c r="J266" s="39">
        <v>10001.635</v>
      </c>
      <c r="K266" s="40">
        <f t="shared" si="36"/>
        <v>-44.40181378330558</v>
      </c>
      <c r="L266" s="165">
        <f t="shared" si="37"/>
        <v>33.93957720371656</v>
      </c>
      <c r="M266" s="42"/>
    </row>
    <row r="267" spans="1:13" ht="11.25" customHeight="1">
      <c r="A267" s="37" t="s">
        <v>84</v>
      </c>
      <c r="B267" s="37"/>
      <c r="C267" s="192"/>
      <c r="D267" s="192"/>
      <c r="E267" s="39"/>
      <c r="F267" s="193"/>
      <c r="G267" s="40"/>
      <c r="H267" s="39">
        <v>39111.941</v>
      </c>
      <c r="I267" s="39">
        <v>13197.543</v>
      </c>
      <c r="J267" s="39">
        <v>12180.877</v>
      </c>
      <c r="K267" s="40">
        <f t="shared" si="36"/>
        <v>-7.703449043507561</v>
      </c>
      <c r="L267" s="165">
        <f t="shared" si="37"/>
        <v>41.33462332413404</v>
      </c>
      <c r="M267" s="42"/>
    </row>
    <row r="268" spans="1:13" ht="11.25" customHeight="1">
      <c r="A268" s="37"/>
      <c r="B268" s="37"/>
      <c r="C268" s="39"/>
      <c r="D268" s="39"/>
      <c r="E268" s="39"/>
      <c r="F268" s="40"/>
      <c r="G268" s="40"/>
      <c r="H268" s="39"/>
      <c r="I268" s="39"/>
      <c r="J268" s="39"/>
      <c r="K268" s="40"/>
      <c r="L268" s="165"/>
      <c r="M268" s="42"/>
    </row>
    <row r="269" spans="1:13" ht="11.25" customHeight="1">
      <c r="A269" s="46" t="s">
        <v>508</v>
      </c>
      <c r="B269" s="46"/>
      <c r="C269" s="39"/>
      <c r="D269" s="39"/>
      <c r="E269" s="39"/>
      <c r="F269" s="40"/>
      <c r="G269" s="40"/>
      <c r="H269" s="47">
        <f>(H271+H281+H288)</f>
        <v>864706.63</v>
      </c>
      <c r="I269" s="47">
        <f>(I271+I281+I288)</f>
        <v>282175.011</v>
      </c>
      <c r="J269" s="47">
        <f>(J271+J281+J288)</f>
        <v>264255.74199999997</v>
      </c>
      <c r="K269" s="45">
        <f t="shared" si="36"/>
        <v>-6.3504096044847955</v>
      </c>
      <c r="L269" s="191">
        <f>+J269/$J$258*100</f>
        <v>89.96715448016514</v>
      </c>
      <c r="M269" s="42"/>
    </row>
    <row r="270" spans="1:13" ht="11.25" customHeight="1">
      <c r="A270" s="46"/>
      <c r="B270" s="46"/>
      <c r="C270" s="39"/>
      <c r="D270" s="39"/>
      <c r="E270" s="39"/>
      <c r="F270" s="40"/>
      <c r="G270" s="40"/>
      <c r="H270" s="39"/>
      <c r="I270" s="39"/>
      <c r="J270" s="39"/>
      <c r="K270" s="40"/>
      <c r="L270" s="165"/>
      <c r="M270" s="42"/>
    </row>
    <row r="271" spans="1:13" ht="11.25" customHeight="1">
      <c r="A271" s="46" t="s">
        <v>85</v>
      </c>
      <c r="B271" s="46"/>
      <c r="C271" s="47">
        <f>SUM(C272:C279)</f>
        <v>54333.274000000005</v>
      </c>
      <c r="D271" s="47">
        <f>SUM(D272:D279)</f>
        <v>21536.106</v>
      </c>
      <c r="E271" s="47">
        <f>SUM(E272:E279)</f>
        <v>19471.038000000004</v>
      </c>
      <c r="F271" s="45">
        <f t="shared" si="35"/>
        <v>-9.58886439359091</v>
      </c>
      <c r="G271" s="40"/>
      <c r="H271" s="47">
        <f>SUM(H272:H279)</f>
        <v>129439.959</v>
      </c>
      <c r="I271" s="47">
        <f>SUM(I272:I279)</f>
        <v>58186.350999999995</v>
      </c>
      <c r="J271" s="47">
        <f>SUM(J272:J279)</f>
        <v>51715.096000000005</v>
      </c>
      <c r="K271" s="45">
        <f t="shared" si="36"/>
        <v>-11.121603071483193</v>
      </c>
      <c r="L271" s="191">
        <f>+J271/$J$258*100</f>
        <v>17.606656323057575</v>
      </c>
      <c r="M271" s="42"/>
    </row>
    <row r="272" spans="1:15" ht="11.25" customHeight="1">
      <c r="A272" s="37" t="s">
        <v>86</v>
      </c>
      <c r="B272" s="37"/>
      <c r="C272" s="39">
        <v>2608.932</v>
      </c>
      <c r="D272" s="39">
        <v>168.769</v>
      </c>
      <c r="E272" s="39">
        <v>175.669</v>
      </c>
      <c r="F272" s="40">
        <f t="shared" si="35"/>
        <v>4.088428562117457</v>
      </c>
      <c r="G272" s="40"/>
      <c r="H272" s="39">
        <v>3326.417</v>
      </c>
      <c r="I272" s="39">
        <v>173.937</v>
      </c>
      <c r="J272" s="39">
        <v>246.615</v>
      </c>
      <c r="K272" s="40">
        <f t="shared" si="36"/>
        <v>41.784094241018295</v>
      </c>
      <c r="L272" s="165">
        <f>+J272/$J$271*100</f>
        <v>0.4768723623755818</v>
      </c>
      <c r="M272" s="41">
        <f>+I272/D272*1000</f>
        <v>1030.621737404381</v>
      </c>
      <c r="N272" s="41">
        <f>+J272/E272*1000</f>
        <v>1403.8618082871762</v>
      </c>
      <c r="O272" s="40">
        <f aca="true" t="shared" si="38" ref="O272:O286">+N272/M272*100-100</f>
        <v>36.21503965390829</v>
      </c>
    </row>
    <row r="273" spans="1:15" ht="11.25" customHeight="1">
      <c r="A273" s="37" t="s">
        <v>87</v>
      </c>
      <c r="B273" s="37"/>
      <c r="C273" s="39">
        <v>230.167</v>
      </c>
      <c r="D273" s="39">
        <v>38.968</v>
      </c>
      <c r="E273" s="39">
        <v>407.726</v>
      </c>
      <c r="F273" s="40">
        <f t="shared" si="35"/>
        <v>946.3097926503797</v>
      </c>
      <c r="G273" s="40"/>
      <c r="H273" s="39">
        <v>632.698</v>
      </c>
      <c r="I273" s="39">
        <v>102.346</v>
      </c>
      <c r="J273" s="39">
        <v>1167.825</v>
      </c>
      <c r="K273" s="40">
        <f t="shared" si="36"/>
        <v>1041.0558302229692</v>
      </c>
      <c r="L273" s="165">
        <f aca="true" t="shared" si="39" ref="L273:L279">+J273/$J$271*100</f>
        <v>2.258189755656646</v>
      </c>
      <c r="M273" s="41">
        <f aca="true" t="shared" si="40" ref="M273:M286">+I273/D273*1000</f>
        <v>2626.4114144939435</v>
      </c>
      <c r="N273" s="41">
        <f aca="true" t="shared" si="41" ref="N273:N278">+J273/E273*1000</f>
        <v>2864.2397100013245</v>
      </c>
      <c r="O273" s="40">
        <f t="shared" si="38"/>
        <v>9.055256697214958</v>
      </c>
    </row>
    <row r="274" spans="1:15" ht="11.25" customHeight="1">
      <c r="A274" s="37" t="s">
        <v>88</v>
      </c>
      <c r="B274" s="37"/>
      <c r="C274" s="39">
        <v>13880.635</v>
      </c>
      <c r="D274" s="39">
        <v>7904.317</v>
      </c>
      <c r="E274" s="39">
        <v>5277.099</v>
      </c>
      <c r="F274" s="40">
        <f t="shared" si="35"/>
        <v>-33.23776108675803</v>
      </c>
      <c r="G274" s="40"/>
      <c r="H274" s="39">
        <v>44491.247</v>
      </c>
      <c r="I274" s="39">
        <v>28093.594</v>
      </c>
      <c r="J274" s="39">
        <v>15467.937</v>
      </c>
      <c r="K274" s="40">
        <f t="shared" si="36"/>
        <v>-44.94140906286322</v>
      </c>
      <c r="L274" s="165">
        <f t="shared" si="39"/>
        <v>29.909906770742527</v>
      </c>
      <c r="M274" s="41">
        <f t="shared" si="40"/>
        <v>3554.208921529843</v>
      </c>
      <c r="N274" s="41">
        <f t="shared" si="41"/>
        <v>2931.143986497126</v>
      </c>
      <c r="O274" s="40">
        <f t="shared" si="38"/>
        <v>-17.53034075342228</v>
      </c>
    </row>
    <row r="275" spans="1:15" ht="11.25" customHeight="1">
      <c r="A275" s="37" t="s">
        <v>89</v>
      </c>
      <c r="B275" s="37"/>
      <c r="C275" s="39">
        <v>45.489</v>
      </c>
      <c r="D275" s="39">
        <v>14.325</v>
      </c>
      <c r="E275" s="39">
        <v>11.179</v>
      </c>
      <c r="F275" s="40">
        <f t="shared" si="35"/>
        <v>-21.96160558464223</v>
      </c>
      <c r="G275" s="40"/>
      <c r="H275" s="39">
        <v>51.305</v>
      </c>
      <c r="I275" s="39">
        <v>12.586</v>
      </c>
      <c r="J275" s="39">
        <v>10.21</v>
      </c>
      <c r="K275" s="40">
        <f t="shared" si="36"/>
        <v>-18.87811854441442</v>
      </c>
      <c r="L275" s="165">
        <f t="shared" si="39"/>
        <v>0.019742784582668087</v>
      </c>
      <c r="M275" s="41">
        <f t="shared" si="40"/>
        <v>878.6038394415359</v>
      </c>
      <c r="N275" s="41">
        <f t="shared" si="41"/>
        <v>913.319617139279</v>
      </c>
      <c r="O275" s="40">
        <f t="shared" si="38"/>
        <v>3.9512435684107032</v>
      </c>
    </row>
    <row r="276" spans="1:15" ht="11.25" customHeight="1">
      <c r="A276" s="37" t="s">
        <v>90</v>
      </c>
      <c r="B276" s="37"/>
      <c r="C276" s="39">
        <v>9146.571</v>
      </c>
      <c r="D276" s="39">
        <v>3774.771</v>
      </c>
      <c r="E276" s="39">
        <v>3277.396</v>
      </c>
      <c r="F276" s="40">
        <f t="shared" si="35"/>
        <v>-13.176295992525112</v>
      </c>
      <c r="G276" s="40"/>
      <c r="H276" s="39">
        <v>27658.046</v>
      </c>
      <c r="I276" s="39">
        <v>11167.576</v>
      </c>
      <c r="J276" s="39">
        <v>12972.556</v>
      </c>
      <c r="K276" s="40">
        <f t="shared" si="36"/>
        <v>16.162683826821507</v>
      </c>
      <c r="L276" s="165">
        <f t="shared" si="39"/>
        <v>25.084659999470947</v>
      </c>
      <c r="M276" s="41">
        <f t="shared" si="40"/>
        <v>2958.477746067245</v>
      </c>
      <c r="N276" s="41">
        <f t="shared" si="41"/>
        <v>3958.18997765299</v>
      </c>
      <c r="O276" s="40">
        <f t="shared" si="38"/>
        <v>33.79143996991965</v>
      </c>
    </row>
    <row r="277" spans="1:15" ht="11.25" customHeight="1">
      <c r="A277" s="37" t="s">
        <v>152</v>
      </c>
      <c r="B277" s="37"/>
      <c r="C277" s="39">
        <v>24610.749</v>
      </c>
      <c r="D277" s="39">
        <v>8429.543</v>
      </c>
      <c r="E277" s="39">
        <v>9147.981</v>
      </c>
      <c r="F277" s="40">
        <f t="shared" si="35"/>
        <v>8.522858237985147</v>
      </c>
      <c r="G277" s="40"/>
      <c r="H277" s="39">
        <v>40149.982</v>
      </c>
      <c r="I277" s="39">
        <v>13849.305</v>
      </c>
      <c r="J277" s="39">
        <v>15643.028</v>
      </c>
      <c r="K277" s="40">
        <f t="shared" si="36"/>
        <v>12.951718515838877</v>
      </c>
      <c r="L277" s="165">
        <f t="shared" si="39"/>
        <v>30.24847522278601</v>
      </c>
      <c r="M277" s="41">
        <f t="shared" si="40"/>
        <v>1642.9484967334529</v>
      </c>
      <c r="N277" s="41">
        <f t="shared" si="41"/>
        <v>1709.9978672889679</v>
      </c>
      <c r="O277" s="40">
        <f t="shared" si="38"/>
        <v>4.081039100667127</v>
      </c>
    </row>
    <row r="278" spans="1:15" ht="11.25" customHeight="1">
      <c r="A278" s="37" t="s">
        <v>91</v>
      </c>
      <c r="B278" s="37"/>
      <c r="C278" s="39">
        <v>3810.731</v>
      </c>
      <c r="D278" s="39">
        <v>1205.413</v>
      </c>
      <c r="E278" s="39">
        <v>1173.988</v>
      </c>
      <c r="F278" s="40">
        <f t="shared" si="35"/>
        <v>-2.6069903012494393</v>
      </c>
      <c r="G278" s="40"/>
      <c r="H278" s="39">
        <v>5387.128</v>
      </c>
      <c r="I278" s="39">
        <v>1751.189</v>
      </c>
      <c r="J278" s="39">
        <v>1918.207</v>
      </c>
      <c r="K278" s="40">
        <f t="shared" si="36"/>
        <v>9.537405728336566</v>
      </c>
      <c r="L278" s="165">
        <f t="shared" si="39"/>
        <v>3.709181937900686</v>
      </c>
      <c r="M278" s="41">
        <f t="shared" si="40"/>
        <v>1452.770958999115</v>
      </c>
      <c r="N278" s="41">
        <f t="shared" si="41"/>
        <v>1633.9238561211869</v>
      </c>
      <c r="O278" s="40">
        <f t="shared" si="38"/>
        <v>12.469474007580445</v>
      </c>
    </row>
    <row r="279" spans="1:19" ht="11.25" customHeight="1">
      <c r="A279" s="37" t="s">
        <v>10</v>
      </c>
      <c r="B279" s="37"/>
      <c r="C279" s="192"/>
      <c r="D279" s="192"/>
      <c r="E279" s="192"/>
      <c r="F279" s="40"/>
      <c r="G279" s="40"/>
      <c r="H279" s="39">
        <v>7743.136</v>
      </c>
      <c r="I279" s="39">
        <v>3035.818</v>
      </c>
      <c r="J279" s="39">
        <v>4288.718</v>
      </c>
      <c r="K279" s="40">
        <f t="shared" si="36"/>
        <v>41.270590002430964</v>
      </c>
      <c r="L279" s="165">
        <f t="shared" si="39"/>
        <v>8.292971166484927</v>
      </c>
      <c r="M279" s="41"/>
      <c r="O279" s="40"/>
      <c r="S279" s="41"/>
    </row>
    <row r="280" spans="1:15" ht="11.25" customHeight="1">
      <c r="A280" s="37"/>
      <c r="B280" s="37"/>
      <c r="C280" s="39"/>
      <c r="D280" s="39"/>
      <c r="E280" s="39"/>
      <c r="F280" s="40"/>
      <c r="G280" s="40"/>
      <c r="H280" s="39"/>
      <c r="I280" s="39"/>
      <c r="J280" s="39"/>
      <c r="K280" s="40"/>
      <c r="L280" s="165"/>
      <c r="M280" s="41"/>
      <c r="O280" s="40"/>
    </row>
    <row r="281" spans="1:15" ht="11.25" customHeight="1">
      <c r="A281" s="46" t="s">
        <v>92</v>
      </c>
      <c r="B281" s="46"/>
      <c r="C281" s="47">
        <f>SUM(C282:C286)</f>
        <v>241947.644</v>
      </c>
      <c r="D281" s="47">
        <f>SUM(D282:D286)</f>
        <v>78310.765</v>
      </c>
      <c r="E281" s="47">
        <f>SUM(E282:E286)</f>
        <v>64945.48299999999</v>
      </c>
      <c r="F281" s="45">
        <f aca="true" t="shared" si="42" ref="F281:F286">+E281/D281*100-100</f>
        <v>-17.066979233314868</v>
      </c>
      <c r="G281" s="45"/>
      <c r="H281" s="47">
        <f>SUM(H282:H286)</f>
        <v>614378.3859999999</v>
      </c>
      <c r="I281" s="47">
        <f>SUM(I282:I286)</f>
        <v>187933.194</v>
      </c>
      <c r="J281" s="47">
        <f>SUM(J282:J286)</f>
        <v>176280.025</v>
      </c>
      <c r="K281" s="45">
        <f aca="true" t="shared" si="43" ref="K281:K286">+J281/I281*100-100</f>
        <v>-6.200697573415368</v>
      </c>
      <c r="L281" s="191">
        <f>+J281/$J$258*100</f>
        <v>60.0153931222519</v>
      </c>
      <c r="M281" s="41">
        <f t="shared" si="40"/>
        <v>2399.8385662558653</v>
      </c>
      <c r="N281" s="41">
        <f aca="true" t="shared" si="44" ref="N281:N286">+J281/E281*1000</f>
        <v>2714.27691129805</v>
      </c>
      <c r="O281" s="40">
        <f t="shared" si="38"/>
        <v>13.102479036027788</v>
      </c>
    </row>
    <row r="282" spans="1:15" ht="11.25" customHeight="1">
      <c r="A282" s="37" t="s">
        <v>93</v>
      </c>
      <c r="B282" s="37"/>
      <c r="C282" s="39">
        <v>4490.372</v>
      </c>
      <c r="D282" s="39">
        <v>1345.744</v>
      </c>
      <c r="E282" s="39">
        <v>751.26</v>
      </c>
      <c r="F282" s="40">
        <f t="shared" si="42"/>
        <v>-44.175118001640726</v>
      </c>
      <c r="G282" s="40"/>
      <c r="H282" s="39">
        <v>24267.514</v>
      </c>
      <c r="I282" s="39">
        <v>6158.463</v>
      </c>
      <c r="J282" s="39">
        <v>4670.788</v>
      </c>
      <c r="K282" s="40">
        <f t="shared" si="43"/>
        <v>-24.15659556613396</v>
      </c>
      <c r="L282" s="165">
        <f>+J282/$J$281*100</f>
        <v>2.649641103692832</v>
      </c>
      <c r="M282" s="41">
        <f t="shared" si="40"/>
        <v>4576.251501028428</v>
      </c>
      <c r="N282" s="41">
        <f t="shared" si="44"/>
        <v>6217.272315842717</v>
      </c>
      <c r="O282" s="40">
        <f t="shared" si="38"/>
        <v>35.85949798531615</v>
      </c>
    </row>
    <row r="283" spans="1:15" ht="11.25" customHeight="1">
      <c r="A283" s="37" t="s">
        <v>94</v>
      </c>
      <c r="B283" s="37"/>
      <c r="C283" s="39">
        <v>99361.848</v>
      </c>
      <c r="D283" s="39">
        <v>30590.522</v>
      </c>
      <c r="E283" s="39">
        <v>23903.516</v>
      </c>
      <c r="F283" s="40">
        <f t="shared" si="42"/>
        <v>-21.859731586142928</v>
      </c>
      <c r="G283" s="40"/>
      <c r="H283" s="39">
        <v>201075.513</v>
      </c>
      <c r="I283" s="39">
        <v>58299.49</v>
      </c>
      <c r="J283" s="39">
        <v>53437.171</v>
      </c>
      <c r="K283" s="40">
        <f t="shared" si="43"/>
        <v>-8.340242770562824</v>
      </c>
      <c r="L283" s="165">
        <f>+J283/$J$281*100</f>
        <v>30.31379817424011</v>
      </c>
      <c r="M283" s="41">
        <f t="shared" si="40"/>
        <v>1905.8023919957952</v>
      </c>
      <c r="N283" s="41">
        <f t="shared" si="44"/>
        <v>2235.536019052595</v>
      </c>
      <c r="O283" s="40">
        <f t="shared" si="38"/>
        <v>17.301564340650017</v>
      </c>
    </row>
    <row r="284" spans="1:27" ht="11.25" customHeight="1">
      <c r="A284" s="37" t="s">
        <v>95</v>
      </c>
      <c r="B284" s="37"/>
      <c r="C284" s="39">
        <v>5793.352</v>
      </c>
      <c r="D284" s="39">
        <v>2156.304</v>
      </c>
      <c r="E284" s="39">
        <v>3109.047</v>
      </c>
      <c r="F284" s="40">
        <f t="shared" si="42"/>
        <v>44.18407608574674</v>
      </c>
      <c r="G284" s="40"/>
      <c r="H284" s="39">
        <v>26625.792</v>
      </c>
      <c r="I284" s="39">
        <v>9786.053</v>
      </c>
      <c r="J284" s="39">
        <v>15520.122</v>
      </c>
      <c r="K284" s="40">
        <f t="shared" si="43"/>
        <v>58.5942974149026</v>
      </c>
      <c r="L284" s="165">
        <f>+J284/$J$281*100</f>
        <v>8.804243135318366</v>
      </c>
      <c r="M284" s="41">
        <f t="shared" si="40"/>
        <v>4538.345706356803</v>
      </c>
      <c r="N284" s="41">
        <f t="shared" si="44"/>
        <v>4991.922605222758</v>
      </c>
      <c r="O284" s="40">
        <f t="shared" si="38"/>
        <v>9.994322341522704</v>
      </c>
      <c r="V284" s="41"/>
      <c r="W284" s="41"/>
      <c r="X284" s="41"/>
      <c r="Y284" s="41"/>
      <c r="Z284" s="41"/>
      <c r="AA284" s="41"/>
    </row>
    <row r="285" spans="1:15" ht="11.25" customHeight="1">
      <c r="A285" s="37" t="s">
        <v>96</v>
      </c>
      <c r="B285" s="37"/>
      <c r="C285" s="39">
        <v>112084.74</v>
      </c>
      <c r="D285" s="39">
        <v>37934.415</v>
      </c>
      <c r="E285" s="39">
        <v>29684.884</v>
      </c>
      <c r="F285" s="40">
        <f t="shared" si="42"/>
        <v>-21.74682540906457</v>
      </c>
      <c r="G285" s="40"/>
      <c r="H285" s="39">
        <v>340323.502</v>
      </c>
      <c r="I285" s="39">
        <v>107128.796</v>
      </c>
      <c r="J285" s="39">
        <v>94382.284</v>
      </c>
      <c r="K285" s="40">
        <f t="shared" si="43"/>
        <v>-11.898306035288584</v>
      </c>
      <c r="L285" s="165">
        <f>+J285/$J$281*100</f>
        <v>53.54111108164411</v>
      </c>
      <c r="M285" s="41">
        <f t="shared" si="40"/>
        <v>2824.0529345186947</v>
      </c>
      <c r="N285" s="41">
        <f t="shared" si="44"/>
        <v>3179.472892668201</v>
      </c>
      <c r="O285" s="40">
        <f t="shared" si="38"/>
        <v>12.585456660715195</v>
      </c>
    </row>
    <row r="286" spans="1:25" ht="11.25" customHeight="1">
      <c r="A286" s="37" t="s">
        <v>97</v>
      </c>
      <c r="B286" s="37"/>
      <c r="C286" s="39">
        <v>20217.332</v>
      </c>
      <c r="D286" s="39">
        <v>6283.78</v>
      </c>
      <c r="E286" s="39">
        <v>7496.776</v>
      </c>
      <c r="F286" s="40">
        <f t="shared" si="42"/>
        <v>19.303603881739974</v>
      </c>
      <c r="G286" s="40"/>
      <c r="H286" s="39">
        <v>22086.065</v>
      </c>
      <c r="I286" s="39">
        <v>6560.392</v>
      </c>
      <c r="J286" s="39">
        <v>8269.66</v>
      </c>
      <c r="K286" s="40">
        <f t="shared" si="43"/>
        <v>26.054357727404096</v>
      </c>
      <c r="L286" s="165">
        <f>+J286/$J$281*100</f>
        <v>4.691206505104591</v>
      </c>
      <c r="M286" s="41">
        <f t="shared" si="40"/>
        <v>1044.0200007002154</v>
      </c>
      <c r="N286" s="41">
        <f t="shared" si="44"/>
        <v>1103.0955173263815</v>
      </c>
      <c r="O286" s="40">
        <f t="shared" si="38"/>
        <v>5.658465985952816</v>
      </c>
      <c r="T286" s="41"/>
      <c r="U286" s="41"/>
      <c r="V286" s="41"/>
      <c r="W286" s="41"/>
      <c r="X286" s="41"/>
      <c r="Y286" s="41"/>
    </row>
    <row r="287" spans="1:25" ht="11.25" customHeight="1">
      <c r="A287" s="37"/>
      <c r="B287" s="37"/>
      <c r="C287" s="39"/>
      <c r="D287" s="39"/>
      <c r="E287" s="39"/>
      <c r="F287" s="40"/>
      <c r="G287" s="40"/>
      <c r="H287" s="39"/>
      <c r="I287" s="39"/>
      <c r="J287" s="39"/>
      <c r="K287" s="40"/>
      <c r="L287" s="165"/>
      <c r="M287" s="42"/>
      <c r="O287" s="194"/>
      <c r="T287" s="41"/>
      <c r="U287" s="41"/>
      <c r="V287" s="41"/>
      <c r="W287" s="41"/>
      <c r="X287" s="41"/>
      <c r="Y287" s="41"/>
    </row>
    <row r="288" spans="1:15" ht="11.25" customHeight="1">
      <c r="A288" s="46" t="s">
        <v>98</v>
      </c>
      <c r="B288" s="46"/>
      <c r="C288" s="39"/>
      <c r="D288" s="39"/>
      <c r="E288" s="39"/>
      <c r="F288" s="40"/>
      <c r="G288" s="40"/>
      <c r="H288" s="47">
        <v>120888.285</v>
      </c>
      <c r="I288" s="47">
        <v>36055.466</v>
      </c>
      <c r="J288" s="47">
        <v>36260.621</v>
      </c>
      <c r="K288" s="45">
        <f>+J288/I288*100-100</f>
        <v>0.5689983316260481</v>
      </c>
      <c r="L288" s="191">
        <f>+J288/$J$258*100</f>
        <v>12.345105034855667</v>
      </c>
      <c r="M288" s="42"/>
      <c r="O288" s="194"/>
    </row>
    <row r="289" spans="1:15" ht="11.25" customHeight="1">
      <c r="A289" s="149" t="s">
        <v>235</v>
      </c>
      <c r="B289" s="37">
        <v>16010000</v>
      </c>
      <c r="C289" s="39">
        <v>3861.534</v>
      </c>
      <c r="D289" s="39">
        <v>1686.764</v>
      </c>
      <c r="E289" s="39">
        <v>1213.926</v>
      </c>
      <c r="F289" s="40">
        <f>+E289/D289*100-100</f>
        <v>-28.03225584610533</v>
      </c>
      <c r="G289" s="40"/>
      <c r="H289" s="39">
        <v>7054.276</v>
      </c>
      <c r="I289" s="39">
        <v>3029.632</v>
      </c>
      <c r="J289" s="39">
        <v>2379.826</v>
      </c>
      <c r="K289" s="40">
        <f>+J289/I289*100-100</f>
        <v>-21.44834752207528</v>
      </c>
      <c r="L289" s="165">
        <f>+J289/$J$288*100</f>
        <v>6.563114294153981</v>
      </c>
      <c r="M289" s="42"/>
      <c r="O289" s="194"/>
    </row>
    <row r="290" spans="1:13" ht="11.25">
      <c r="A290" s="37" t="s">
        <v>10</v>
      </c>
      <c r="B290" s="37"/>
      <c r="C290" s="39"/>
      <c r="D290" s="39"/>
      <c r="E290" s="39"/>
      <c r="F290" s="39"/>
      <c r="G290" s="39"/>
      <c r="H290" s="39">
        <f>+H288-H289</f>
        <v>113834.009</v>
      </c>
      <c r="I290" s="39">
        <f>+I288-I289</f>
        <v>33025.834</v>
      </c>
      <c r="J290" s="39">
        <f>+J288-J289</f>
        <v>33880.795</v>
      </c>
      <c r="K290" s="40">
        <f>+J290/I290*100-100</f>
        <v>2.588764298881884</v>
      </c>
      <c r="L290" s="165">
        <f>+J290/$J$288*100</f>
        <v>93.43688570584602</v>
      </c>
      <c r="M290" s="42"/>
    </row>
    <row r="291" spans="1:18" ht="11.25">
      <c r="A291" s="152"/>
      <c r="B291" s="152"/>
      <c r="C291" s="164"/>
      <c r="D291" s="164"/>
      <c r="E291" s="164"/>
      <c r="F291" s="164"/>
      <c r="G291" s="164"/>
      <c r="H291" s="164"/>
      <c r="I291" s="164"/>
      <c r="J291" s="164"/>
      <c r="K291" s="152"/>
      <c r="L291" s="152"/>
      <c r="R291" s="43"/>
    </row>
    <row r="292" spans="1:18" ht="11.25">
      <c r="A292" s="37" t="s">
        <v>341</v>
      </c>
      <c r="B292" s="37"/>
      <c r="C292" s="37"/>
      <c r="D292" s="37"/>
      <c r="E292" s="37"/>
      <c r="F292" s="37"/>
      <c r="G292" s="37"/>
      <c r="H292" s="37"/>
      <c r="I292" s="37"/>
      <c r="J292" s="37"/>
      <c r="K292" s="37"/>
      <c r="L292" s="37"/>
      <c r="R292" s="43"/>
    </row>
    <row r="293" spans="1:18" ht="19.5" customHeight="1">
      <c r="A293" s="331" t="s">
        <v>398</v>
      </c>
      <c r="B293" s="331"/>
      <c r="C293" s="331"/>
      <c r="D293" s="331"/>
      <c r="E293" s="331"/>
      <c r="F293" s="331"/>
      <c r="G293" s="331"/>
      <c r="H293" s="331"/>
      <c r="I293" s="331"/>
      <c r="J293" s="331"/>
      <c r="K293" s="331"/>
      <c r="L293" s="331"/>
      <c r="R293" s="43"/>
    </row>
    <row r="294" spans="1:18" ht="19.5" customHeight="1">
      <c r="A294" s="332" t="s">
        <v>271</v>
      </c>
      <c r="B294" s="332"/>
      <c r="C294" s="332"/>
      <c r="D294" s="332"/>
      <c r="E294" s="332"/>
      <c r="F294" s="332"/>
      <c r="G294" s="332"/>
      <c r="H294" s="332"/>
      <c r="I294" s="332"/>
      <c r="J294" s="332"/>
      <c r="K294" s="332"/>
      <c r="L294" s="332"/>
      <c r="R294" s="43"/>
    </row>
    <row r="295" spans="1:21" ht="11.25">
      <c r="A295" s="37"/>
      <c r="B295" s="37"/>
      <c r="C295" s="338" t="s">
        <v>153</v>
      </c>
      <c r="D295" s="338"/>
      <c r="E295" s="338"/>
      <c r="F295" s="338"/>
      <c r="G295" s="44"/>
      <c r="H295" s="338" t="s">
        <v>154</v>
      </c>
      <c r="I295" s="338"/>
      <c r="J295" s="338"/>
      <c r="K295" s="338"/>
      <c r="L295" s="44"/>
      <c r="M295" s="335" t="s">
        <v>301</v>
      </c>
      <c r="N295" s="335" t="s">
        <v>301</v>
      </c>
      <c r="O295" s="335" t="s">
        <v>278</v>
      </c>
      <c r="P295" s="149"/>
      <c r="Q295" s="149"/>
      <c r="R295" s="149"/>
      <c r="S295" s="149"/>
      <c r="T295" s="149"/>
      <c r="U295" s="149"/>
    </row>
    <row r="296" spans="1:21" ht="11.25">
      <c r="A296" s="37" t="s">
        <v>165</v>
      </c>
      <c r="B296" s="151" t="s">
        <v>140</v>
      </c>
      <c r="C296" s="150">
        <f>+C255</f>
        <v>2009</v>
      </c>
      <c r="D296" s="336" t="str">
        <f>+D255</f>
        <v>enero-abril</v>
      </c>
      <c r="E296" s="336"/>
      <c r="F296" s="336"/>
      <c r="G296" s="44"/>
      <c r="H296" s="150">
        <f>+H255</f>
        <v>2009</v>
      </c>
      <c r="I296" s="336" t="str">
        <f>+D296</f>
        <v>enero-abril</v>
      </c>
      <c r="J296" s="336"/>
      <c r="K296" s="336"/>
      <c r="L296" s="151" t="s">
        <v>340</v>
      </c>
      <c r="M296" s="337"/>
      <c r="N296" s="337"/>
      <c r="O296" s="337"/>
      <c r="P296" s="149"/>
      <c r="Q296" s="149"/>
      <c r="R296" s="149"/>
      <c r="S296" s="149"/>
      <c r="T296" s="149"/>
      <c r="U296" s="149"/>
    </row>
    <row r="297" spans="1:15" ht="11.25">
      <c r="A297" s="152"/>
      <c r="B297" s="156" t="s">
        <v>48</v>
      </c>
      <c r="C297" s="152"/>
      <c r="D297" s="153">
        <f>+D256</f>
        <v>2009</v>
      </c>
      <c r="E297" s="153">
        <f>+E256</f>
        <v>2010</v>
      </c>
      <c r="F297" s="154" t="str">
        <f>+F256</f>
        <v>Var % 10/09</v>
      </c>
      <c r="G297" s="156"/>
      <c r="H297" s="152"/>
      <c r="I297" s="153">
        <f>+I256</f>
        <v>2009</v>
      </c>
      <c r="J297" s="153">
        <f>+J256</f>
        <v>2010</v>
      </c>
      <c r="K297" s="154" t="str">
        <f>+K256</f>
        <v>Var % 10/09</v>
      </c>
      <c r="L297" s="156">
        <v>2008</v>
      </c>
      <c r="M297" s="157"/>
      <c r="N297" s="157"/>
      <c r="O297" s="156"/>
    </row>
    <row r="298" spans="1:18" ht="11.25">
      <c r="A298" s="37"/>
      <c r="B298" s="37"/>
      <c r="C298" s="39"/>
      <c r="D298" s="39"/>
      <c r="E298" s="39"/>
      <c r="F298" s="40"/>
      <c r="G298" s="40"/>
      <c r="H298" s="39"/>
      <c r="I298" s="39"/>
      <c r="J298" s="39"/>
      <c r="K298" s="40"/>
      <c r="L298" s="40"/>
      <c r="R298" s="43"/>
    </row>
    <row r="299" spans="1:18" s="160" customFormat="1" ht="11.25">
      <c r="A299" s="158" t="s">
        <v>509</v>
      </c>
      <c r="B299" s="158"/>
      <c r="C299" s="158"/>
      <c r="D299" s="158"/>
      <c r="E299" s="158"/>
      <c r="F299" s="158"/>
      <c r="G299" s="158"/>
      <c r="H299" s="158">
        <f>+H301+H311</f>
        <v>3648808.4000000004</v>
      </c>
      <c r="I299" s="158">
        <f>+I301+I311</f>
        <v>1184003.539</v>
      </c>
      <c r="J299" s="158">
        <f>+J301+J311</f>
        <v>1070243.0360000003</v>
      </c>
      <c r="K299" s="159">
        <f>+J299/I299*100-100</f>
        <v>-9.608121872345166</v>
      </c>
      <c r="L299" s="158">
        <f>+L301+L311</f>
        <v>99.99999999999999</v>
      </c>
      <c r="M299" s="165"/>
      <c r="N299" s="165"/>
      <c r="O299" s="165"/>
      <c r="R299" s="165"/>
    </row>
    <row r="300" spans="1:18" ht="11.25">
      <c r="A300" s="37"/>
      <c r="B300" s="37"/>
      <c r="C300" s="39"/>
      <c r="D300" s="39"/>
      <c r="E300" s="39"/>
      <c r="F300" s="40"/>
      <c r="G300" s="40"/>
      <c r="H300" s="39"/>
      <c r="I300" s="39"/>
      <c r="J300" s="39"/>
      <c r="K300" s="40"/>
      <c r="L300" s="40"/>
      <c r="R300" s="43"/>
    </row>
    <row r="301" spans="1:18" ht="11.25">
      <c r="A301" s="46" t="s">
        <v>507</v>
      </c>
      <c r="B301" s="46"/>
      <c r="C301" s="47"/>
      <c r="D301" s="47"/>
      <c r="E301" s="47"/>
      <c r="F301" s="45"/>
      <c r="G301" s="45"/>
      <c r="H301" s="47">
        <f>+H303+H306+H309</f>
        <v>279676.618</v>
      </c>
      <c r="I301" s="47">
        <f>+I303+I306+I309</f>
        <v>105932.232</v>
      </c>
      <c r="J301" s="47">
        <f>+J303+J306+J309</f>
        <v>97900.42599999999</v>
      </c>
      <c r="K301" s="45">
        <f>+J301/I301*100-100</f>
        <v>-7.582022816247289</v>
      </c>
      <c r="L301" s="45">
        <f>+J301/$J$299*100</f>
        <v>9.14749479388343</v>
      </c>
      <c r="R301" s="43"/>
    </row>
    <row r="302" spans="1:18" ht="11.25">
      <c r="A302" s="46"/>
      <c r="B302" s="46"/>
      <c r="C302" s="39"/>
      <c r="D302" s="39"/>
      <c r="E302" s="39"/>
      <c r="F302" s="40"/>
      <c r="G302" s="40"/>
      <c r="H302" s="39"/>
      <c r="I302" s="39"/>
      <c r="J302" s="39"/>
      <c r="K302" s="45"/>
      <c r="L302" s="40"/>
      <c r="R302" s="43"/>
    </row>
    <row r="303" spans="1:18" ht="11.25">
      <c r="A303" s="46" t="s">
        <v>100</v>
      </c>
      <c r="B303" s="46"/>
      <c r="C303" s="47">
        <f>+C304+C305</f>
        <v>3645266.542</v>
      </c>
      <c r="D303" s="47">
        <f>+D304+D305</f>
        <v>1230574.561</v>
      </c>
      <c r="E303" s="47">
        <f>+E304+E305</f>
        <v>1365002.597</v>
      </c>
      <c r="F303" s="45">
        <f aca="true" t="shared" si="45" ref="F303:F308">+E303/D303*100-100</f>
        <v>10.924005766116267</v>
      </c>
      <c r="G303" s="39"/>
      <c r="H303" s="47">
        <f>+H304+H305</f>
        <v>273744.614</v>
      </c>
      <c r="I303" s="47">
        <f>+I304+I305</f>
        <v>103054.676</v>
      </c>
      <c r="J303" s="47">
        <f>+J304+J305</f>
        <v>96298.073</v>
      </c>
      <c r="K303" s="45">
        <f aca="true" t="shared" si="46" ref="K303:K309">+J303/I303*100-100</f>
        <v>-6.556328409591032</v>
      </c>
      <c r="L303" s="45">
        <f aca="true" t="shared" si="47" ref="L303:L330">+J303/$J$299*100</f>
        <v>8.997776183614427</v>
      </c>
      <c r="R303" s="43"/>
    </row>
    <row r="304" spans="1:18" ht="11.25">
      <c r="A304" s="37" t="s">
        <v>126</v>
      </c>
      <c r="B304" s="37"/>
      <c r="C304" s="39">
        <v>0</v>
      </c>
      <c r="D304" s="39">
        <v>0</v>
      </c>
      <c r="E304" s="39">
        <v>0</v>
      </c>
      <c r="F304" s="40"/>
      <c r="G304" s="40"/>
      <c r="H304" s="39">
        <v>0</v>
      </c>
      <c r="I304" s="39">
        <v>0</v>
      </c>
      <c r="J304" s="39">
        <v>0</v>
      </c>
      <c r="K304" s="40"/>
      <c r="L304" s="40">
        <f t="shared" si="47"/>
        <v>0</v>
      </c>
      <c r="R304" s="43"/>
    </row>
    <row r="305" spans="1:18" ht="11.25">
      <c r="A305" s="37" t="s">
        <v>127</v>
      </c>
      <c r="B305" s="37"/>
      <c r="C305" s="39">
        <v>3645266.542</v>
      </c>
      <c r="D305" s="39">
        <v>1230574.561</v>
      </c>
      <c r="E305" s="39">
        <v>1365002.597</v>
      </c>
      <c r="F305" s="40">
        <f t="shared" si="45"/>
        <v>10.924005766116267</v>
      </c>
      <c r="G305" s="40"/>
      <c r="H305" s="39">
        <v>273744.614</v>
      </c>
      <c r="I305" s="39">
        <v>103054.676</v>
      </c>
      <c r="J305" s="39">
        <v>96298.073</v>
      </c>
      <c r="K305" s="40">
        <f t="shared" si="46"/>
        <v>-6.556328409591032</v>
      </c>
      <c r="L305" s="40">
        <f t="shared" si="47"/>
        <v>8.997776183614427</v>
      </c>
      <c r="R305" s="43"/>
    </row>
    <row r="306" spans="1:18" ht="11.25">
      <c r="A306" s="46" t="s">
        <v>128</v>
      </c>
      <c r="B306" s="46"/>
      <c r="C306" s="47">
        <f>+C307+C308</f>
        <v>35399</v>
      </c>
      <c r="D306" s="47">
        <f>+D307+D308</f>
        <v>3637</v>
      </c>
      <c r="E306" s="47">
        <f>+E307+E308</f>
        <v>496416</v>
      </c>
      <c r="F306" s="45">
        <f t="shared" si="45"/>
        <v>13549.0514160022</v>
      </c>
      <c r="G306" s="40"/>
      <c r="H306" s="47">
        <f>+H307+H308</f>
        <v>1798.397</v>
      </c>
      <c r="I306" s="47">
        <f>+I307+I308</f>
        <v>757.756</v>
      </c>
      <c r="J306" s="47">
        <f>+J307+J308</f>
        <v>417.97200000000004</v>
      </c>
      <c r="K306" s="45">
        <f t="shared" si="46"/>
        <v>-44.84081947223116</v>
      </c>
      <c r="L306" s="40">
        <f t="shared" si="47"/>
        <v>0.03905393316663449</v>
      </c>
      <c r="R306" s="43"/>
    </row>
    <row r="307" spans="1:18" ht="11.25">
      <c r="A307" s="37" t="s">
        <v>126</v>
      </c>
      <c r="B307" s="37"/>
      <c r="C307" s="39">
        <v>33491</v>
      </c>
      <c r="D307" s="39">
        <v>3247</v>
      </c>
      <c r="E307" s="39">
        <v>496067</v>
      </c>
      <c r="F307" s="40">
        <f t="shared" si="45"/>
        <v>15177.702494610408</v>
      </c>
      <c r="G307" s="40"/>
      <c r="H307" s="39">
        <v>1300.542</v>
      </c>
      <c r="I307" s="39">
        <v>579.001</v>
      </c>
      <c r="J307" s="39">
        <v>266.297</v>
      </c>
      <c r="K307" s="40">
        <f t="shared" si="46"/>
        <v>-54.00750603194122</v>
      </c>
      <c r="L307" s="40">
        <f t="shared" si="47"/>
        <v>0.024881918502854893</v>
      </c>
      <c r="R307" s="43"/>
    </row>
    <row r="308" spans="1:18" ht="11.25">
      <c r="A308" s="37" t="s">
        <v>127</v>
      </c>
      <c r="B308" s="37"/>
      <c r="C308" s="39">
        <v>1908</v>
      </c>
      <c r="D308" s="39">
        <v>390</v>
      </c>
      <c r="E308" s="39">
        <v>349</v>
      </c>
      <c r="F308" s="40">
        <f t="shared" si="45"/>
        <v>-10.512820512820511</v>
      </c>
      <c r="G308" s="40"/>
      <c r="H308" s="39">
        <v>497.855</v>
      </c>
      <c r="I308" s="39">
        <v>178.755</v>
      </c>
      <c r="J308" s="39">
        <v>151.675</v>
      </c>
      <c r="K308" s="40">
        <f t="shared" si="46"/>
        <v>-15.14922659506027</v>
      </c>
      <c r="L308" s="40">
        <f t="shared" si="47"/>
        <v>0.014172014663779597</v>
      </c>
      <c r="R308" s="43"/>
    </row>
    <row r="309" spans="1:18" ht="11.25">
      <c r="A309" s="46" t="s">
        <v>101</v>
      </c>
      <c r="B309" s="46"/>
      <c r="C309" s="192"/>
      <c r="D309" s="192"/>
      <c r="E309" s="192"/>
      <c r="F309" s="40"/>
      <c r="G309" s="40"/>
      <c r="H309" s="47">
        <v>4133.607</v>
      </c>
      <c r="I309" s="47">
        <v>2119.8</v>
      </c>
      <c r="J309" s="47">
        <v>1184.381</v>
      </c>
      <c r="K309" s="45">
        <f t="shared" si="46"/>
        <v>-44.12770072648363</v>
      </c>
      <c r="L309" s="40">
        <f t="shared" si="47"/>
        <v>0.11066467710236984</v>
      </c>
      <c r="R309" s="43"/>
    </row>
    <row r="310" spans="1:18" ht="11.25">
      <c r="A310" s="37"/>
      <c r="B310" s="37"/>
      <c r="C310" s="39"/>
      <c r="D310" s="39"/>
      <c r="E310" s="39"/>
      <c r="F310" s="40"/>
      <c r="G310" s="40"/>
      <c r="H310" s="39"/>
      <c r="I310" s="39"/>
      <c r="J310" s="39"/>
      <c r="K310" s="40"/>
      <c r="L310" s="40"/>
      <c r="R310" s="43"/>
    </row>
    <row r="311" spans="1:18" ht="11.25">
      <c r="A311" s="46" t="s">
        <v>508</v>
      </c>
      <c r="B311" s="46"/>
      <c r="C311" s="39"/>
      <c r="D311" s="39"/>
      <c r="E311" s="39"/>
      <c r="F311" s="40"/>
      <c r="G311" s="40"/>
      <c r="H311" s="47">
        <f>+H313+H320+H325+H329+H330</f>
        <v>3369131.782</v>
      </c>
      <c r="I311" s="47">
        <f>+I313+I320+I325+I329+I330</f>
        <v>1078071.307</v>
      </c>
      <c r="J311" s="47">
        <f>+J313+J320+J325+J329+J330</f>
        <v>972342.6100000002</v>
      </c>
      <c r="K311" s="45">
        <f>+J311/I311*100-100</f>
        <v>-9.807208142308895</v>
      </c>
      <c r="L311" s="45">
        <f t="shared" si="47"/>
        <v>90.85250520611656</v>
      </c>
      <c r="R311" s="43"/>
    </row>
    <row r="312" spans="1:18" ht="11.25">
      <c r="A312" s="46"/>
      <c r="B312" s="46"/>
      <c r="C312" s="39"/>
      <c r="D312" s="39"/>
      <c r="E312" s="39"/>
      <c r="F312" s="40"/>
      <c r="G312" s="40"/>
      <c r="H312" s="39"/>
      <c r="I312" s="39"/>
      <c r="J312" s="39"/>
      <c r="K312" s="40"/>
      <c r="L312" s="40"/>
      <c r="R312" s="43"/>
    </row>
    <row r="313" spans="1:18" ht="11.25">
      <c r="A313" s="46" t="s">
        <v>102</v>
      </c>
      <c r="B313" s="46"/>
      <c r="C313" s="47">
        <f>SUM(C314:C318)</f>
        <v>4307485.916</v>
      </c>
      <c r="D313" s="47">
        <f>SUM(D314:D318)</f>
        <v>1532182.168</v>
      </c>
      <c r="E313" s="47">
        <f>SUM(E314:E318)</f>
        <v>946170.969</v>
      </c>
      <c r="F313" s="45">
        <f>+E313/D313*100-100</f>
        <v>-38.24683586840961</v>
      </c>
      <c r="G313" s="40"/>
      <c r="H313" s="47">
        <f>SUM(H314:H318)</f>
        <v>2000412.124</v>
      </c>
      <c r="I313" s="47">
        <f>SUM(I314:I318)</f>
        <v>640799.805</v>
      </c>
      <c r="J313" s="47">
        <f>SUM(J314:J318)</f>
        <v>580820.513</v>
      </c>
      <c r="K313" s="45">
        <f>+J313/I313*100-100</f>
        <v>-9.360067142966756</v>
      </c>
      <c r="L313" s="45">
        <f t="shared" si="47"/>
        <v>54.269964247634675</v>
      </c>
      <c r="M313" s="41">
        <f>+I313/D313*1000</f>
        <v>418.22690433504647</v>
      </c>
      <c r="N313" s="41">
        <f>+J313/E313*1000</f>
        <v>613.8642296474857</v>
      </c>
      <c r="O313" s="40">
        <f>+N313/M313*100-100</f>
        <v>46.7777953270342</v>
      </c>
      <c r="R313" s="43"/>
    </row>
    <row r="314" spans="1:18" ht="11.25">
      <c r="A314" s="37" t="s">
        <v>136</v>
      </c>
      <c r="B314" s="37"/>
      <c r="C314" s="39">
        <v>388410.994</v>
      </c>
      <c r="D314" s="39">
        <v>110430.642</v>
      </c>
      <c r="E314" s="39">
        <v>82246.946</v>
      </c>
      <c r="F314" s="40">
        <f>+E314/D314*100-100</f>
        <v>-25.521626506527056</v>
      </c>
      <c r="G314" s="40"/>
      <c r="H314" s="39">
        <v>172262.097</v>
      </c>
      <c r="I314" s="39">
        <v>41071.946</v>
      </c>
      <c r="J314" s="39">
        <v>47056.36</v>
      </c>
      <c r="K314" s="40">
        <f>+J314/I314*100-100</f>
        <v>14.57056356667394</v>
      </c>
      <c r="L314" s="40">
        <f t="shared" si="47"/>
        <v>4.396791982489479</v>
      </c>
      <c r="M314" s="41">
        <f>+I314/D314*1000</f>
        <v>371.9252669019166</v>
      </c>
      <c r="N314" s="41">
        <f>+J314/E314*1000</f>
        <v>572.1350431662229</v>
      </c>
      <c r="O314" s="40">
        <f>+N314/M314*100-100</f>
        <v>53.830646659750926</v>
      </c>
      <c r="R314" s="43"/>
    </row>
    <row r="315" spans="1:18" ht="11.25">
      <c r="A315" s="37" t="s">
        <v>137</v>
      </c>
      <c r="B315" s="37"/>
      <c r="C315" s="39">
        <v>0</v>
      </c>
      <c r="D315" s="39">
        <v>0</v>
      </c>
      <c r="E315" s="39">
        <v>0</v>
      </c>
      <c r="F315" s="40"/>
      <c r="G315" s="40"/>
      <c r="H315" s="39">
        <v>0</v>
      </c>
      <c r="I315" s="39">
        <v>0</v>
      </c>
      <c r="J315" s="39">
        <v>0</v>
      </c>
      <c r="K315" s="40"/>
      <c r="L315" s="40">
        <f t="shared" si="47"/>
        <v>0</v>
      </c>
      <c r="M315" s="41"/>
      <c r="N315" s="41"/>
      <c r="O315" s="40"/>
      <c r="R315" s="43"/>
    </row>
    <row r="316" spans="1:18" ht="11.25">
      <c r="A316" s="37" t="s">
        <v>138</v>
      </c>
      <c r="B316" s="37"/>
      <c r="C316" s="39">
        <v>2047265.653</v>
      </c>
      <c r="D316" s="39">
        <v>764962.159</v>
      </c>
      <c r="E316" s="39">
        <v>439870.078</v>
      </c>
      <c r="F316" s="40">
        <f>+E316/D316*100-100</f>
        <v>-42.497799031651184</v>
      </c>
      <c r="G316" s="40"/>
      <c r="H316" s="39">
        <v>999030.138</v>
      </c>
      <c r="I316" s="39">
        <v>342261.194</v>
      </c>
      <c r="J316" s="39">
        <v>276075.142</v>
      </c>
      <c r="K316" s="40">
        <f>+J316/I316*100-100</f>
        <v>-19.3378779599536</v>
      </c>
      <c r="L316" s="40">
        <f t="shared" si="47"/>
        <v>25.79555602920082</v>
      </c>
      <c r="M316" s="41">
        <f>+I316/D316*1000</f>
        <v>447.42238550390834</v>
      </c>
      <c r="N316" s="41">
        <f>+J316/E316*1000</f>
        <v>627.6288290743887</v>
      </c>
      <c r="O316" s="40">
        <f>+N316/M316*100-100</f>
        <v>40.276581907613604</v>
      </c>
      <c r="R316" s="43"/>
    </row>
    <row r="317" spans="1:18" ht="11.25">
      <c r="A317" s="37" t="s">
        <v>139</v>
      </c>
      <c r="B317" s="37"/>
      <c r="C317" s="39">
        <v>1871809.269</v>
      </c>
      <c r="D317" s="39">
        <v>656789.367</v>
      </c>
      <c r="E317" s="39">
        <v>424053.945</v>
      </c>
      <c r="F317" s="40">
        <f>+E317/D317*100-100</f>
        <v>-35.43532122985785</v>
      </c>
      <c r="G317" s="40"/>
      <c r="H317" s="39">
        <v>829119.889</v>
      </c>
      <c r="I317" s="39">
        <v>257466.665</v>
      </c>
      <c r="J317" s="39">
        <v>257689.011</v>
      </c>
      <c r="K317" s="40">
        <f>+J317/I317*100-100</f>
        <v>0.08635914090082508</v>
      </c>
      <c r="L317" s="40">
        <f t="shared" si="47"/>
        <v>24.07761623594437</v>
      </c>
      <c r="M317" s="41">
        <f>+I317/D317*1000</f>
        <v>392.0079677538385</v>
      </c>
      <c r="N317" s="41">
        <f>+J317/E317*1000</f>
        <v>607.6797870610542</v>
      </c>
      <c r="O317" s="40">
        <f>+N317/M317*100-100</f>
        <v>55.017202977528996</v>
      </c>
      <c r="R317" s="43"/>
    </row>
    <row r="318" spans="1:18" ht="11.25">
      <c r="A318" s="37" t="s">
        <v>10</v>
      </c>
      <c r="B318" s="37"/>
      <c r="C318" s="39"/>
      <c r="D318" s="39"/>
      <c r="E318" s="39"/>
      <c r="F318" s="40"/>
      <c r="G318" s="40"/>
      <c r="H318" s="39"/>
      <c r="I318" s="39"/>
      <c r="J318" s="39"/>
      <c r="K318" s="40"/>
      <c r="L318" s="40">
        <f t="shared" si="47"/>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129</v>
      </c>
      <c r="B320" s="46"/>
      <c r="C320" s="39"/>
      <c r="D320" s="39"/>
      <c r="E320" s="39"/>
      <c r="F320" s="40"/>
      <c r="G320" s="40"/>
      <c r="H320" s="47">
        <f>+H321+H322+H323</f>
        <v>430680.174</v>
      </c>
      <c r="I320" s="47">
        <f>+I321+I322+I323</f>
        <v>127788.127</v>
      </c>
      <c r="J320" s="47">
        <f>+J321+J322+J323</f>
        <v>123955.63100000001</v>
      </c>
      <c r="K320" s="45">
        <f aca="true" t="shared" si="48" ref="K320:K330">+J320/I320*100-100</f>
        <v>-2.999101786662848</v>
      </c>
      <c r="L320" s="45">
        <f t="shared" si="47"/>
        <v>11.582007715114903</v>
      </c>
      <c r="M320" s="41"/>
      <c r="N320" s="41"/>
      <c r="O320" s="40"/>
      <c r="R320" s="43"/>
    </row>
    <row r="321" spans="1:18" ht="11.25">
      <c r="A321" s="37" t="s">
        <v>130</v>
      </c>
      <c r="B321" s="37"/>
      <c r="C321" s="39">
        <v>2921475</v>
      </c>
      <c r="D321" s="39">
        <v>695696</v>
      </c>
      <c r="E321" s="39">
        <v>1455464</v>
      </c>
      <c r="F321" s="40">
        <f>+E321/D321*100-100</f>
        <v>109.20976978450358</v>
      </c>
      <c r="G321" s="40"/>
      <c r="H321" s="39">
        <v>425319.335</v>
      </c>
      <c r="I321" s="39">
        <v>125083.647</v>
      </c>
      <c r="J321" s="39">
        <v>122305.387</v>
      </c>
      <c r="K321" s="40">
        <f t="shared" si="48"/>
        <v>-2.2211216786795376</v>
      </c>
      <c r="L321" s="40">
        <f t="shared" si="47"/>
        <v>11.427814326838561</v>
      </c>
      <c r="M321" s="41">
        <f>+I321/D321*1000</f>
        <v>179.79641538833053</v>
      </c>
      <c r="N321" s="41">
        <f>+J321/E321*1000</f>
        <v>84.03188742559074</v>
      </c>
      <c r="O321" s="40">
        <f>+N321/M321*100-100</f>
        <v>-53.26275707772274</v>
      </c>
      <c r="R321" s="43"/>
    </row>
    <row r="322" spans="1:18" ht="11.25">
      <c r="A322" s="37" t="s">
        <v>131</v>
      </c>
      <c r="B322" s="37"/>
      <c r="C322" s="39">
        <v>26582</v>
      </c>
      <c r="D322" s="39">
        <v>9850</v>
      </c>
      <c r="E322" s="39">
        <v>2671</v>
      </c>
      <c r="F322" s="40">
        <f>+E322/D322*100-100</f>
        <v>-72.88324873096447</v>
      </c>
      <c r="G322" s="40"/>
      <c r="H322" s="39">
        <v>3292.887</v>
      </c>
      <c r="I322" s="39">
        <v>1477.673</v>
      </c>
      <c r="J322" s="39">
        <v>1258.668</v>
      </c>
      <c r="K322" s="40">
        <f t="shared" si="48"/>
        <v>-14.820938055983973</v>
      </c>
      <c r="L322" s="40">
        <f t="shared" si="47"/>
        <v>0.1176058107982867</v>
      </c>
      <c r="M322" s="41">
        <f>+I322/D322*1000</f>
        <v>150.01756345177662</v>
      </c>
      <c r="N322" s="41">
        <f>+J322/E322*1000</f>
        <v>471.2347435417446</v>
      </c>
      <c r="O322" s="40">
        <f>+N322/M322*100-100</f>
        <v>214.11971551799252</v>
      </c>
      <c r="R322" s="43"/>
    </row>
    <row r="323" spans="1:18" ht="11.25">
      <c r="A323" s="37" t="s">
        <v>132</v>
      </c>
      <c r="B323" s="37"/>
      <c r="C323" s="192"/>
      <c r="D323" s="192"/>
      <c r="E323" s="192"/>
      <c r="F323" s="40"/>
      <c r="G323" s="40"/>
      <c r="H323" s="39">
        <v>2067.952</v>
      </c>
      <c r="I323" s="39">
        <v>1226.807</v>
      </c>
      <c r="J323" s="39">
        <v>391.576</v>
      </c>
      <c r="K323" s="40">
        <f t="shared" si="48"/>
        <v>-68.08169500174029</v>
      </c>
      <c r="L323" s="40">
        <f t="shared" si="47"/>
        <v>0.036587577478056105</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103</v>
      </c>
      <c r="B325" s="46"/>
      <c r="C325" s="39"/>
      <c r="D325" s="39"/>
      <c r="E325" s="39"/>
      <c r="F325" s="40"/>
      <c r="G325" s="40"/>
      <c r="H325" s="47">
        <f>SUM(H326:H328)</f>
        <v>799994.338</v>
      </c>
      <c r="I325" s="47">
        <f>SUM(I326:I328)</f>
        <v>269384.463</v>
      </c>
      <c r="J325" s="47">
        <f>SUM(J326:J328)</f>
        <v>240220.246</v>
      </c>
      <c r="K325" s="45">
        <f t="shared" si="48"/>
        <v>-10.826243160133544</v>
      </c>
      <c r="L325" s="45">
        <f t="shared" si="47"/>
        <v>22.445392113721724</v>
      </c>
      <c r="M325" s="41"/>
      <c r="N325" s="41"/>
      <c r="O325" s="40"/>
      <c r="R325" s="43"/>
    </row>
    <row r="326" spans="1:18" ht="11.25">
      <c r="A326" s="37" t="s">
        <v>133</v>
      </c>
      <c r="B326" s="37"/>
      <c r="C326" s="192"/>
      <c r="D326" s="192"/>
      <c r="E326" s="192"/>
      <c r="F326" s="40"/>
      <c r="G326" s="40"/>
      <c r="H326" s="39">
        <v>436825.465</v>
      </c>
      <c r="I326" s="39">
        <v>141696.316</v>
      </c>
      <c r="J326" s="39">
        <v>128536.46</v>
      </c>
      <c r="K326" s="40">
        <f t="shared" si="48"/>
        <v>-9.28736637020259</v>
      </c>
      <c r="L326" s="40">
        <f t="shared" si="47"/>
        <v>12.01002535652098</v>
      </c>
      <c r="M326" s="41"/>
      <c r="N326" s="41"/>
      <c r="O326" s="40"/>
      <c r="R326" s="43"/>
    </row>
    <row r="327" spans="1:18" ht="11.25">
      <c r="A327" s="37" t="s">
        <v>134</v>
      </c>
      <c r="B327" s="37"/>
      <c r="C327" s="192"/>
      <c r="D327" s="192"/>
      <c r="E327" s="192"/>
      <c r="F327" s="40"/>
      <c r="G327" s="40"/>
      <c r="H327" s="39">
        <v>10993.857</v>
      </c>
      <c r="I327" s="39">
        <v>4413.498</v>
      </c>
      <c r="J327" s="39">
        <v>3078.631</v>
      </c>
      <c r="K327" s="40">
        <f t="shared" si="48"/>
        <v>-30.245102637409147</v>
      </c>
      <c r="L327" s="40">
        <f t="shared" si="47"/>
        <v>0.2876571859328594</v>
      </c>
      <c r="M327" s="41"/>
      <c r="N327" s="41"/>
      <c r="O327" s="40"/>
      <c r="R327" s="43"/>
    </row>
    <row r="328" spans="1:18" ht="11.25">
      <c r="A328" s="37" t="s">
        <v>135</v>
      </c>
      <c r="B328" s="37"/>
      <c r="C328" s="192"/>
      <c r="D328" s="192"/>
      <c r="E328" s="192"/>
      <c r="F328" s="40"/>
      <c r="G328" s="40"/>
      <c r="H328" s="39">
        <v>352175.016</v>
      </c>
      <c r="I328" s="39">
        <v>123274.649</v>
      </c>
      <c r="J328" s="39">
        <v>108605.155</v>
      </c>
      <c r="K328" s="40">
        <f t="shared" si="48"/>
        <v>-11.899846496419556</v>
      </c>
      <c r="L328" s="40">
        <f t="shared" si="47"/>
        <v>10.147709571267882</v>
      </c>
      <c r="M328" s="41"/>
      <c r="N328" s="41"/>
      <c r="O328" s="40"/>
      <c r="R328" s="43"/>
    </row>
    <row r="329" spans="1:18" ht="11.25">
      <c r="A329" s="46" t="s">
        <v>25</v>
      </c>
      <c r="B329" s="46"/>
      <c r="C329" s="47">
        <v>230597.986</v>
      </c>
      <c r="D329" s="47">
        <v>53397.536</v>
      </c>
      <c r="E329" s="47">
        <v>50491.633</v>
      </c>
      <c r="F329" s="45">
        <f>+E329/D329*100-100</f>
        <v>-5.442017024905425</v>
      </c>
      <c r="G329" s="40"/>
      <c r="H329" s="47">
        <v>137420.492</v>
      </c>
      <c r="I329" s="47">
        <v>40003.15</v>
      </c>
      <c r="J329" s="47">
        <v>27176.876</v>
      </c>
      <c r="K329" s="45">
        <f t="shared" si="48"/>
        <v>-32.06316002614794</v>
      </c>
      <c r="L329" s="40">
        <f t="shared" si="47"/>
        <v>2.539318181557408</v>
      </c>
      <c r="M329" s="41">
        <f>+I329/D329*1000</f>
        <v>749.1572270301012</v>
      </c>
      <c r="N329" s="41">
        <f>+J329/E329*1000</f>
        <v>538.2451385559267</v>
      </c>
      <c r="O329" s="40">
        <f>+N329/M329*100-100</f>
        <v>-28.153247524594732</v>
      </c>
      <c r="R329" s="43"/>
    </row>
    <row r="330" spans="1:18" ht="11.25">
      <c r="A330" s="46" t="s">
        <v>104</v>
      </c>
      <c r="B330" s="46"/>
      <c r="C330" s="47"/>
      <c r="D330" s="47"/>
      <c r="E330" s="47"/>
      <c r="F330" s="45"/>
      <c r="G330" s="45"/>
      <c r="H330" s="47">
        <v>624.654</v>
      </c>
      <c r="I330" s="47">
        <v>95.762</v>
      </c>
      <c r="J330" s="47">
        <v>169.344</v>
      </c>
      <c r="K330" s="45">
        <f t="shared" si="48"/>
        <v>76.83841189615924</v>
      </c>
      <c r="L330" s="40">
        <f t="shared" si="47"/>
        <v>0.015822948087839735</v>
      </c>
      <c r="M330" s="41"/>
      <c r="N330" s="41"/>
      <c r="O330" s="40"/>
      <c r="R330" s="43"/>
    </row>
    <row r="331" spans="1:18" ht="11.25">
      <c r="A331" s="152"/>
      <c r="B331" s="152"/>
      <c r="C331" s="164"/>
      <c r="D331" s="164"/>
      <c r="E331" s="164"/>
      <c r="F331" s="164"/>
      <c r="G331" s="164"/>
      <c r="H331" s="164"/>
      <c r="I331" s="164"/>
      <c r="J331" s="164"/>
      <c r="K331" s="152"/>
      <c r="L331" s="152"/>
      <c r="R331" s="43"/>
    </row>
    <row r="332" spans="1:18" ht="11.25">
      <c r="A332" s="37" t="s">
        <v>75</v>
      </c>
      <c r="B332" s="37"/>
      <c r="C332" s="37"/>
      <c r="D332" s="37"/>
      <c r="E332" s="37"/>
      <c r="F332" s="37"/>
      <c r="G332" s="37"/>
      <c r="H332" s="37"/>
      <c r="I332" s="37"/>
      <c r="J332" s="37"/>
      <c r="K332" s="37"/>
      <c r="L332" s="37"/>
      <c r="R332" s="43"/>
    </row>
    <row r="333" spans="1:20" ht="19.5" customHeight="1">
      <c r="A333" s="331" t="s">
        <v>399</v>
      </c>
      <c r="B333" s="331"/>
      <c r="C333" s="331"/>
      <c r="D333" s="331"/>
      <c r="E333" s="331"/>
      <c r="F333" s="331"/>
      <c r="G333" s="331"/>
      <c r="H333" s="331"/>
      <c r="I333" s="331"/>
      <c r="J333" s="331"/>
      <c r="K333" s="331"/>
      <c r="L333" s="147"/>
      <c r="Q333" s="239"/>
      <c r="R333" s="263"/>
      <c r="S333" s="263"/>
      <c r="T333" s="267"/>
    </row>
    <row r="334" spans="1:20" ht="19.5" customHeight="1">
      <c r="A334" s="332" t="s">
        <v>365</v>
      </c>
      <c r="B334" s="332"/>
      <c r="C334" s="332"/>
      <c r="D334" s="332"/>
      <c r="E334" s="332"/>
      <c r="F334" s="332"/>
      <c r="G334" s="332"/>
      <c r="H334" s="332"/>
      <c r="I334" s="332"/>
      <c r="J334" s="332"/>
      <c r="K334" s="332"/>
      <c r="L334" s="148"/>
      <c r="Q334" s="268"/>
      <c r="R334" s="264"/>
      <c r="S334" s="264"/>
      <c r="T334" s="264"/>
    </row>
    <row r="335" spans="1:21" ht="12.75">
      <c r="A335" s="37"/>
      <c r="B335" s="37"/>
      <c r="C335" s="338" t="s">
        <v>153</v>
      </c>
      <c r="D335" s="338"/>
      <c r="E335" s="338"/>
      <c r="F335" s="338"/>
      <c r="G335" s="44"/>
      <c r="H335" s="338" t="s">
        <v>305</v>
      </c>
      <c r="I335" s="338"/>
      <c r="J335" s="338"/>
      <c r="K335" s="338"/>
      <c r="L335" s="44"/>
      <c r="M335" s="335"/>
      <c r="N335" s="335"/>
      <c r="O335" s="335"/>
      <c r="P335" s="149"/>
      <c r="Q335" s="269"/>
      <c r="R335" s="265"/>
      <c r="S335" s="265"/>
      <c r="T335" s="265"/>
      <c r="U335" s="149"/>
    </row>
    <row r="336" spans="1:21" ht="12.75">
      <c r="A336" s="37" t="s">
        <v>165</v>
      </c>
      <c r="B336" s="151" t="s">
        <v>140</v>
      </c>
      <c r="C336" s="150">
        <f>+C296</f>
        <v>2009</v>
      </c>
      <c r="D336" s="336" t="str">
        <f>+D296</f>
        <v>enero-abril</v>
      </c>
      <c r="E336" s="336"/>
      <c r="F336" s="336"/>
      <c r="G336" s="44"/>
      <c r="H336" s="150">
        <f>+H296</f>
        <v>2009</v>
      </c>
      <c r="I336" s="336" t="str">
        <f>+D336</f>
        <v>enero-abril</v>
      </c>
      <c r="J336" s="336"/>
      <c r="K336" s="336"/>
      <c r="L336" s="151" t="s">
        <v>340</v>
      </c>
      <c r="M336" s="339" t="s">
        <v>301</v>
      </c>
      <c r="N336" s="337"/>
      <c r="O336" s="337"/>
      <c r="P336" s="149"/>
      <c r="Q336" s="269"/>
      <c r="R336" s="265"/>
      <c r="S336" s="265"/>
      <c r="T336" s="265"/>
      <c r="U336" s="149"/>
    </row>
    <row r="337" spans="1:22" ht="15.75">
      <c r="A337" s="152"/>
      <c r="B337" s="156" t="s">
        <v>48</v>
      </c>
      <c r="C337" s="152"/>
      <c r="D337" s="153">
        <f>+D297</f>
        <v>2009</v>
      </c>
      <c r="E337" s="153">
        <f>+E297</f>
        <v>2010</v>
      </c>
      <c r="F337" s="154" t="str">
        <f>+F297</f>
        <v>Var % 10/09</v>
      </c>
      <c r="G337" s="156"/>
      <c r="H337" s="152"/>
      <c r="I337" s="153">
        <f>+I297</f>
        <v>2009</v>
      </c>
      <c r="J337" s="153">
        <f>+J297</f>
        <v>2010</v>
      </c>
      <c r="K337" s="154" t="str">
        <f>+K297</f>
        <v>Var % 10/09</v>
      </c>
      <c r="L337" s="156">
        <v>2008</v>
      </c>
      <c r="M337" s="157"/>
      <c r="N337" s="157"/>
      <c r="O337" s="156"/>
      <c r="Q337" s="239"/>
      <c r="R337" s="263"/>
      <c r="S337" s="263"/>
      <c r="T337" s="267"/>
      <c r="U337" s="231"/>
      <c r="V337" s="231"/>
    </row>
    <row r="338" spans="1:22" ht="15.75">
      <c r="A338" s="37"/>
      <c r="B338" s="37"/>
      <c r="C338" s="37"/>
      <c r="D338" s="37"/>
      <c r="E338" s="37"/>
      <c r="F338" s="37"/>
      <c r="G338" s="37"/>
      <c r="H338" s="37"/>
      <c r="I338" s="37"/>
      <c r="J338" s="37"/>
      <c r="K338" s="37"/>
      <c r="L338" s="37"/>
      <c r="M338" s="42"/>
      <c r="N338" s="42"/>
      <c r="O338" s="42"/>
      <c r="Q338" s="268"/>
      <c r="R338" s="264"/>
      <c r="S338" s="264"/>
      <c r="T338" s="266"/>
      <c r="U338" s="232"/>
      <c r="V338" s="232"/>
    </row>
    <row r="339" spans="1:23" s="160" customFormat="1" ht="15.75">
      <c r="A339" s="158" t="s">
        <v>510</v>
      </c>
      <c r="B339" s="158"/>
      <c r="C339" s="158"/>
      <c r="D339" s="158"/>
      <c r="E339" s="158"/>
      <c r="F339" s="158"/>
      <c r="G339" s="158"/>
      <c r="H339" s="158">
        <f>+H341+H350</f>
        <v>2962306</v>
      </c>
      <c r="I339" s="158">
        <f>(I341+I350)</f>
        <v>926796</v>
      </c>
      <c r="J339" s="158">
        <f>(J341+J350)</f>
        <v>1136125</v>
      </c>
      <c r="K339" s="159">
        <f>+J339/I339*100-100</f>
        <v>22.586308098006455</v>
      </c>
      <c r="L339" s="158">
        <f>(L341+L350)</f>
        <v>100</v>
      </c>
      <c r="M339" s="42"/>
      <c r="N339" s="42"/>
      <c r="O339" s="42"/>
      <c r="Q339" s="294"/>
      <c r="R339" s="294"/>
      <c r="S339" s="51"/>
      <c r="T339" s="294"/>
      <c r="U339" s="232"/>
      <c r="V339" s="232"/>
      <c r="W339" s="51"/>
    </row>
    <row r="340" spans="1:23" ht="15.75">
      <c r="A340" s="37"/>
      <c r="B340" s="37"/>
      <c r="C340" s="39"/>
      <c r="D340" s="39"/>
      <c r="E340" s="39"/>
      <c r="F340" s="40"/>
      <c r="G340" s="40"/>
      <c r="H340" s="39"/>
      <c r="I340" s="39"/>
      <c r="J340" s="39"/>
      <c r="K340" s="40"/>
      <c r="L340" s="40"/>
      <c r="M340" s="42"/>
      <c r="N340" s="42"/>
      <c r="O340" s="42"/>
      <c r="Q340" s="258"/>
      <c r="R340" s="266"/>
      <c r="S340" s="266"/>
      <c r="T340" s="266"/>
      <c r="U340" s="232"/>
      <c r="V340" s="232"/>
      <c r="W340" s="52"/>
    </row>
    <row r="341" spans="1:23" ht="15.75">
      <c r="A341" s="46" t="s">
        <v>507</v>
      </c>
      <c r="B341" s="46"/>
      <c r="C341" s="47"/>
      <c r="D341" s="47"/>
      <c r="E341" s="47"/>
      <c r="F341" s="45"/>
      <c r="G341" s="45"/>
      <c r="H341" s="47">
        <f>SUM(H343:H348)</f>
        <v>704762</v>
      </c>
      <c r="I341" s="47">
        <f>SUM(I343:I348)</f>
        <v>228512</v>
      </c>
      <c r="J341" s="47">
        <f>SUM(J343:J348)</f>
        <v>210239</v>
      </c>
      <c r="K341" s="45">
        <f>+J341/I341*100-100</f>
        <v>-7.996516594314514</v>
      </c>
      <c r="L341" s="45">
        <f>+J341/$J$339*100</f>
        <v>18.504918032786886</v>
      </c>
      <c r="M341" s="42"/>
      <c r="N341" s="42"/>
      <c r="O341" s="42"/>
      <c r="P341" s="51"/>
      <c r="Q341" s="51"/>
      <c r="R341" s="51"/>
      <c r="S341" s="52"/>
      <c r="T341" s="233"/>
      <c r="U341" s="231"/>
      <c r="V341" s="231"/>
      <c r="W341" s="52"/>
    </row>
    <row r="342" spans="1:23" ht="12.75">
      <c r="A342" s="46"/>
      <c r="B342" s="46"/>
      <c r="C342" s="39"/>
      <c r="D342" s="39"/>
      <c r="E342" s="39"/>
      <c r="F342" s="40"/>
      <c r="G342" s="40"/>
      <c r="H342" s="39"/>
      <c r="I342" s="39"/>
      <c r="J342" s="39"/>
      <c r="K342" s="40"/>
      <c r="L342" s="45"/>
      <c r="M342" s="42"/>
      <c r="N342" s="42"/>
      <c r="O342" s="42"/>
      <c r="P342" s="52"/>
      <c r="Q342" s="52"/>
      <c r="R342" s="52"/>
      <c r="S342" s="52"/>
      <c r="T342" s="52"/>
      <c r="U342" s="230"/>
      <c r="V342" s="230"/>
      <c r="W342" s="52"/>
    </row>
    <row r="343" spans="1:25" ht="12.75">
      <c r="A343" s="37" t="s">
        <v>105</v>
      </c>
      <c r="B343" s="38">
        <v>10059000</v>
      </c>
      <c r="C343" s="39">
        <v>739969.296</v>
      </c>
      <c r="D343" s="39">
        <v>243385.302</v>
      </c>
      <c r="E343" s="39">
        <v>250705.512</v>
      </c>
      <c r="F343" s="40">
        <f>+E343/D343*100-100</f>
        <v>3.0076631332486983</v>
      </c>
      <c r="G343" s="40"/>
      <c r="H343" s="275">
        <v>144346.276</v>
      </c>
      <c r="I343" s="275">
        <v>47515.775</v>
      </c>
      <c r="J343" s="275">
        <v>50930.249</v>
      </c>
      <c r="K343" s="40">
        <f aca="true" t="shared" si="49" ref="K343:K369">+J343/I343*100-100</f>
        <v>7.185979814072269</v>
      </c>
      <c r="L343" s="40">
        <f aca="true" t="shared" si="50" ref="L343:L369">+J343/$J$339*100</f>
        <v>4.482803300693146</v>
      </c>
      <c r="M343" s="41">
        <f>+I343/D343*1000</f>
        <v>195.22861327098545</v>
      </c>
      <c r="N343" s="41">
        <f>+J343/E343*1000</f>
        <v>203.14770342983127</v>
      </c>
      <c r="O343" s="40">
        <f>+N343/M343*100-100</f>
        <v>4.056316349414303</v>
      </c>
      <c r="P343" s="293"/>
      <c r="Q343" s="294"/>
      <c r="R343" s="294"/>
      <c r="S343" s="51"/>
      <c r="T343" s="229"/>
      <c r="U343" s="229"/>
      <c r="V343" s="229"/>
      <c r="W343" s="51"/>
      <c r="X343" s="51"/>
      <c r="Y343" s="51"/>
    </row>
    <row r="344" spans="1:25" ht="12.75">
      <c r="A344" s="37" t="s">
        <v>106</v>
      </c>
      <c r="B344" s="38">
        <v>10019000</v>
      </c>
      <c r="C344" s="39">
        <v>663605.357</v>
      </c>
      <c r="D344" s="39">
        <v>245648.112</v>
      </c>
      <c r="E344" s="39">
        <v>135001.26</v>
      </c>
      <c r="F344" s="40">
        <f>+E344/D344*100-100</f>
        <v>-45.042826138228165</v>
      </c>
      <c r="G344" s="40"/>
      <c r="H344" s="275">
        <v>160742.949</v>
      </c>
      <c r="I344" s="275">
        <v>61140.255</v>
      </c>
      <c r="J344" s="275">
        <v>31950.346</v>
      </c>
      <c r="K344" s="40">
        <f t="shared" si="49"/>
        <v>-47.742537220363246</v>
      </c>
      <c r="L344" s="40">
        <f t="shared" si="50"/>
        <v>2.812221014413027</v>
      </c>
      <c r="M344" s="41">
        <f aca="true" t="shared" si="51" ref="M344:M368">+I344/D344*1000</f>
        <v>248.89364913987208</v>
      </c>
      <c r="N344" s="41">
        <f aca="true" t="shared" si="52" ref="N344:N368">+J344/E344*1000</f>
        <v>236.66702073743608</v>
      </c>
      <c r="O344" s="40">
        <f aca="true" t="shared" si="53" ref="O344:O368">+N344/M344*100-100</f>
        <v>-4.912390671553439</v>
      </c>
      <c r="P344" s="52"/>
      <c r="Q344" s="52"/>
      <c r="R344" s="52"/>
      <c r="S344" s="52"/>
      <c r="T344" s="52"/>
      <c r="U344" s="230"/>
      <c r="V344" s="230"/>
      <c r="W344" s="52"/>
      <c r="X344" s="52"/>
      <c r="Y344" s="52"/>
    </row>
    <row r="345" spans="1:25" ht="12.75">
      <c r="A345" s="37" t="s">
        <v>107</v>
      </c>
      <c r="B345" s="38">
        <v>10011000</v>
      </c>
      <c r="C345" s="39">
        <v>22398.576</v>
      </c>
      <c r="D345" s="39">
        <v>1465.27</v>
      </c>
      <c r="E345" s="39">
        <v>0.962</v>
      </c>
      <c r="F345" s="40">
        <f>+E345/D345*100-100</f>
        <v>-99.93434657093914</v>
      </c>
      <c r="G345" s="40"/>
      <c r="H345" s="275">
        <v>6537.184</v>
      </c>
      <c r="I345" s="275">
        <v>545.113</v>
      </c>
      <c r="J345" s="275">
        <v>0.185</v>
      </c>
      <c r="K345" s="40">
        <f t="shared" si="49"/>
        <v>-99.96606208254069</v>
      </c>
      <c r="L345" s="40">
        <f t="shared" si="50"/>
        <v>1.62834195180988E-05</v>
      </c>
      <c r="M345" s="41">
        <f t="shared" si="51"/>
        <v>372.0222211606052</v>
      </c>
      <c r="N345" s="41">
        <f t="shared" si="52"/>
        <v>192.30769230769232</v>
      </c>
      <c r="O345" s="40">
        <f t="shared" si="53"/>
        <v>-48.30747160539332</v>
      </c>
      <c r="P345" s="51"/>
      <c r="Q345" s="297"/>
      <c r="R345" s="51"/>
      <c r="S345" s="51"/>
      <c r="T345" s="51"/>
      <c r="U345" s="52"/>
      <c r="V345" s="52"/>
      <c r="W345" s="52"/>
      <c r="X345" s="52"/>
      <c r="Y345" s="52"/>
    </row>
    <row r="346" spans="1:25" ht="12.75">
      <c r="A346" s="37" t="s">
        <v>108</v>
      </c>
      <c r="B346" s="38">
        <v>10030000</v>
      </c>
      <c r="C346" s="39">
        <v>68997.179</v>
      </c>
      <c r="D346" s="39">
        <v>67323.319</v>
      </c>
      <c r="E346" s="39">
        <v>732.494</v>
      </c>
      <c r="F346" s="40">
        <f>+E346/D346*100-100</f>
        <v>-98.91197580440145</v>
      </c>
      <c r="G346" s="40"/>
      <c r="H346" s="275">
        <v>15079.861</v>
      </c>
      <c r="I346" s="275">
        <v>14701.717</v>
      </c>
      <c r="J346" s="275">
        <v>218.194</v>
      </c>
      <c r="K346" s="40">
        <f t="shared" si="49"/>
        <v>-98.51586042637061</v>
      </c>
      <c r="L346" s="40">
        <f t="shared" si="50"/>
        <v>0.01920510507206513</v>
      </c>
      <c r="M346" s="41">
        <f t="shared" si="51"/>
        <v>218.37481007138106</v>
      </c>
      <c r="N346" s="41">
        <f t="shared" si="52"/>
        <v>297.8782078761054</v>
      </c>
      <c r="O346" s="40">
        <f t="shared" si="53"/>
        <v>36.40685378443456</v>
      </c>
      <c r="P346" s="52"/>
      <c r="Q346" s="103"/>
      <c r="R346" s="52"/>
      <c r="S346" s="52"/>
      <c r="T346" s="52"/>
      <c r="U346" s="52"/>
      <c r="V346" s="52"/>
      <c r="W346" s="52"/>
      <c r="X346" s="52"/>
      <c r="Y346" s="52"/>
    </row>
    <row r="347" spans="1:25" ht="12.75">
      <c r="A347" s="38" t="s">
        <v>47</v>
      </c>
      <c r="B347" s="38">
        <v>12010000</v>
      </c>
      <c r="C347" s="39">
        <v>21192.196</v>
      </c>
      <c r="D347" s="39">
        <v>9103.21</v>
      </c>
      <c r="E347" s="39">
        <v>3309.222</v>
      </c>
      <c r="F347" s="40">
        <f>+E347/D347*100-100</f>
        <v>-63.64774623456999</v>
      </c>
      <c r="G347" s="40"/>
      <c r="H347" s="275">
        <v>9464.671</v>
      </c>
      <c r="I347" s="275">
        <v>3685.441</v>
      </c>
      <c r="J347" s="275">
        <v>1257.728</v>
      </c>
      <c r="K347" s="40">
        <f t="shared" si="49"/>
        <v>-65.87306647969673</v>
      </c>
      <c r="L347" s="40">
        <f t="shared" si="50"/>
        <v>0.11070331169545605</v>
      </c>
      <c r="M347" s="41">
        <f t="shared" si="51"/>
        <v>404.85070650902264</v>
      </c>
      <c r="N347" s="41">
        <f t="shared" si="52"/>
        <v>380.06758083924257</v>
      </c>
      <c r="O347" s="40">
        <f t="shared" si="53"/>
        <v>-6.121546849573733</v>
      </c>
      <c r="P347" s="52"/>
      <c r="Q347" s="103"/>
      <c r="R347" s="52"/>
      <c r="S347" s="52"/>
      <c r="T347" s="52"/>
      <c r="U347" s="51"/>
      <c r="W347" s="51"/>
      <c r="X347" s="51"/>
      <c r="Y347" s="51"/>
    </row>
    <row r="348" spans="1:25" ht="12.75">
      <c r="A348" s="37" t="s">
        <v>109</v>
      </c>
      <c r="B348" s="44" t="s">
        <v>187</v>
      </c>
      <c r="C348" s="39"/>
      <c r="D348" s="39"/>
      <c r="E348" s="39"/>
      <c r="F348" s="40"/>
      <c r="G348" s="40"/>
      <c r="H348" s="39">
        <v>368591.05900000007</v>
      </c>
      <c r="I348" s="39">
        <v>100923.699</v>
      </c>
      <c r="J348" s="39">
        <v>125882.298</v>
      </c>
      <c r="K348" s="40">
        <f t="shared" si="49"/>
        <v>24.730166697516708</v>
      </c>
      <c r="L348" s="40">
        <f t="shared" si="50"/>
        <v>11.079969017493674</v>
      </c>
      <c r="M348" s="41"/>
      <c r="N348" s="41"/>
      <c r="O348" s="40"/>
      <c r="P348" s="52"/>
      <c r="Q348" s="103"/>
      <c r="R348" s="52"/>
      <c r="S348" s="52"/>
      <c r="T348" s="52"/>
      <c r="U348" s="51"/>
      <c r="V348" s="51"/>
      <c r="W348" s="52"/>
      <c r="X348" s="52"/>
      <c r="Y348" s="52"/>
    </row>
    <row r="349" spans="1:25" ht="12.75">
      <c r="A349" s="37"/>
      <c r="B349" s="37"/>
      <c r="C349" s="39"/>
      <c r="D349" s="39"/>
      <c r="E349" s="39"/>
      <c r="F349" s="40"/>
      <c r="G349" s="40"/>
      <c r="H349" s="39"/>
      <c r="I349" s="39"/>
      <c r="J349" s="39"/>
      <c r="K349" s="40"/>
      <c r="L349" s="45"/>
      <c r="M349" s="41"/>
      <c r="N349" s="41"/>
      <c r="O349" s="40"/>
      <c r="Q349" s="55"/>
      <c r="R349" s="51"/>
      <c r="S349" s="51"/>
      <c r="T349" s="51"/>
      <c r="U349" s="52"/>
      <c r="V349" s="52"/>
      <c r="W349" s="52"/>
      <c r="X349" s="52"/>
      <c r="Y349" s="52"/>
    </row>
    <row r="350" spans="1:25" ht="12.75">
      <c r="A350" s="46" t="s">
        <v>508</v>
      </c>
      <c r="B350" s="46"/>
      <c r="C350" s="39"/>
      <c r="D350" s="39"/>
      <c r="E350" s="39"/>
      <c r="F350" s="40"/>
      <c r="G350" s="40"/>
      <c r="H350" s="47">
        <f>SUM(H352:H369)</f>
        <v>2257544</v>
      </c>
      <c r="I350" s="47">
        <f>SUM(I352:I369)</f>
        <v>698284</v>
      </c>
      <c r="J350" s="47">
        <f>SUM(J352:J369)-1</f>
        <v>925886</v>
      </c>
      <c r="K350" s="45">
        <f t="shared" si="49"/>
        <v>32.59447445451994</v>
      </c>
      <c r="L350" s="45">
        <f t="shared" si="50"/>
        <v>81.49508196721311</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S351" s="41"/>
      <c r="T351" s="41"/>
      <c r="U351" s="52"/>
      <c r="V351" s="52"/>
      <c r="W351" s="41"/>
    </row>
    <row r="352" spans="1:25" ht="11.25" customHeight="1">
      <c r="A352" s="37" t="s">
        <v>110</v>
      </c>
      <c r="B352" s="38">
        <v>10062000</v>
      </c>
      <c r="C352" s="295">
        <v>67.319</v>
      </c>
      <c r="D352" s="295">
        <v>0</v>
      </c>
      <c r="E352" s="295">
        <v>0.112</v>
      </c>
      <c r="F352" s="40"/>
      <c r="G352" s="40"/>
      <c r="H352" s="296">
        <v>25.099</v>
      </c>
      <c r="I352" s="296">
        <v>0</v>
      </c>
      <c r="J352" s="296">
        <v>0.85</v>
      </c>
      <c r="K352" s="40"/>
      <c r="L352" s="40">
        <f t="shared" si="50"/>
        <v>7.481571129937286E-05</v>
      </c>
      <c r="M352" s="41" t="e">
        <f t="shared" si="51"/>
        <v>#DIV/0!</v>
      </c>
      <c r="N352" s="41">
        <f t="shared" si="52"/>
        <v>7589.285714285714</v>
      </c>
      <c r="O352" s="40" t="e">
        <f t="shared" si="53"/>
        <v>#DIV/0!</v>
      </c>
      <c r="Q352" s="41"/>
      <c r="R352" s="41"/>
      <c r="S352" s="41"/>
      <c r="T352" s="51"/>
      <c r="U352" s="51"/>
      <c r="V352" s="51"/>
      <c r="W352" s="41"/>
      <c r="X352" s="41"/>
      <c r="Y352" s="41"/>
    </row>
    <row r="353" spans="1:22" ht="12.75">
      <c r="A353" s="37" t="s">
        <v>111</v>
      </c>
      <c r="B353" s="38">
        <v>10063000</v>
      </c>
      <c r="C353" s="295">
        <v>97500.548</v>
      </c>
      <c r="D353" s="295">
        <v>32119.272</v>
      </c>
      <c r="E353" s="295">
        <v>30084.155</v>
      </c>
      <c r="F353" s="40">
        <f aca="true" t="shared" si="54" ref="F353:F368">+E353/D353*100-100</f>
        <v>-6.3361243056816505</v>
      </c>
      <c r="G353" s="40"/>
      <c r="H353" s="296">
        <v>51325.753</v>
      </c>
      <c r="I353" s="296">
        <v>16727.361</v>
      </c>
      <c r="J353" s="296">
        <v>17260.542</v>
      </c>
      <c r="K353" s="40">
        <f t="shared" si="49"/>
        <v>3.1874782878183794</v>
      </c>
      <c r="L353" s="40">
        <f t="shared" si="50"/>
        <v>1.5192467378149412</v>
      </c>
      <c r="M353" s="41">
        <f t="shared" si="51"/>
        <v>520.7889207451526</v>
      </c>
      <c r="N353" s="41">
        <f t="shared" si="52"/>
        <v>573.7419581836352</v>
      </c>
      <c r="O353" s="40">
        <f t="shared" si="53"/>
        <v>10.167850222834346</v>
      </c>
      <c r="T353" s="52"/>
      <c r="U353" s="52"/>
      <c r="V353" s="52"/>
    </row>
    <row r="354" spans="1:22" ht="12.75">
      <c r="A354" s="37" t="s">
        <v>112</v>
      </c>
      <c r="B354" s="38">
        <v>10064000</v>
      </c>
      <c r="C354" s="295">
        <v>21523.75</v>
      </c>
      <c r="D354" s="295">
        <v>4800.357</v>
      </c>
      <c r="E354" s="295">
        <v>8484.248</v>
      </c>
      <c r="F354" s="40">
        <f t="shared" si="54"/>
        <v>76.74202147881917</v>
      </c>
      <c r="G354" s="40"/>
      <c r="H354" s="296">
        <v>7493.154</v>
      </c>
      <c r="I354" s="296">
        <v>1819.863</v>
      </c>
      <c r="J354" s="296">
        <v>3063.608</v>
      </c>
      <c r="K354" s="40">
        <f t="shared" si="49"/>
        <v>68.34278184676538</v>
      </c>
      <c r="L354" s="40">
        <f t="shared" si="50"/>
        <v>0.2696541313675872</v>
      </c>
      <c r="M354" s="41">
        <f t="shared" si="51"/>
        <v>379.109928699053</v>
      </c>
      <c r="N354" s="41">
        <f t="shared" si="52"/>
        <v>361.09364082709516</v>
      </c>
      <c r="O354" s="40">
        <f t="shared" si="53"/>
        <v>-4.752259571196731</v>
      </c>
      <c r="Q354" s="41"/>
      <c r="R354" s="41"/>
      <c r="S354" s="41"/>
      <c r="T354" s="41"/>
      <c r="U354" s="52"/>
      <c r="V354" s="52"/>
    </row>
    <row r="355" spans="1:22" ht="12.75">
      <c r="A355" s="37" t="s">
        <v>113</v>
      </c>
      <c r="B355" s="38">
        <v>11010000</v>
      </c>
      <c r="C355" s="295">
        <v>2865.63</v>
      </c>
      <c r="D355" s="295">
        <v>927.264</v>
      </c>
      <c r="E355" s="295">
        <v>639.628</v>
      </c>
      <c r="F355" s="40">
        <f t="shared" si="54"/>
        <v>-31.01986057907996</v>
      </c>
      <c r="G355" s="40"/>
      <c r="H355" s="296">
        <v>959.741</v>
      </c>
      <c r="I355" s="296">
        <v>369.192</v>
      </c>
      <c r="J355" s="296">
        <v>160.994</v>
      </c>
      <c r="K355" s="40">
        <f t="shared" si="49"/>
        <v>-56.39287958568983</v>
      </c>
      <c r="L355" s="40">
        <f t="shared" si="50"/>
        <v>0.014170447794036747</v>
      </c>
      <c r="M355" s="41">
        <f t="shared" si="51"/>
        <v>398.1519826068951</v>
      </c>
      <c r="N355" s="41">
        <f t="shared" si="52"/>
        <v>251.69942529095036</v>
      </c>
      <c r="O355" s="40">
        <f t="shared" si="53"/>
        <v>-36.783078752251456</v>
      </c>
      <c r="P355" s="41"/>
      <c r="T355" s="52"/>
      <c r="U355" s="52"/>
      <c r="V355" s="52"/>
    </row>
    <row r="356" spans="1:15" ht="11.25">
      <c r="A356" s="37" t="s">
        <v>114</v>
      </c>
      <c r="B356" s="38">
        <v>15121110</v>
      </c>
      <c r="C356" s="295">
        <v>2420.644</v>
      </c>
      <c r="D356" s="295">
        <v>833.824</v>
      </c>
      <c r="E356" s="295">
        <v>1272.533</v>
      </c>
      <c r="F356" s="40">
        <f t="shared" si="54"/>
        <v>52.6141008174387</v>
      </c>
      <c r="G356" s="40"/>
      <c r="H356" s="296">
        <v>2951.75</v>
      </c>
      <c r="I356" s="296">
        <v>1282.305</v>
      </c>
      <c r="J356" s="296">
        <v>1451.325</v>
      </c>
      <c r="K356" s="40">
        <f t="shared" si="49"/>
        <v>13.180951489700178</v>
      </c>
      <c r="L356" s="40">
        <f t="shared" si="50"/>
        <v>0.12774342611948508</v>
      </c>
      <c r="M356" s="41">
        <f t="shared" si="51"/>
        <v>1537.860507733047</v>
      </c>
      <c r="N356" s="41">
        <f t="shared" si="52"/>
        <v>1140.5008750264237</v>
      </c>
      <c r="O356" s="40">
        <f t="shared" si="53"/>
        <v>-25.838470440493282</v>
      </c>
    </row>
    <row r="357" spans="1:22" ht="11.25">
      <c r="A357" s="37" t="s">
        <v>115</v>
      </c>
      <c r="B357" s="38">
        <v>15121910</v>
      </c>
      <c r="C357" s="295">
        <v>9516.363</v>
      </c>
      <c r="D357" s="295">
        <v>3147.259</v>
      </c>
      <c r="E357" s="295">
        <v>2801.846</v>
      </c>
      <c r="F357" s="40">
        <f t="shared" si="54"/>
        <v>-10.975042092182434</v>
      </c>
      <c r="G357" s="40"/>
      <c r="H357" s="296">
        <v>11580.559</v>
      </c>
      <c r="I357" s="296">
        <v>3500.944</v>
      </c>
      <c r="J357" s="296">
        <v>3885.855</v>
      </c>
      <c r="K357" s="40">
        <f t="shared" si="49"/>
        <v>10.994491771362249</v>
      </c>
      <c r="L357" s="40">
        <f t="shared" si="50"/>
        <v>0.3420270656837936</v>
      </c>
      <c r="M357" s="41">
        <f t="shared" si="51"/>
        <v>1112.3787397224062</v>
      </c>
      <c r="N357" s="41">
        <f t="shared" si="52"/>
        <v>1386.8909997194708</v>
      </c>
      <c r="O357" s="40">
        <f t="shared" si="53"/>
        <v>24.677949172740313</v>
      </c>
      <c r="T357" s="41"/>
      <c r="U357" s="41"/>
      <c r="V357" s="41"/>
    </row>
    <row r="358" spans="1:15" ht="11.25">
      <c r="A358" s="37" t="s">
        <v>116</v>
      </c>
      <c r="B358" s="38">
        <v>15071000</v>
      </c>
      <c r="C358" s="295">
        <v>0</v>
      </c>
      <c r="D358" s="295">
        <v>0</v>
      </c>
      <c r="E358" s="295">
        <v>0</v>
      </c>
      <c r="F358" s="40"/>
      <c r="G358" s="40"/>
      <c r="H358" s="296">
        <v>0</v>
      </c>
      <c r="I358" s="296">
        <v>0</v>
      </c>
      <c r="J358" s="296">
        <v>0</v>
      </c>
      <c r="K358" s="40"/>
      <c r="L358" s="40">
        <f t="shared" si="50"/>
        <v>0</v>
      </c>
      <c r="M358" s="41"/>
      <c r="N358" s="41"/>
      <c r="O358" s="40"/>
    </row>
    <row r="359" spans="1:15" ht="11.25">
      <c r="A359" s="37" t="s">
        <v>117</v>
      </c>
      <c r="B359" s="38">
        <v>15079000</v>
      </c>
      <c r="C359" s="295">
        <v>3830.066</v>
      </c>
      <c r="D359" s="295">
        <v>746.689</v>
      </c>
      <c r="E359" s="295">
        <v>2014.498</v>
      </c>
      <c r="F359" s="40">
        <f t="shared" si="54"/>
        <v>169.79076965108635</v>
      </c>
      <c r="G359" s="40"/>
      <c r="H359" s="296">
        <v>4306.931</v>
      </c>
      <c r="I359" s="296">
        <v>932.318</v>
      </c>
      <c r="J359" s="296">
        <v>2107.325</v>
      </c>
      <c r="K359" s="40">
        <f t="shared" si="49"/>
        <v>126.03071055154999</v>
      </c>
      <c r="L359" s="40">
        <f t="shared" si="50"/>
        <v>0.1854835515458246</v>
      </c>
      <c r="M359" s="41">
        <f t="shared" si="51"/>
        <v>1248.6028319688653</v>
      </c>
      <c r="N359" s="41">
        <f t="shared" si="52"/>
        <v>1046.0794699225316</v>
      </c>
      <c r="O359" s="40">
        <f t="shared" si="53"/>
        <v>-16.219998614530112</v>
      </c>
    </row>
    <row r="360" spans="1:15" ht="11.25">
      <c r="A360" s="37" t="s">
        <v>118</v>
      </c>
      <c r="B360" s="38">
        <v>15179000</v>
      </c>
      <c r="C360" s="295">
        <v>208072.258</v>
      </c>
      <c r="D360" s="295">
        <v>81586.523</v>
      </c>
      <c r="E360" s="295">
        <v>87635.238</v>
      </c>
      <c r="F360" s="40">
        <f t="shared" si="54"/>
        <v>7.413865400294114</v>
      </c>
      <c r="G360" s="40"/>
      <c r="H360" s="296">
        <v>218566.936</v>
      </c>
      <c r="I360" s="296">
        <v>80691.616</v>
      </c>
      <c r="J360" s="296">
        <v>92270.162</v>
      </c>
      <c r="K360" s="40">
        <f t="shared" si="49"/>
        <v>14.3491313893131</v>
      </c>
      <c r="L360" s="40">
        <f t="shared" si="50"/>
        <v>8.121479766751017</v>
      </c>
      <c r="M360" s="41">
        <f t="shared" si="51"/>
        <v>989.0311908499887</v>
      </c>
      <c r="N360" s="41">
        <f t="shared" si="52"/>
        <v>1052.8888162544843</v>
      </c>
      <c r="O360" s="40">
        <f t="shared" si="53"/>
        <v>6.456583573427579</v>
      </c>
    </row>
    <row r="361" spans="1:15" ht="11.25">
      <c r="A361" s="37" t="s">
        <v>14</v>
      </c>
      <c r="B361" s="38">
        <v>17019900</v>
      </c>
      <c r="C361" s="295">
        <v>561959.045</v>
      </c>
      <c r="D361" s="295">
        <v>185675.033</v>
      </c>
      <c r="E361" s="295">
        <v>128967.976</v>
      </c>
      <c r="F361" s="40">
        <f t="shared" si="54"/>
        <v>-30.541024328241278</v>
      </c>
      <c r="G361" s="40"/>
      <c r="H361" s="296">
        <v>261097.274</v>
      </c>
      <c r="I361" s="296">
        <v>77819.734</v>
      </c>
      <c r="J361" s="296">
        <v>81102.317</v>
      </c>
      <c r="K361" s="40">
        <f t="shared" si="49"/>
        <v>4.218188409639126</v>
      </c>
      <c r="L361" s="40">
        <f t="shared" si="50"/>
        <v>7.138502981626141</v>
      </c>
      <c r="M361" s="41">
        <f t="shared" si="51"/>
        <v>419.1179220094712</v>
      </c>
      <c r="N361" s="41">
        <f t="shared" si="52"/>
        <v>628.8562441268366</v>
      </c>
      <c r="O361" s="40">
        <f t="shared" si="53"/>
        <v>50.04279490406179</v>
      </c>
    </row>
    <row r="362" spans="1:18" ht="11.25">
      <c r="A362" s="37" t="s">
        <v>87</v>
      </c>
      <c r="B362" s="44" t="s">
        <v>187</v>
      </c>
      <c r="C362" s="295">
        <v>4651.193</v>
      </c>
      <c r="D362" s="295">
        <v>2002.921</v>
      </c>
      <c r="E362" s="295">
        <v>246.897</v>
      </c>
      <c r="F362" s="40">
        <f t="shared" si="54"/>
        <v>-87.67315335951842</v>
      </c>
      <c r="G362" s="40"/>
      <c r="H362" s="296">
        <v>10229.896</v>
      </c>
      <c r="I362" s="296">
        <v>4470.557</v>
      </c>
      <c r="J362" s="296">
        <v>785.23</v>
      </c>
      <c r="K362" s="40">
        <f t="shared" si="49"/>
        <v>-82.43552201660778</v>
      </c>
      <c r="L362" s="40">
        <f t="shared" si="50"/>
        <v>0.06911475409836065</v>
      </c>
      <c r="M362" s="41">
        <f t="shared" si="51"/>
        <v>2232.0186367809815</v>
      </c>
      <c r="N362" s="41">
        <f t="shared" si="52"/>
        <v>3180.395063528516</v>
      </c>
      <c r="O362" s="40">
        <f t="shared" si="53"/>
        <v>42.48962849679799</v>
      </c>
      <c r="R362" s="43"/>
    </row>
    <row r="363" spans="1:18" ht="11.25">
      <c r="A363" s="37" t="s">
        <v>88</v>
      </c>
      <c r="B363" s="44" t="s">
        <v>187</v>
      </c>
      <c r="C363" s="295">
        <v>1662.193</v>
      </c>
      <c r="D363" s="295">
        <v>351.239</v>
      </c>
      <c r="E363" s="295">
        <v>57.804</v>
      </c>
      <c r="F363" s="40">
        <f t="shared" si="54"/>
        <v>-83.54282981104035</v>
      </c>
      <c r="G363" s="45"/>
      <c r="H363" s="296">
        <v>3693.684</v>
      </c>
      <c r="I363" s="296">
        <v>745.869</v>
      </c>
      <c r="J363" s="296">
        <v>222.823</v>
      </c>
      <c r="K363" s="40">
        <f t="shared" si="49"/>
        <v>-70.12571912762161</v>
      </c>
      <c r="L363" s="40">
        <f t="shared" si="50"/>
        <v>0.019612542633953133</v>
      </c>
      <c r="M363" s="41">
        <f t="shared" si="51"/>
        <v>2123.5369648586866</v>
      </c>
      <c r="N363" s="41">
        <f t="shared" si="52"/>
        <v>3854.8024358175903</v>
      </c>
      <c r="O363" s="40">
        <f t="shared" si="53"/>
        <v>81.52744687795501</v>
      </c>
      <c r="R363" s="43"/>
    </row>
    <row r="364" spans="1:18" ht="11.25">
      <c r="A364" s="37" t="s">
        <v>90</v>
      </c>
      <c r="B364" s="44" t="s">
        <v>187</v>
      </c>
      <c r="C364" s="295">
        <v>9242.531</v>
      </c>
      <c r="D364" s="295">
        <v>2161.176</v>
      </c>
      <c r="E364" s="295">
        <v>2577.991</v>
      </c>
      <c r="F364" s="40">
        <f t="shared" si="54"/>
        <v>19.286490318234144</v>
      </c>
      <c r="G364" s="40"/>
      <c r="H364" s="296">
        <v>31052.014</v>
      </c>
      <c r="I364" s="296">
        <v>7362.775</v>
      </c>
      <c r="J364" s="296">
        <v>10732.348</v>
      </c>
      <c r="K364" s="40">
        <f t="shared" si="49"/>
        <v>45.76498670677836</v>
      </c>
      <c r="L364" s="40">
        <f t="shared" si="50"/>
        <v>0.9446449994498846</v>
      </c>
      <c r="M364" s="41">
        <f t="shared" si="51"/>
        <v>3406.837295990701</v>
      </c>
      <c r="N364" s="41">
        <f t="shared" si="52"/>
        <v>4163.066511869127</v>
      </c>
      <c r="O364" s="40">
        <f t="shared" si="53"/>
        <v>22.197397473850188</v>
      </c>
      <c r="R364" s="43"/>
    </row>
    <row r="365" spans="1:18" ht="11.25">
      <c r="A365" s="37" t="s">
        <v>119</v>
      </c>
      <c r="B365" s="44" t="s">
        <v>187</v>
      </c>
      <c r="C365" s="295">
        <v>114765.255</v>
      </c>
      <c r="D365" s="295">
        <v>32483.054</v>
      </c>
      <c r="E365" s="295">
        <v>37887.293</v>
      </c>
      <c r="F365" s="40">
        <f t="shared" si="54"/>
        <v>16.637102533524086</v>
      </c>
      <c r="G365" s="40"/>
      <c r="H365" s="296">
        <v>437184.973</v>
      </c>
      <c r="I365" s="296">
        <v>110429.077</v>
      </c>
      <c r="J365" s="296">
        <v>182496.581</v>
      </c>
      <c r="K365" s="40">
        <f t="shared" si="49"/>
        <v>65.26134778795625</v>
      </c>
      <c r="L365" s="40">
        <f t="shared" si="50"/>
        <v>16.063072373198374</v>
      </c>
      <c r="M365" s="41">
        <f t="shared" si="51"/>
        <v>3399.5903525573676</v>
      </c>
      <c r="N365" s="41">
        <f t="shared" si="52"/>
        <v>4816.828190918786</v>
      </c>
      <c r="O365" s="40">
        <f t="shared" si="53"/>
        <v>41.6884886526193</v>
      </c>
      <c r="P365" s="41"/>
      <c r="R365" s="43"/>
    </row>
    <row r="366" spans="1:18" ht="11.25">
      <c r="A366" s="37" t="s">
        <v>120</v>
      </c>
      <c r="B366" s="44" t="s">
        <v>187</v>
      </c>
      <c r="C366" s="295">
        <v>3087.06</v>
      </c>
      <c r="D366" s="295">
        <v>844.411</v>
      </c>
      <c r="E366" s="295">
        <v>1078.559</v>
      </c>
      <c r="F366" s="40">
        <f t="shared" si="54"/>
        <v>27.729150851895582</v>
      </c>
      <c r="G366" s="40"/>
      <c r="H366" s="296">
        <v>8811.458</v>
      </c>
      <c r="I366" s="296">
        <v>2274.98</v>
      </c>
      <c r="J366" s="296">
        <v>3816.434</v>
      </c>
      <c r="K366" s="40">
        <f t="shared" si="49"/>
        <v>67.75681544453138</v>
      </c>
      <c r="L366" s="40">
        <f t="shared" si="50"/>
        <v>0.335916734514248</v>
      </c>
      <c r="M366" s="41">
        <f t="shared" si="51"/>
        <v>2694.1619661515547</v>
      </c>
      <c r="N366" s="41">
        <f t="shared" si="52"/>
        <v>3538.4564034049135</v>
      </c>
      <c r="O366" s="40">
        <f t="shared" si="53"/>
        <v>31.337924291885912</v>
      </c>
      <c r="P366" s="41"/>
      <c r="Q366" s="41"/>
      <c r="R366" s="43"/>
    </row>
    <row r="367" spans="1:18" ht="11.25">
      <c r="A367" s="37" t="s">
        <v>121</v>
      </c>
      <c r="B367" s="44" t="s">
        <v>187</v>
      </c>
      <c r="C367" s="295">
        <v>5282.273</v>
      </c>
      <c r="D367" s="295">
        <v>1149.717</v>
      </c>
      <c r="E367" s="295">
        <v>5136.89</v>
      </c>
      <c r="F367" s="40">
        <f t="shared" si="54"/>
        <v>346.796037633609</v>
      </c>
      <c r="G367" s="40"/>
      <c r="H367" s="296">
        <v>12032.355</v>
      </c>
      <c r="I367" s="296">
        <v>3120.509</v>
      </c>
      <c r="J367" s="296">
        <v>14354.035</v>
      </c>
      <c r="K367" s="40">
        <f t="shared" si="49"/>
        <v>359.9901810890467</v>
      </c>
      <c r="L367" s="40">
        <f t="shared" si="50"/>
        <v>1.2634203982836396</v>
      </c>
      <c r="M367" s="41">
        <f t="shared" si="51"/>
        <v>2714.154004855108</v>
      </c>
      <c r="N367" s="41">
        <f t="shared" si="52"/>
        <v>2794.304530562266</v>
      </c>
      <c r="O367" s="40">
        <f t="shared" si="53"/>
        <v>2.9530574007143144</v>
      </c>
      <c r="P367" s="41"/>
      <c r="Q367" s="41"/>
      <c r="R367" s="43"/>
    </row>
    <row r="368" spans="1:18" ht="11.25">
      <c r="A368" s="37" t="s">
        <v>122</v>
      </c>
      <c r="B368" s="44" t="s">
        <v>187</v>
      </c>
      <c r="C368" s="295">
        <v>35736.985</v>
      </c>
      <c r="D368" s="295">
        <v>9461.802</v>
      </c>
      <c r="E368" s="295">
        <v>23900.654</v>
      </c>
      <c r="F368" s="40">
        <f t="shared" si="54"/>
        <v>152.60150233539025</v>
      </c>
      <c r="G368" s="40"/>
      <c r="H368" s="296">
        <v>48942.473</v>
      </c>
      <c r="I368" s="296">
        <v>12254.752</v>
      </c>
      <c r="J368" s="296">
        <v>36541.409</v>
      </c>
      <c r="K368" s="40">
        <f t="shared" si="49"/>
        <v>198.18154622794486</v>
      </c>
      <c r="L368" s="40">
        <f t="shared" si="50"/>
        <v>3.2163194190780064</v>
      </c>
      <c r="M368" s="41">
        <f t="shared" si="51"/>
        <v>1295.1816155104493</v>
      </c>
      <c r="N368" s="41">
        <f t="shared" si="52"/>
        <v>1528.8874103612395</v>
      </c>
      <c r="O368" s="40">
        <f t="shared" si="53"/>
        <v>18.04424893405266</v>
      </c>
      <c r="R368" s="43"/>
    </row>
    <row r="369" spans="1:21" ht="11.25">
      <c r="A369" s="37" t="s">
        <v>109</v>
      </c>
      <c r="B369" s="44" t="s">
        <v>187</v>
      </c>
      <c r="C369" s="39"/>
      <c r="D369" s="39"/>
      <c r="E369" s="39"/>
      <c r="F369" s="40"/>
      <c r="G369" s="40"/>
      <c r="H369" s="39">
        <v>1147289.9500000002</v>
      </c>
      <c r="I369" s="39">
        <v>374482.14800000004</v>
      </c>
      <c r="J369" s="39">
        <v>475635.162</v>
      </c>
      <c r="K369" s="40">
        <f t="shared" si="49"/>
        <v>27.011438206127764</v>
      </c>
      <c r="L369" s="40">
        <f t="shared" si="50"/>
        <v>41.864685840026404</v>
      </c>
      <c r="M369" s="41"/>
      <c r="N369" s="41"/>
      <c r="O369" s="40"/>
      <c r="R369" s="43"/>
      <c r="S369" s="41"/>
      <c r="T369" s="41"/>
      <c r="U369" s="41"/>
    </row>
    <row r="370" spans="1:18" ht="11.25">
      <c r="A370" s="152"/>
      <c r="B370" s="152"/>
      <c r="C370" s="164"/>
      <c r="D370" s="164"/>
      <c r="E370" s="164"/>
      <c r="F370" s="164"/>
      <c r="G370" s="164"/>
      <c r="H370" s="195"/>
      <c r="I370" s="195"/>
      <c r="J370" s="195"/>
      <c r="K370" s="152"/>
      <c r="L370" s="152"/>
      <c r="R370" s="43"/>
    </row>
    <row r="371" spans="1:18" ht="11.25">
      <c r="A371" s="37" t="s">
        <v>123</v>
      </c>
      <c r="B371" s="37"/>
      <c r="C371" s="37"/>
      <c r="D371" s="37"/>
      <c r="E371" s="37"/>
      <c r="F371" s="37"/>
      <c r="G371" s="37"/>
      <c r="H371" s="37"/>
      <c r="I371" s="37"/>
      <c r="J371" s="37"/>
      <c r="K371" s="37"/>
      <c r="L371" s="37"/>
      <c r="R371" s="43"/>
    </row>
    <row r="372" ht="11.25">
      <c r="R372" s="43"/>
    </row>
    <row r="373" spans="1:18" ht="19.5" customHeight="1">
      <c r="A373" s="331" t="s">
        <v>400</v>
      </c>
      <c r="B373" s="331"/>
      <c r="C373" s="331"/>
      <c r="D373" s="331"/>
      <c r="E373" s="331"/>
      <c r="F373" s="331"/>
      <c r="G373" s="331"/>
      <c r="H373" s="331"/>
      <c r="I373" s="331"/>
      <c r="J373" s="331"/>
      <c r="K373" s="331"/>
      <c r="L373" s="147"/>
      <c r="R373" s="43"/>
    </row>
    <row r="374" spans="1:20" ht="19.5" customHeight="1">
      <c r="A374" s="332" t="s">
        <v>366</v>
      </c>
      <c r="B374" s="332"/>
      <c r="C374" s="332"/>
      <c r="D374" s="332"/>
      <c r="E374" s="332"/>
      <c r="F374" s="332"/>
      <c r="G374" s="332"/>
      <c r="H374" s="332"/>
      <c r="I374" s="332"/>
      <c r="J374" s="332"/>
      <c r="K374" s="332"/>
      <c r="L374" s="148"/>
      <c r="R374" s="43"/>
      <c r="S374" s="41"/>
      <c r="T374" s="41"/>
    </row>
    <row r="375" spans="1:21" ht="12.75">
      <c r="A375" s="37"/>
      <c r="B375" s="37"/>
      <c r="C375" s="338" t="s">
        <v>153</v>
      </c>
      <c r="D375" s="338"/>
      <c r="E375" s="338"/>
      <c r="F375" s="338"/>
      <c r="G375" s="44"/>
      <c r="H375" s="338" t="s">
        <v>305</v>
      </c>
      <c r="I375" s="338"/>
      <c r="J375" s="338"/>
      <c r="K375" s="338"/>
      <c r="L375" s="44"/>
      <c r="M375" s="335"/>
      <c r="N375" s="335"/>
      <c r="O375" s="335"/>
      <c r="P375" s="149"/>
      <c r="Q375" s="149"/>
      <c r="R375" s="51"/>
      <c r="S375" s="51"/>
      <c r="T375" s="51"/>
      <c r="U375" s="149"/>
    </row>
    <row r="376" spans="1:21" ht="12.75">
      <c r="A376" s="37" t="s">
        <v>165</v>
      </c>
      <c r="B376" s="151" t="s">
        <v>140</v>
      </c>
      <c r="C376" s="150">
        <f>+C336</f>
        <v>2009</v>
      </c>
      <c r="D376" s="336" t="str">
        <f>+D336</f>
        <v>enero-abril</v>
      </c>
      <c r="E376" s="336"/>
      <c r="F376" s="336"/>
      <c r="G376" s="44"/>
      <c r="H376" s="150">
        <f>+H336</f>
        <v>2009</v>
      </c>
      <c r="I376" s="336" t="str">
        <f>+D376</f>
        <v>enero-abril</v>
      </c>
      <c r="J376" s="336"/>
      <c r="K376" s="336"/>
      <c r="L376" s="151" t="s">
        <v>340</v>
      </c>
      <c r="M376" s="337"/>
      <c r="N376" s="337"/>
      <c r="O376" s="337"/>
      <c r="P376" s="149"/>
      <c r="Q376" s="149"/>
      <c r="R376" s="52"/>
      <c r="S376" s="52"/>
      <c r="T376" s="52"/>
      <c r="U376" s="149"/>
    </row>
    <row r="377" spans="1:20" ht="12.75">
      <c r="A377" s="152"/>
      <c r="B377" s="156" t="s">
        <v>48</v>
      </c>
      <c r="C377" s="152"/>
      <c r="D377" s="153">
        <f>+D337</f>
        <v>2009</v>
      </c>
      <c r="E377" s="153">
        <f>+E337</f>
        <v>2010</v>
      </c>
      <c r="F377" s="154" t="str">
        <f>+F337</f>
        <v>Var % 10/09</v>
      </c>
      <c r="G377" s="156"/>
      <c r="H377" s="152"/>
      <c r="I377" s="153">
        <f>+I337</f>
        <v>2009</v>
      </c>
      <c r="J377" s="153">
        <f>+J337</f>
        <v>2010</v>
      </c>
      <c r="K377" s="154" t="str">
        <f>+K337</f>
        <v>Var % 10/09</v>
      </c>
      <c r="L377" s="156">
        <v>2008</v>
      </c>
      <c r="M377" s="157"/>
      <c r="N377" s="157"/>
      <c r="O377" s="156"/>
      <c r="R377" s="52"/>
      <c r="S377" s="52"/>
      <c r="T377" s="52"/>
    </row>
    <row r="378" spans="1:20" s="160" customFormat="1" ht="12.75">
      <c r="A378" s="158" t="s">
        <v>511</v>
      </c>
      <c r="B378" s="158"/>
      <c r="C378" s="158"/>
      <c r="D378" s="158"/>
      <c r="E378" s="158"/>
      <c r="F378" s="158"/>
      <c r="G378" s="158"/>
      <c r="H378" s="158">
        <f>+H388+H380+H394+H399</f>
        <v>561793.3470000001</v>
      </c>
      <c r="I378" s="158">
        <f>+I388+I380+I394+I399</f>
        <v>137741.02999999997</v>
      </c>
      <c r="J378" s="158">
        <f>+J388+J380+J394+J399</f>
        <v>169570.03299999997</v>
      </c>
      <c r="K378" s="159">
        <f>+J378/I378*100-100</f>
        <v>23.107859001780355</v>
      </c>
      <c r="L378" s="158"/>
      <c r="R378" s="52"/>
      <c r="S378" s="52"/>
      <c r="T378" s="52"/>
    </row>
    <row r="379" spans="1:20" ht="12.75">
      <c r="A379" s="149"/>
      <c r="B379" s="160"/>
      <c r="C379" s="160"/>
      <c r="D379" s="160"/>
      <c r="F379" s="160"/>
      <c r="G379" s="160"/>
      <c r="H379" s="160"/>
      <c r="J379" s="196"/>
      <c r="K379" s="160"/>
      <c r="M379" s="42"/>
      <c r="N379" s="42"/>
      <c r="O379" s="42"/>
      <c r="R379" s="51"/>
      <c r="S379" s="51"/>
      <c r="T379" s="51"/>
    </row>
    <row r="380" spans="1:20" ht="12.75">
      <c r="A380" s="183" t="s">
        <v>348</v>
      </c>
      <c r="B380" s="197"/>
      <c r="C380" s="50">
        <f>SUM(C381:C386)</f>
        <v>786542.7339999999</v>
      </c>
      <c r="D380" s="50">
        <f>SUM(D381:D386)</f>
        <v>149032.617</v>
      </c>
      <c r="E380" s="50">
        <f>SUM(E381:E386)</f>
        <v>239477.36199999996</v>
      </c>
      <c r="F380" s="45">
        <f aca="true" t="shared" si="55" ref="F380:F397">+E380/D380*100-100</f>
        <v>60.687886196080115</v>
      </c>
      <c r="G380" s="50"/>
      <c r="H380" s="50">
        <f>SUM(H381:H386)</f>
        <v>276404.61100000003</v>
      </c>
      <c r="I380" s="50">
        <f>SUM(I381:I386)</f>
        <v>54924.361999999994</v>
      </c>
      <c r="J380" s="50">
        <f>SUM(J381:J386)</f>
        <v>91169.802</v>
      </c>
      <c r="K380" s="45">
        <f aca="true" t="shared" si="56" ref="K380:K397">+J380/I380*100-100</f>
        <v>65.99155398473269</v>
      </c>
      <c r="L380" s="48">
        <f aca="true" t="shared" si="57" ref="L380:L386">+J380/$J$380*100</f>
        <v>100</v>
      </c>
      <c r="M380" s="41">
        <f aca="true" t="shared" si="58" ref="M380:M407">+I380/D380*1000</f>
        <v>368.53920373685713</v>
      </c>
      <c r="N380" s="41">
        <f aca="true" t="shared" si="59" ref="N380:N407">+J380/E380*1000</f>
        <v>380.7032165320078</v>
      </c>
      <c r="O380" s="40">
        <f aca="true" t="shared" si="60" ref="O380:O407">+N380/M380*100-100</f>
        <v>3.3006021263984735</v>
      </c>
      <c r="R380" s="52"/>
      <c r="S380" s="52"/>
      <c r="T380" s="52"/>
    </row>
    <row r="381" spans="1:20" ht="12.75">
      <c r="A381" s="149" t="s">
        <v>349</v>
      </c>
      <c r="B381" s="197" t="s">
        <v>187</v>
      </c>
      <c r="C381" s="198">
        <v>411932.266</v>
      </c>
      <c r="D381" s="198">
        <v>46031.252</v>
      </c>
      <c r="E381" s="198">
        <v>93815.733</v>
      </c>
      <c r="F381" s="40">
        <f t="shared" si="55"/>
        <v>103.80877973946917</v>
      </c>
      <c r="G381" s="198"/>
      <c r="H381" s="198">
        <v>126030.243</v>
      </c>
      <c r="I381" s="198">
        <v>14190.993</v>
      </c>
      <c r="J381" s="198">
        <v>34117.881</v>
      </c>
      <c r="K381" s="40">
        <f t="shared" si="56"/>
        <v>140.4192645292687</v>
      </c>
      <c r="L381" s="43">
        <f t="shared" si="57"/>
        <v>37.42234846577818</v>
      </c>
      <c r="M381" s="41">
        <f t="shared" si="58"/>
        <v>308.2903980104647</v>
      </c>
      <c r="N381" s="41">
        <f t="shared" si="59"/>
        <v>363.669076699534</v>
      </c>
      <c r="O381" s="40">
        <f t="shared" si="60"/>
        <v>17.963153911523875</v>
      </c>
      <c r="R381" s="52"/>
      <c r="S381" s="52"/>
      <c r="T381" s="52"/>
    </row>
    <row r="382" spans="1:20" ht="12.75">
      <c r="A382" s="149" t="s">
        <v>350</v>
      </c>
      <c r="B382" s="197" t="s">
        <v>187</v>
      </c>
      <c r="C382" s="198">
        <v>108157.474</v>
      </c>
      <c r="D382" s="198">
        <v>45033.153</v>
      </c>
      <c r="E382" s="198">
        <v>38435.028</v>
      </c>
      <c r="F382" s="40">
        <f t="shared" si="55"/>
        <v>-14.651705600094218</v>
      </c>
      <c r="G382" s="198"/>
      <c r="H382" s="198">
        <v>33796.602</v>
      </c>
      <c r="I382" s="198">
        <v>15907.029</v>
      </c>
      <c r="J382" s="198">
        <v>12943.654</v>
      </c>
      <c r="K382" s="40">
        <f t="shared" si="56"/>
        <v>-18.62934304074004</v>
      </c>
      <c r="L382" s="43">
        <f t="shared" si="57"/>
        <v>14.197304059078686</v>
      </c>
      <c r="M382" s="41">
        <f t="shared" si="58"/>
        <v>353.229297535529</v>
      </c>
      <c r="N382" s="41">
        <f t="shared" si="59"/>
        <v>336.7671281519556</v>
      </c>
      <c r="O382" s="40">
        <f t="shared" si="60"/>
        <v>-4.660476777670894</v>
      </c>
      <c r="R382" s="52"/>
      <c r="S382" s="52"/>
      <c r="T382" s="52"/>
    </row>
    <row r="383" spans="1:20" ht="11.25">
      <c r="A383" s="149" t="s">
        <v>351</v>
      </c>
      <c r="B383" s="197" t="s">
        <v>187</v>
      </c>
      <c r="C383" s="198">
        <v>31404.79</v>
      </c>
      <c r="D383" s="198">
        <v>15577.417</v>
      </c>
      <c r="E383" s="198">
        <v>14459.959</v>
      </c>
      <c r="F383" s="40">
        <f t="shared" si="55"/>
        <v>-7.1735769800602895</v>
      </c>
      <c r="G383" s="198"/>
      <c r="H383" s="198">
        <v>13840.464</v>
      </c>
      <c r="I383" s="198">
        <v>7868.207</v>
      </c>
      <c r="J383" s="198">
        <v>6312.015</v>
      </c>
      <c r="K383" s="40">
        <f t="shared" si="56"/>
        <v>-19.77822901710644</v>
      </c>
      <c r="L383" s="43">
        <f t="shared" si="57"/>
        <v>6.9233615314860515</v>
      </c>
      <c r="M383" s="41">
        <f t="shared" si="58"/>
        <v>505.1034455840786</v>
      </c>
      <c r="N383" s="41">
        <f t="shared" si="59"/>
        <v>436.51679786920556</v>
      </c>
      <c r="O383" s="40">
        <f t="shared" si="60"/>
        <v>-13.578732894122822</v>
      </c>
      <c r="R383" s="41"/>
      <c r="S383" s="41"/>
      <c r="T383" s="41"/>
    </row>
    <row r="384" spans="1:15" ht="11.25">
      <c r="A384" s="149" t="s">
        <v>352</v>
      </c>
      <c r="B384" s="197" t="s">
        <v>187</v>
      </c>
      <c r="C384" s="198">
        <v>42673.497</v>
      </c>
      <c r="D384" s="198">
        <v>568.8</v>
      </c>
      <c r="E384" s="198">
        <v>17692.639</v>
      </c>
      <c r="F384" s="40">
        <f t="shared" si="55"/>
        <v>3010.5202180028127</v>
      </c>
      <c r="G384" s="198"/>
      <c r="H384" s="198">
        <v>16155.407</v>
      </c>
      <c r="I384" s="198">
        <v>848.293</v>
      </c>
      <c r="J384" s="198">
        <v>8202.258</v>
      </c>
      <c r="K384" s="40">
        <f t="shared" si="56"/>
        <v>866.9133188650619</v>
      </c>
      <c r="L384" s="43">
        <f t="shared" si="57"/>
        <v>8.996682914809885</v>
      </c>
      <c r="M384" s="41">
        <f t="shared" si="58"/>
        <v>1491.373066104079</v>
      </c>
      <c r="N384" s="41">
        <f t="shared" si="59"/>
        <v>463.597205594937</v>
      </c>
      <c r="O384" s="40">
        <f t="shared" si="60"/>
        <v>-68.91473930087834</v>
      </c>
    </row>
    <row r="385" spans="1:15" ht="11.25">
      <c r="A385" s="149" t="s">
        <v>353</v>
      </c>
      <c r="B385" s="197" t="s">
        <v>187</v>
      </c>
      <c r="C385" s="198">
        <v>51092.73</v>
      </c>
      <c r="D385" s="198">
        <v>1748.268</v>
      </c>
      <c r="E385" s="198">
        <v>11814.322</v>
      </c>
      <c r="F385" s="40">
        <f t="shared" si="55"/>
        <v>575.7729364147831</v>
      </c>
      <c r="G385" s="198"/>
      <c r="H385" s="198">
        <v>18762.314</v>
      </c>
      <c r="I385" s="198">
        <v>906.922</v>
      </c>
      <c r="J385" s="198">
        <v>4951.329</v>
      </c>
      <c r="K385" s="40">
        <f t="shared" si="56"/>
        <v>445.9487144429179</v>
      </c>
      <c r="L385" s="43">
        <f t="shared" si="57"/>
        <v>5.430887082545161</v>
      </c>
      <c r="M385" s="41">
        <f t="shared" si="58"/>
        <v>518.7545616575948</v>
      </c>
      <c r="N385" s="41">
        <f t="shared" si="59"/>
        <v>419.0954842774727</v>
      </c>
      <c r="O385" s="40">
        <f t="shared" si="60"/>
        <v>-19.211219475676117</v>
      </c>
    </row>
    <row r="386" spans="1:15" ht="11.25">
      <c r="A386" s="149" t="s">
        <v>354</v>
      </c>
      <c r="B386" s="197" t="s">
        <v>187</v>
      </c>
      <c r="C386" s="198">
        <v>141281.977</v>
      </c>
      <c r="D386" s="198">
        <v>40073.727</v>
      </c>
      <c r="E386" s="198">
        <v>63259.681</v>
      </c>
      <c r="F386" s="40">
        <f t="shared" si="55"/>
        <v>57.85824213455365</v>
      </c>
      <c r="G386" s="198"/>
      <c r="H386" s="198">
        <v>67819.581</v>
      </c>
      <c r="I386" s="198">
        <v>15202.918</v>
      </c>
      <c r="J386" s="198">
        <v>24642.665</v>
      </c>
      <c r="K386" s="40">
        <f t="shared" si="56"/>
        <v>62.091678715888634</v>
      </c>
      <c r="L386" s="43">
        <f t="shared" si="57"/>
        <v>27.02941594630205</v>
      </c>
      <c r="M386" s="41">
        <f t="shared" si="58"/>
        <v>379.3736978844019</v>
      </c>
      <c r="N386" s="41">
        <f t="shared" si="59"/>
        <v>389.54772788057534</v>
      </c>
      <c r="O386" s="40">
        <f t="shared" si="60"/>
        <v>2.681796353545195</v>
      </c>
    </row>
    <row r="387" spans="1:15" ht="11.25">
      <c r="A387" s="149"/>
      <c r="B387" s="197"/>
      <c r="C387" s="160"/>
      <c r="D387" s="160"/>
      <c r="E387" s="160"/>
      <c r="F387" s="40"/>
      <c r="G387" s="160"/>
      <c r="H387" s="160"/>
      <c r="I387" s="160"/>
      <c r="J387" s="199"/>
      <c r="K387" s="40"/>
      <c r="M387" s="41"/>
      <c r="N387" s="41"/>
      <c r="O387" s="40"/>
    </row>
    <row r="388" spans="1:15" ht="11.25">
      <c r="A388" s="183" t="s">
        <v>343</v>
      </c>
      <c r="C388" s="50">
        <f>SUM(C389:C392)</f>
        <v>30814.406000000003</v>
      </c>
      <c r="D388" s="50">
        <f>SUM(D389:D392)</f>
        <v>9700.019</v>
      </c>
      <c r="E388" s="50">
        <f>SUM(E389:E392)</f>
        <v>10019.05</v>
      </c>
      <c r="F388" s="45">
        <f>+E388/D388*100-100</f>
        <v>3.288972939125159</v>
      </c>
      <c r="G388" s="50"/>
      <c r="H388" s="50">
        <f>SUM(H389:H392)</f>
        <v>212392.125</v>
      </c>
      <c r="I388" s="50">
        <f>SUM(I389:I392)</f>
        <v>60143.284</v>
      </c>
      <c r="J388" s="50">
        <f>SUM(J389:J392)</f>
        <v>52576.631</v>
      </c>
      <c r="K388" s="45">
        <f>+J388/I388*100-100</f>
        <v>-12.581043961616729</v>
      </c>
      <c r="L388" s="48">
        <f>+J388/$J$388*100</f>
        <v>100</v>
      </c>
      <c r="M388" s="42"/>
      <c r="N388" s="42"/>
      <c r="O388" s="42"/>
    </row>
    <row r="389" spans="1:15" ht="11.25">
      <c r="A389" s="149" t="s">
        <v>344</v>
      </c>
      <c r="B389" s="197" t="s">
        <v>187</v>
      </c>
      <c r="C389" s="41">
        <v>8391.755</v>
      </c>
      <c r="D389" s="198">
        <v>2465.188</v>
      </c>
      <c r="E389" s="198">
        <v>2467.07</v>
      </c>
      <c r="F389" s="40">
        <f>+E389/D389*100-100</f>
        <v>0.0763430618679024</v>
      </c>
      <c r="G389" s="41"/>
      <c r="H389" s="198">
        <v>55821.618</v>
      </c>
      <c r="I389" s="198">
        <v>16463.678</v>
      </c>
      <c r="J389" s="198">
        <v>11535.026</v>
      </c>
      <c r="K389" s="40">
        <f>+J389/I389*100-100</f>
        <v>-29.936518437739124</v>
      </c>
      <c r="L389" s="43">
        <f>+J389/$J$388*100</f>
        <v>21.939454431760755</v>
      </c>
      <c r="M389" s="41">
        <f aca="true" t="shared" si="61" ref="M389:N392">+I389/D389*1000</f>
        <v>6678.46752458636</v>
      </c>
      <c r="N389" s="41">
        <f t="shared" si="61"/>
        <v>4675.597368538387</v>
      </c>
      <c r="O389" s="40">
        <f>+N389/M389*100-100</f>
        <v>-29.989966241125416</v>
      </c>
    </row>
    <row r="390" spans="1:15" ht="11.25">
      <c r="A390" s="149" t="s">
        <v>345</v>
      </c>
      <c r="B390" s="197" t="s">
        <v>187</v>
      </c>
      <c r="C390" s="41">
        <v>3208.664</v>
      </c>
      <c r="D390" s="198">
        <v>911.263</v>
      </c>
      <c r="E390" s="198">
        <v>758.079</v>
      </c>
      <c r="F390" s="40">
        <f>+E390/D390*100-100</f>
        <v>-16.81007568616306</v>
      </c>
      <c r="G390" s="198"/>
      <c r="H390" s="198">
        <v>48786.494</v>
      </c>
      <c r="I390" s="198">
        <v>11512.608</v>
      </c>
      <c r="J390" s="198">
        <v>10649.379</v>
      </c>
      <c r="K390" s="40">
        <f>+J390/I390*100-100</f>
        <v>-7.498118584425001</v>
      </c>
      <c r="L390" s="43">
        <f>+J390/$J$388*100</f>
        <v>20.254966507838816</v>
      </c>
      <c r="M390" s="41">
        <f t="shared" si="61"/>
        <v>12633.683140871515</v>
      </c>
      <c r="N390" s="41">
        <f t="shared" si="61"/>
        <v>14047.848575148502</v>
      </c>
      <c r="O390" s="40">
        <f>+N390/M390*100-100</f>
        <v>11.193611700629006</v>
      </c>
    </row>
    <row r="391" spans="1:15" ht="11.25">
      <c r="A391" s="149" t="s">
        <v>346</v>
      </c>
      <c r="B391" s="197" t="s">
        <v>187</v>
      </c>
      <c r="C391" s="41">
        <v>6825.37</v>
      </c>
      <c r="D391" s="198">
        <v>2428.922</v>
      </c>
      <c r="E391" s="198">
        <v>1800.662</v>
      </c>
      <c r="F391" s="40">
        <f>+E391/D391*100-100</f>
        <v>-25.86579560809281</v>
      </c>
      <c r="G391" s="198"/>
      <c r="H391" s="198">
        <v>61423.109</v>
      </c>
      <c r="I391" s="198">
        <v>17472.287</v>
      </c>
      <c r="J391" s="198">
        <v>12340.811</v>
      </c>
      <c r="K391" s="40">
        <f>+J391/I391*100-100</f>
        <v>-29.369229111220534</v>
      </c>
      <c r="L391" s="43">
        <f>+J391/$J$388*100</f>
        <v>23.47204597418956</v>
      </c>
      <c r="M391" s="41">
        <f t="shared" si="61"/>
        <v>7193.432724476126</v>
      </c>
      <c r="N391" s="41">
        <f t="shared" si="61"/>
        <v>6853.485551424976</v>
      </c>
      <c r="O391" s="40">
        <f>+N391/M391*100-100</f>
        <v>-4.725799017963396</v>
      </c>
    </row>
    <row r="392" spans="1:15" ht="11.25">
      <c r="A392" s="149" t="s">
        <v>347</v>
      </c>
      <c r="B392" s="197" t="s">
        <v>187</v>
      </c>
      <c r="C392" s="198">
        <v>12388.617</v>
      </c>
      <c r="D392" s="198">
        <v>3894.646</v>
      </c>
      <c r="E392" s="198">
        <v>4993.239</v>
      </c>
      <c r="F392" s="40">
        <f>+E392/D392*100-100</f>
        <v>28.20777549487167</v>
      </c>
      <c r="G392" s="198"/>
      <c r="H392" s="198">
        <v>46360.904</v>
      </c>
      <c r="I392" s="198">
        <v>14694.711</v>
      </c>
      <c r="J392" s="198">
        <v>18051.415</v>
      </c>
      <c r="K392" s="40">
        <f>+J392/I392*100-100</f>
        <v>22.84293988496951</v>
      </c>
      <c r="L392" s="43">
        <f>+J392/$J$388*100</f>
        <v>34.33353308621087</v>
      </c>
      <c r="M392" s="41">
        <f t="shared" si="61"/>
        <v>3773.054341780998</v>
      </c>
      <c r="N392" s="41">
        <f t="shared" si="61"/>
        <v>3615.1714348141563</v>
      </c>
      <c r="O392" s="40">
        <f>+N392/M392*100-100</f>
        <v>-4.184485370871073</v>
      </c>
    </row>
    <row r="393" spans="1:15" ht="11.25">
      <c r="A393" s="149"/>
      <c r="B393" s="197"/>
      <c r="C393" s="198"/>
      <c r="D393" s="198"/>
      <c r="E393" s="198"/>
      <c r="F393" s="40"/>
      <c r="G393" s="198"/>
      <c r="H393" s="198"/>
      <c r="I393" s="198"/>
      <c r="J393" s="198"/>
      <c r="K393" s="40"/>
      <c r="L393" s="43"/>
      <c r="M393" s="41"/>
      <c r="N393" s="41"/>
      <c r="O393" s="40"/>
    </row>
    <row r="394" spans="1:15" ht="11.25">
      <c r="A394" s="183" t="s">
        <v>355</v>
      </c>
      <c r="B394" s="197"/>
      <c r="C394" s="50">
        <f>SUM(C395:C397)</f>
        <v>2394.757</v>
      </c>
      <c r="D394" s="50">
        <f>SUM(D395:D397)</f>
        <v>670.758</v>
      </c>
      <c r="E394" s="50">
        <f>SUM(E395:E397)</f>
        <v>924.077</v>
      </c>
      <c r="F394" s="45">
        <f t="shared" si="55"/>
        <v>37.76607956968087</v>
      </c>
      <c r="G394" s="50"/>
      <c r="H394" s="50">
        <f>SUM(H395:H397)</f>
        <v>52929.337</v>
      </c>
      <c r="I394" s="50">
        <f>SUM(I395:I397)</f>
        <v>16228.527</v>
      </c>
      <c r="J394" s="50">
        <f>SUM(J395:J397)</f>
        <v>17903.250999999997</v>
      </c>
      <c r="K394" s="45">
        <f t="shared" si="56"/>
        <v>10.319630364481</v>
      </c>
      <c r="L394" s="48">
        <f>+J394/$J$394*100</f>
        <v>100</v>
      </c>
      <c r="M394" s="41">
        <f t="shared" si="58"/>
        <v>24194.310019410874</v>
      </c>
      <c r="N394" s="41">
        <f t="shared" si="59"/>
        <v>19374.1982540416</v>
      </c>
      <c r="O394" s="40">
        <f t="shared" si="60"/>
        <v>-19.92250145386309</v>
      </c>
    </row>
    <row r="395" spans="1:15" ht="11.25">
      <c r="A395" s="149" t="s">
        <v>356</v>
      </c>
      <c r="B395" s="197" t="s">
        <v>187</v>
      </c>
      <c r="C395" s="198">
        <v>1567.764</v>
      </c>
      <c r="D395" s="198">
        <v>395.792</v>
      </c>
      <c r="E395" s="198">
        <v>658.343</v>
      </c>
      <c r="F395" s="40">
        <f t="shared" si="55"/>
        <v>66.33560051744351</v>
      </c>
      <c r="G395" s="198"/>
      <c r="H395" s="198">
        <v>11376.667</v>
      </c>
      <c r="I395" s="198">
        <v>3036.24</v>
      </c>
      <c r="J395" s="198">
        <v>3955.79</v>
      </c>
      <c r="K395" s="40">
        <f t="shared" si="56"/>
        <v>30.285814033146266</v>
      </c>
      <c r="L395" s="43">
        <f>+J395/$J$394*100</f>
        <v>22.095372510836164</v>
      </c>
      <c r="M395" s="41">
        <f t="shared" si="58"/>
        <v>7671.302098071714</v>
      </c>
      <c r="N395" s="41">
        <f t="shared" si="59"/>
        <v>6008.706707597711</v>
      </c>
      <c r="O395" s="40">
        <f t="shared" si="60"/>
        <v>-21.672922917374336</v>
      </c>
    </row>
    <row r="396" spans="1:15" ht="11.25">
      <c r="A396" s="149" t="s">
        <v>357</v>
      </c>
      <c r="B396" s="197" t="s">
        <v>187</v>
      </c>
      <c r="C396" s="198">
        <v>142.767</v>
      </c>
      <c r="D396" s="198">
        <v>36.93</v>
      </c>
      <c r="E396" s="198">
        <v>46.599</v>
      </c>
      <c r="F396" s="40">
        <f t="shared" si="55"/>
        <v>26.181965881397232</v>
      </c>
      <c r="G396" s="198"/>
      <c r="H396" s="198">
        <v>28787.966</v>
      </c>
      <c r="I396" s="198">
        <v>9067.938</v>
      </c>
      <c r="J396" s="198">
        <v>9366.559</v>
      </c>
      <c r="K396" s="40">
        <f t="shared" si="56"/>
        <v>3.2931522028491997</v>
      </c>
      <c r="L396" s="43">
        <f>+J396/$J$394*100</f>
        <v>52.317643315172205</v>
      </c>
      <c r="M396" s="41">
        <f t="shared" si="58"/>
        <v>245543.94800974816</v>
      </c>
      <c r="N396" s="41">
        <f t="shared" si="59"/>
        <v>201003.43355007618</v>
      </c>
      <c r="O396" s="40">
        <f t="shared" si="60"/>
        <v>-18.139528512388225</v>
      </c>
    </row>
    <row r="397" spans="1:15" ht="11.25">
      <c r="A397" s="149" t="s">
        <v>358</v>
      </c>
      <c r="B397" s="197" t="s">
        <v>187</v>
      </c>
      <c r="C397" s="198">
        <v>684.226</v>
      </c>
      <c r="D397" s="198">
        <v>238.036</v>
      </c>
      <c r="E397" s="198">
        <v>219.135</v>
      </c>
      <c r="F397" s="40">
        <f t="shared" si="55"/>
        <v>-7.94039557041792</v>
      </c>
      <c r="G397" s="198"/>
      <c r="H397" s="198">
        <v>12764.704</v>
      </c>
      <c r="I397" s="198">
        <v>4124.349</v>
      </c>
      <c r="J397" s="198">
        <v>4580.902</v>
      </c>
      <c r="K397" s="40">
        <f t="shared" si="56"/>
        <v>11.069698514844404</v>
      </c>
      <c r="L397" s="43">
        <f>+J397/$J$394*100</f>
        <v>25.586984173991645</v>
      </c>
      <c r="M397" s="41">
        <f t="shared" si="58"/>
        <v>17326.576652271087</v>
      </c>
      <c r="N397" s="41">
        <f t="shared" si="59"/>
        <v>20904.474410751365</v>
      </c>
      <c r="O397" s="40">
        <f t="shared" si="60"/>
        <v>20.649767292671186</v>
      </c>
    </row>
    <row r="398" spans="1:15" ht="11.25">
      <c r="A398" s="149"/>
      <c r="C398" s="160"/>
      <c r="D398" s="160"/>
      <c r="E398" s="160"/>
      <c r="F398" s="199"/>
      <c r="G398" s="160"/>
      <c r="H398" s="160"/>
      <c r="I398" s="160"/>
      <c r="J398" s="198"/>
      <c r="K398" s="199"/>
      <c r="M398" s="41"/>
      <c r="N398" s="41"/>
      <c r="O398" s="40"/>
    </row>
    <row r="399" spans="1:15" ht="11.25">
      <c r="A399" s="183" t="s">
        <v>358</v>
      </c>
      <c r="C399" s="50"/>
      <c r="D399" s="50"/>
      <c r="E399" s="50"/>
      <c r="F399" s="199"/>
      <c r="G399" s="50"/>
      <c r="H399" s="50">
        <f>SUM(H400:H401)</f>
        <v>20067.273999999998</v>
      </c>
      <c r="I399" s="50">
        <f>SUM(I400:I401)</f>
        <v>6444.857</v>
      </c>
      <c r="J399" s="50">
        <f>SUM(J400:J401)</f>
        <v>7920.349</v>
      </c>
      <c r="K399" s="45">
        <f>+J399/I399*100-100</f>
        <v>22.894099900121915</v>
      </c>
      <c r="L399" s="48">
        <f>+J399/$J$399*100</f>
        <v>100</v>
      </c>
      <c r="M399" s="41"/>
      <c r="N399" s="41"/>
      <c r="O399" s="40"/>
    </row>
    <row r="400" spans="1:15" ht="22.5">
      <c r="A400" s="200" t="s">
        <v>359</v>
      </c>
      <c r="C400" s="198">
        <v>536.349</v>
      </c>
      <c r="D400" s="198">
        <v>136.422</v>
      </c>
      <c r="E400" s="198">
        <v>123.029</v>
      </c>
      <c r="F400" s="40">
        <f>+E400/D400*100-100</f>
        <v>-9.817331515444721</v>
      </c>
      <c r="G400" s="198"/>
      <c r="H400" s="198">
        <v>11868.546</v>
      </c>
      <c r="I400" s="198">
        <v>3471.866</v>
      </c>
      <c r="J400" s="198">
        <v>4056.914</v>
      </c>
      <c r="K400" s="40">
        <f>+J400/I400*100-100</f>
        <v>16.85111118919913</v>
      </c>
      <c r="L400" s="43">
        <f>+J400/$J$399*100</f>
        <v>51.2214045113416</v>
      </c>
      <c r="M400" s="41">
        <f t="shared" si="58"/>
        <v>25449.458298514903</v>
      </c>
      <c r="N400" s="41">
        <f t="shared" si="59"/>
        <v>32975.26599419649</v>
      </c>
      <c r="O400" s="40">
        <f t="shared" si="60"/>
        <v>29.571583046703807</v>
      </c>
    </row>
    <row r="401" spans="1:15" ht="11.25">
      <c r="A401" s="149" t="s">
        <v>360</v>
      </c>
      <c r="C401" s="198">
        <v>3263.158</v>
      </c>
      <c r="D401" s="198">
        <v>1117.619</v>
      </c>
      <c r="E401" s="198">
        <v>1221.937</v>
      </c>
      <c r="F401" s="40">
        <f>+E401/D401*100-100</f>
        <v>9.333950120747758</v>
      </c>
      <c r="G401" s="198"/>
      <c r="H401" s="198">
        <v>8198.728</v>
      </c>
      <c r="I401" s="198">
        <v>2972.991</v>
      </c>
      <c r="J401" s="198">
        <v>3863.435</v>
      </c>
      <c r="K401" s="40">
        <f>+J401/I401*100-100</f>
        <v>29.951116569138634</v>
      </c>
      <c r="L401" s="43">
        <f>+J401/$J$399*100</f>
        <v>48.77859548865839</v>
      </c>
      <c r="M401" s="41">
        <f t="shared" si="58"/>
        <v>2660.1113617431347</v>
      </c>
      <c r="N401" s="41">
        <f t="shared" si="59"/>
        <v>3161.7301055619073</v>
      </c>
      <c r="O401" s="40">
        <f t="shared" si="60"/>
        <v>18.857058055271352</v>
      </c>
    </row>
    <row r="402" spans="1:15" ht="11.25">
      <c r="A402" s="149"/>
      <c r="C402" s="160"/>
      <c r="D402" s="160"/>
      <c r="E402" s="160"/>
      <c r="G402" s="160"/>
      <c r="H402" s="160"/>
      <c r="I402" s="160"/>
      <c r="M402" s="41"/>
      <c r="N402" s="41"/>
      <c r="O402" s="40"/>
    </row>
    <row r="403" spans="1:15" s="160" customFormat="1" ht="11.25">
      <c r="A403" s="158" t="s">
        <v>512</v>
      </c>
      <c r="B403" s="158"/>
      <c r="C403" s="158"/>
      <c r="D403" s="158"/>
      <c r="E403" s="158"/>
      <c r="F403" s="158"/>
      <c r="G403" s="158"/>
      <c r="H403" s="158">
        <f>SUM(H405:H408)</f>
        <v>304877.631</v>
      </c>
      <c r="I403" s="158">
        <f>SUM(I405:I408)</f>
        <v>95153.84000000001</v>
      </c>
      <c r="J403" s="158">
        <f>SUM(J405:J408)</f>
        <v>110934.625</v>
      </c>
      <c r="K403" s="159">
        <f>+J403/I403*100-100</f>
        <v>16.584496222117778</v>
      </c>
      <c r="L403" s="158"/>
      <c r="M403" s="41"/>
      <c r="N403" s="41"/>
      <c r="O403" s="40"/>
    </row>
    <row r="404" spans="1:15" ht="11.25">
      <c r="A404" s="149"/>
      <c r="C404" s="160"/>
      <c r="D404" s="160"/>
      <c r="E404" s="160"/>
      <c r="F404" s="41"/>
      <c r="G404" s="160"/>
      <c r="H404" s="160"/>
      <c r="I404" s="160"/>
      <c r="J404" s="41"/>
      <c r="K404" s="41"/>
      <c r="M404" s="41"/>
      <c r="N404" s="41"/>
      <c r="O404" s="40"/>
    </row>
    <row r="405" spans="1:15" ht="11.25">
      <c r="A405" s="149" t="s">
        <v>361</v>
      </c>
      <c r="C405" s="198">
        <v>28562</v>
      </c>
      <c r="D405" s="198">
        <v>526</v>
      </c>
      <c r="E405" s="198">
        <v>801</v>
      </c>
      <c r="F405" s="40">
        <f>+E405/D405*100-100</f>
        <v>52.28136882129277</v>
      </c>
      <c r="G405" s="198"/>
      <c r="H405" s="198">
        <v>41000.295</v>
      </c>
      <c r="I405" s="198">
        <v>15547.137</v>
      </c>
      <c r="J405" s="198">
        <v>17776.925</v>
      </c>
      <c r="K405" s="40">
        <f>+J405/I405*100-100</f>
        <v>14.342113277833718</v>
      </c>
      <c r="L405" s="43">
        <f>+J405/$J$403*100</f>
        <v>16.02468571016488</v>
      </c>
      <c r="M405" s="41">
        <f t="shared" si="58"/>
        <v>29557.294676806083</v>
      </c>
      <c r="N405" s="41">
        <f t="shared" si="59"/>
        <v>22193.414481897627</v>
      </c>
      <c r="O405" s="40">
        <f t="shared" si="60"/>
        <v>-24.91391812217161</v>
      </c>
    </row>
    <row r="406" spans="1:15" ht="11.25">
      <c r="A406" s="149" t="s">
        <v>362</v>
      </c>
      <c r="C406" s="198">
        <v>134</v>
      </c>
      <c r="D406" s="198">
        <v>24</v>
      </c>
      <c r="E406" s="198">
        <v>25</v>
      </c>
      <c r="F406" s="40">
        <f>+E406/D406*100-100</f>
        <v>4.166666666666671</v>
      </c>
      <c r="G406" s="198"/>
      <c r="H406" s="198">
        <v>5450.618</v>
      </c>
      <c r="I406" s="198">
        <v>2310.634</v>
      </c>
      <c r="J406" s="198">
        <v>1434.699</v>
      </c>
      <c r="K406" s="40">
        <f>+J406/I406*100-100</f>
        <v>-37.908859646313516</v>
      </c>
      <c r="L406" s="43">
        <f>+J406/$J$403*100</f>
        <v>1.2932833188916446</v>
      </c>
      <c r="M406" s="41">
        <f t="shared" si="58"/>
        <v>96276.41666666666</v>
      </c>
      <c r="N406" s="41">
        <f t="shared" si="59"/>
        <v>57387.96</v>
      </c>
      <c r="O406" s="40">
        <f t="shared" si="60"/>
        <v>-40.39250526046098</v>
      </c>
    </row>
    <row r="407" spans="1:15" ht="22.5">
      <c r="A407" s="200" t="s">
        <v>363</v>
      </c>
      <c r="C407" s="198">
        <v>577</v>
      </c>
      <c r="D407" s="198">
        <v>213</v>
      </c>
      <c r="E407" s="198">
        <v>273</v>
      </c>
      <c r="F407" s="40">
        <f>+E407/D407*100-100</f>
        <v>28.16901408450704</v>
      </c>
      <c r="G407" s="198"/>
      <c r="H407" s="198">
        <v>3868.218</v>
      </c>
      <c r="I407" s="198">
        <v>1118.484</v>
      </c>
      <c r="J407" s="198">
        <v>1756.585</v>
      </c>
      <c r="K407" s="40">
        <f>+J407/I407*100-100</f>
        <v>57.05052553277474</v>
      </c>
      <c r="L407" s="43">
        <f>+J407/$J$403*100</f>
        <v>1.583441599049891</v>
      </c>
      <c r="M407" s="41">
        <f t="shared" si="58"/>
        <v>5251.098591549296</v>
      </c>
      <c r="N407" s="41">
        <f t="shared" si="59"/>
        <v>6434.377289377289</v>
      </c>
      <c r="O407" s="40">
        <f t="shared" si="60"/>
        <v>22.533926514582475</v>
      </c>
    </row>
    <row r="408" spans="1:15" ht="11.25">
      <c r="A408" s="149" t="s">
        <v>364</v>
      </c>
      <c r="C408" s="160"/>
      <c r="D408" s="160"/>
      <c r="E408" s="160"/>
      <c r="G408" s="160"/>
      <c r="H408" s="160">
        <v>254558.5</v>
      </c>
      <c r="I408" s="160">
        <v>76177.585</v>
      </c>
      <c r="J408" s="198">
        <v>89966.416</v>
      </c>
      <c r="K408" s="40">
        <f>+J408/I408*100-100</f>
        <v>18.10090330377365</v>
      </c>
      <c r="L408" s="43">
        <f>+J408/$J$403*100</f>
        <v>81.09858937189358</v>
      </c>
      <c r="M408" s="41"/>
      <c r="N408" s="41"/>
      <c r="O408" s="40"/>
    </row>
    <row r="409" spans="3:15" ht="11.25">
      <c r="C409" s="198"/>
      <c r="D409" s="198"/>
      <c r="E409" s="198"/>
      <c r="G409" s="160"/>
      <c r="H409" s="160"/>
      <c r="I409" s="160"/>
      <c r="J409" s="198"/>
      <c r="M409" s="42"/>
      <c r="N409" s="42"/>
      <c r="O409" s="42"/>
    </row>
    <row r="410" spans="1:15" ht="11.25">
      <c r="A410" s="201"/>
      <c r="B410" s="201"/>
      <c r="C410" s="201"/>
      <c r="D410" s="202"/>
      <c r="E410" s="202"/>
      <c r="F410" s="202"/>
      <c r="G410" s="202"/>
      <c r="H410" s="202"/>
      <c r="I410" s="202"/>
      <c r="J410" s="202"/>
      <c r="K410" s="202"/>
      <c r="L410" s="202"/>
      <c r="M410" s="42"/>
      <c r="N410" s="42"/>
      <c r="O410" s="42"/>
    </row>
    <row r="411" spans="1:15" ht="11.25">
      <c r="A411" s="149" t="s">
        <v>479</v>
      </c>
      <c r="B411" s="160"/>
      <c r="C411" s="160"/>
      <c r="D411" s="160"/>
      <c r="F411" s="160"/>
      <c r="G411" s="160"/>
      <c r="H411" s="160"/>
      <c r="J411" s="196"/>
      <c r="K411" s="160"/>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5" man="1"/>
    <brk id="95" max="15" man="1"/>
    <brk id="151" max="255" man="1"/>
    <brk id="185" max="255" man="1"/>
    <brk id="220" max="255" man="1"/>
    <brk id="251" max="255" man="1"/>
    <brk id="292" max="255" man="1"/>
    <brk id="332" max="255" man="1"/>
    <brk id="372" max="255" man="1"/>
  </rowBreaks>
</worksheet>
</file>

<file path=xl/worksheets/sheet2.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
      <selection activeCell="B44" sqref="B4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305" t="s">
        <v>58</v>
      </c>
      <c r="B5" s="305"/>
      <c r="C5" s="305"/>
      <c r="D5" s="305"/>
      <c r="E5" s="305"/>
      <c r="F5" s="305"/>
      <c r="G5" s="305"/>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37" t="s">
        <v>434</v>
      </c>
      <c r="C10" s="6"/>
      <c r="D10" s="6"/>
      <c r="E10" s="6"/>
      <c r="F10" s="6"/>
      <c r="G10" s="9">
        <v>4</v>
      </c>
    </row>
    <row r="11" spans="1:7" ht="12.75">
      <c r="A11" s="8" t="s">
        <v>63</v>
      </c>
      <c r="B11" s="237" t="s">
        <v>481</v>
      </c>
      <c r="C11" s="6"/>
      <c r="D11" s="6"/>
      <c r="E11" s="6"/>
      <c r="F11" s="6"/>
      <c r="G11" s="9">
        <v>5</v>
      </c>
    </row>
    <row r="12" spans="1:7" ht="12.75">
      <c r="A12" s="8" t="s">
        <v>64</v>
      </c>
      <c r="B12" s="237" t="s">
        <v>482</v>
      </c>
      <c r="C12" s="6"/>
      <c r="D12" s="6"/>
      <c r="E12" s="6"/>
      <c r="F12" s="6"/>
      <c r="G12" s="9">
        <v>6</v>
      </c>
    </row>
    <row r="13" spans="1:7" ht="12.75">
      <c r="A13" s="8" t="s">
        <v>65</v>
      </c>
      <c r="B13" s="237" t="s">
        <v>435</v>
      </c>
      <c r="C13" s="6"/>
      <c r="D13" s="6"/>
      <c r="E13" s="6"/>
      <c r="F13" s="6"/>
      <c r="G13" s="9">
        <v>7</v>
      </c>
    </row>
    <row r="14" spans="1:7" ht="12.75">
      <c r="A14" s="8" t="s">
        <v>66</v>
      </c>
      <c r="B14" s="237" t="s">
        <v>451</v>
      </c>
      <c r="C14" s="6"/>
      <c r="D14" s="6"/>
      <c r="E14" s="6"/>
      <c r="F14" s="6"/>
      <c r="G14" s="9">
        <v>9</v>
      </c>
    </row>
    <row r="15" spans="1:7" ht="12.75">
      <c r="A15" s="8" t="s">
        <v>67</v>
      </c>
      <c r="B15" s="237" t="s">
        <v>449</v>
      </c>
      <c r="C15" s="6"/>
      <c r="D15" s="6"/>
      <c r="E15" s="6"/>
      <c r="F15" s="6"/>
      <c r="G15" s="9">
        <v>11</v>
      </c>
    </row>
    <row r="16" spans="1:7" ht="12.75">
      <c r="A16" s="8" t="s">
        <v>68</v>
      </c>
      <c r="B16" s="237" t="s">
        <v>450</v>
      </c>
      <c r="C16" s="6"/>
      <c r="D16" s="6"/>
      <c r="E16" s="6"/>
      <c r="F16" s="6"/>
      <c r="G16" s="9">
        <v>12</v>
      </c>
    </row>
    <row r="17" spans="1:7" ht="12.75">
      <c r="A17" s="8" t="s">
        <v>72</v>
      </c>
      <c r="B17" s="237" t="s">
        <v>436</v>
      </c>
      <c r="C17" s="6"/>
      <c r="D17" s="6"/>
      <c r="E17" s="6"/>
      <c r="F17" s="6"/>
      <c r="G17" s="9">
        <v>13</v>
      </c>
    </row>
    <row r="18" spans="1:7" ht="12.75">
      <c r="A18" s="8" t="s">
        <v>73</v>
      </c>
      <c r="B18" s="237" t="s">
        <v>261</v>
      </c>
      <c r="C18" s="6"/>
      <c r="D18" s="6"/>
      <c r="E18" s="6"/>
      <c r="F18" s="6"/>
      <c r="G18" s="9">
        <v>14</v>
      </c>
    </row>
    <row r="19" spans="1:7" ht="12.75">
      <c r="A19" s="8" t="s">
        <v>99</v>
      </c>
      <c r="B19" s="237" t="s">
        <v>517</v>
      </c>
      <c r="E19" s="6"/>
      <c r="F19" s="6"/>
      <c r="G19" s="9">
        <v>15</v>
      </c>
    </row>
    <row r="20" spans="1:7" ht="12.75">
      <c r="A20" s="8" t="s">
        <v>124</v>
      </c>
      <c r="B20" s="237" t="s">
        <v>437</v>
      </c>
      <c r="C20" s="6"/>
      <c r="D20" s="6"/>
      <c r="E20" s="6"/>
      <c r="F20" s="6"/>
      <c r="G20" s="9">
        <v>16</v>
      </c>
    </row>
    <row r="21" spans="1:7" ht="12.75">
      <c r="A21" s="8" t="s">
        <v>125</v>
      </c>
      <c r="B21" s="237" t="s">
        <v>438</v>
      </c>
      <c r="C21" s="6"/>
      <c r="D21" s="6"/>
      <c r="E21" s="6"/>
      <c r="F21" s="6"/>
      <c r="G21" s="9">
        <v>18</v>
      </c>
    </row>
    <row r="22" spans="1:7" ht="12.75">
      <c r="A22" s="8" t="s">
        <v>159</v>
      </c>
      <c r="B22" s="237" t="s">
        <v>439</v>
      </c>
      <c r="C22" s="6"/>
      <c r="D22" s="6"/>
      <c r="E22" s="6"/>
      <c r="F22" s="6"/>
      <c r="G22" s="9">
        <v>19</v>
      </c>
    </row>
    <row r="23" spans="1:7" ht="12.75">
      <c r="A23" s="8" t="s">
        <v>160</v>
      </c>
      <c r="B23" s="237" t="s">
        <v>452</v>
      </c>
      <c r="C23" s="6"/>
      <c r="D23" s="6"/>
      <c r="E23" s="6"/>
      <c r="F23" s="6"/>
      <c r="G23" s="9">
        <v>20</v>
      </c>
    </row>
    <row r="24" spans="1:7" ht="12.75">
      <c r="A24" s="8" t="s">
        <v>164</v>
      </c>
      <c r="B24" s="237" t="s">
        <v>440</v>
      </c>
      <c r="C24" s="6"/>
      <c r="D24" s="6"/>
      <c r="E24" s="6"/>
      <c r="F24" s="6"/>
      <c r="G24" s="9">
        <v>21</v>
      </c>
    </row>
    <row r="25" spans="1:7" ht="12.75">
      <c r="A25" s="8" t="s">
        <v>367</v>
      </c>
      <c r="B25" s="237" t="s">
        <v>441</v>
      </c>
      <c r="C25" s="6"/>
      <c r="D25" s="6"/>
      <c r="E25" s="6"/>
      <c r="F25" s="6"/>
      <c r="G25" s="9">
        <v>22</v>
      </c>
    </row>
    <row r="26" spans="1:7" ht="12.75">
      <c r="A26" s="8" t="s">
        <v>401</v>
      </c>
      <c r="B26" s="237" t="s">
        <v>442</v>
      </c>
      <c r="C26" s="6"/>
      <c r="D26" s="6"/>
      <c r="E26" s="6"/>
      <c r="F26" s="6"/>
      <c r="G26" s="9">
        <v>23</v>
      </c>
    </row>
    <row r="27" spans="1:7" ht="12.75">
      <c r="A27" s="8" t="s">
        <v>402</v>
      </c>
      <c r="B27" s="237" t="s">
        <v>443</v>
      </c>
      <c r="C27" s="6"/>
      <c r="D27" s="6"/>
      <c r="E27" s="6"/>
      <c r="F27" s="6"/>
      <c r="G27" s="9">
        <v>24</v>
      </c>
    </row>
    <row r="28" spans="1:7" ht="12.75">
      <c r="A28" s="8" t="s">
        <v>516</v>
      </c>
      <c r="B28" s="237" t="s">
        <v>444</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37" t="s">
        <v>434</v>
      </c>
      <c r="C33" s="6"/>
      <c r="D33" s="6"/>
      <c r="E33" s="6"/>
      <c r="F33" s="6"/>
      <c r="G33" s="9">
        <v>4</v>
      </c>
    </row>
    <row r="34" spans="1:7" ht="12.75">
      <c r="A34" s="8" t="s">
        <v>63</v>
      </c>
      <c r="B34" s="237" t="s">
        <v>445</v>
      </c>
      <c r="C34" s="6"/>
      <c r="D34" s="6"/>
      <c r="E34" s="6"/>
      <c r="F34" s="6"/>
      <c r="G34" s="9">
        <v>5</v>
      </c>
    </row>
    <row r="35" spans="1:7" ht="12.75">
      <c r="A35" s="8" t="s">
        <v>64</v>
      </c>
      <c r="B35" s="237" t="s">
        <v>446</v>
      </c>
      <c r="C35" s="6"/>
      <c r="D35" s="6"/>
      <c r="E35" s="6"/>
      <c r="F35" s="6"/>
      <c r="G35" s="9">
        <v>6</v>
      </c>
    </row>
    <row r="36" spans="1:7" ht="12.75">
      <c r="A36" s="8" t="s">
        <v>65</v>
      </c>
      <c r="B36" s="237" t="s">
        <v>447</v>
      </c>
      <c r="C36" s="6"/>
      <c r="D36" s="6"/>
      <c r="E36" s="6"/>
      <c r="F36" s="6"/>
      <c r="G36" s="9">
        <v>8</v>
      </c>
    </row>
    <row r="37" spans="1:7" ht="12.75">
      <c r="A37" s="8" t="s">
        <v>66</v>
      </c>
      <c r="B37" s="237" t="s">
        <v>448</v>
      </c>
      <c r="C37" s="6"/>
      <c r="D37" s="6"/>
      <c r="E37" s="6"/>
      <c r="F37" s="6"/>
      <c r="G37" s="9">
        <v>8</v>
      </c>
    </row>
    <row r="38" spans="1:7" ht="12.75">
      <c r="A38" s="8" t="s">
        <v>67</v>
      </c>
      <c r="B38" s="237" t="s">
        <v>453</v>
      </c>
      <c r="C38" s="6"/>
      <c r="D38" s="6"/>
      <c r="E38" s="6"/>
      <c r="F38" s="6"/>
      <c r="G38" s="9">
        <v>8</v>
      </c>
    </row>
    <row r="39" spans="1:7" ht="12.75">
      <c r="A39" s="8" t="s">
        <v>68</v>
      </c>
      <c r="B39" s="237" t="s">
        <v>454</v>
      </c>
      <c r="C39" s="6"/>
      <c r="D39" s="6"/>
      <c r="E39" s="6"/>
      <c r="F39" s="6"/>
      <c r="G39" s="9">
        <v>8</v>
      </c>
    </row>
    <row r="40" spans="1:7" ht="12.75">
      <c r="A40" s="8" t="s">
        <v>72</v>
      </c>
      <c r="B40" s="237" t="s">
        <v>449</v>
      </c>
      <c r="C40" s="6"/>
      <c r="D40" s="6"/>
      <c r="E40" s="6"/>
      <c r="F40" s="6"/>
      <c r="G40" s="9">
        <v>9</v>
      </c>
    </row>
    <row r="41" spans="1:7" ht="12.75">
      <c r="A41" s="8" t="s">
        <v>73</v>
      </c>
      <c r="B41" s="237" t="s">
        <v>450</v>
      </c>
      <c r="C41" s="6"/>
      <c r="D41" s="6"/>
      <c r="E41" s="6"/>
      <c r="F41" s="6"/>
      <c r="G41" s="9">
        <v>10</v>
      </c>
    </row>
    <row r="42" spans="1:7" ht="12.75">
      <c r="A42" s="8" t="s">
        <v>99</v>
      </c>
      <c r="B42" s="237" t="s">
        <v>436</v>
      </c>
      <c r="C42" s="6"/>
      <c r="D42" s="6"/>
      <c r="E42" s="6"/>
      <c r="F42" s="6"/>
      <c r="G42" s="9">
        <v>11</v>
      </c>
    </row>
    <row r="43" spans="1:7" ht="12.75">
      <c r="A43" s="8" t="s">
        <v>124</v>
      </c>
      <c r="B43" s="237" t="s">
        <v>261</v>
      </c>
      <c r="C43" s="6"/>
      <c r="D43" s="6"/>
      <c r="E43" s="6"/>
      <c r="F43" s="6"/>
      <c r="G43" s="9">
        <v>12</v>
      </c>
    </row>
    <row r="44" spans="1:7" ht="12.75">
      <c r="A44" s="8" t="s">
        <v>125</v>
      </c>
      <c r="B44" s="237" t="s">
        <v>497</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306" t="s">
        <v>458</v>
      </c>
      <c r="B47" s="307"/>
      <c r="C47" s="307"/>
      <c r="D47" s="307"/>
      <c r="E47" s="307"/>
      <c r="F47" s="307"/>
      <c r="G47" s="307"/>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view="pageBreakPreview" zoomScaleSheetLayoutView="100" zoomScalePageLayoutView="0" workbookViewId="0" topLeftCell="A1">
      <selection activeCell="J25" sqref="J25"/>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11" width="11.421875" style="1" customWidth="1"/>
    <col min="12" max="12" width="12.00390625" style="1" bestFit="1" customWidth="1"/>
    <col min="13" max="13" width="13.28125" style="1" bestFit="1" customWidth="1"/>
    <col min="14" max="14" width="12.8515625" style="1" bestFit="1" customWidth="1"/>
    <col min="15" max="15" width="18.8515625" style="31" customWidth="1"/>
    <col min="16" max="19" width="11.421875" style="31" customWidth="1"/>
    <col min="20" max="21" width="11.421875" style="1" customWidth="1"/>
    <col min="22" max="22" width="18.140625" style="1" bestFit="1" customWidth="1"/>
    <col min="23" max="23" width="19.7109375" style="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3" customFormat="1" ht="15.75" customHeight="1">
      <c r="A1" s="311" t="s">
        <v>236</v>
      </c>
      <c r="B1" s="311"/>
      <c r="C1" s="311"/>
      <c r="D1" s="311"/>
      <c r="E1" s="311"/>
      <c r="F1" s="311"/>
      <c r="G1" s="311"/>
      <c r="H1" s="242"/>
      <c r="I1" s="243"/>
      <c r="J1" s="243"/>
      <c r="K1" s="243"/>
      <c r="L1" s="243"/>
      <c r="M1" s="243"/>
      <c r="N1" s="243"/>
      <c r="O1" s="243"/>
      <c r="P1" s="243"/>
      <c r="Q1" s="243"/>
      <c r="R1" s="243"/>
      <c r="S1" s="243"/>
      <c r="T1" s="243"/>
      <c r="U1" s="243"/>
      <c r="V1" s="59"/>
      <c r="W1" s="59"/>
      <c r="X1" s="59"/>
      <c r="Y1" s="58"/>
    </row>
    <row r="2" spans="1:25" s="63" customFormat="1" ht="15.75" customHeight="1">
      <c r="A2" s="308" t="s">
        <v>237</v>
      </c>
      <c r="B2" s="308"/>
      <c r="C2" s="308"/>
      <c r="D2" s="308"/>
      <c r="E2" s="308"/>
      <c r="F2" s="308"/>
      <c r="G2" s="308"/>
      <c r="H2" s="310"/>
      <c r="I2" s="310"/>
      <c r="J2" s="310"/>
      <c r="K2" s="310"/>
      <c r="L2" s="310"/>
      <c r="M2" s="310"/>
      <c r="N2" s="310"/>
      <c r="O2" s="310"/>
      <c r="P2" s="310"/>
      <c r="Q2" s="310"/>
      <c r="R2" s="310"/>
      <c r="S2" s="310"/>
      <c r="T2" s="310"/>
      <c r="U2" s="310"/>
      <c r="V2" s="59"/>
      <c r="Y2" s="58"/>
    </row>
    <row r="3" spans="1:25" s="63" customFormat="1" ht="15.75" customHeight="1">
      <c r="A3" s="308" t="s">
        <v>238</v>
      </c>
      <c r="B3" s="308"/>
      <c r="C3" s="308"/>
      <c r="D3" s="308"/>
      <c r="E3" s="308"/>
      <c r="F3" s="308"/>
      <c r="G3" s="308"/>
      <c r="H3" s="242"/>
      <c r="I3" s="243"/>
      <c r="J3" s="243"/>
      <c r="K3" s="243"/>
      <c r="L3" s="243"/>
      <c r="M3" s="243"/>
      <c r="N3" s="243"/>
      <c r="O3" s="243"/>
      <c r="P3" s="243"/>
      <c r="Q3" s="243"/>
      <c r="R3" s="243"/>
      <c r="S3" s="243"/>
      <c r="T3" s="244"/>
      <c r="U3" s="241"/>
      <c r="V3" s="59"/>
      <c r="W3" s="59"/>
      <c r="X3" s="59"/>
      <c r="Y3" s="58"/>
    </row>
    <row r="4" spans="1:25" s="63" customFormat="1" ht="15.75" customHeight="1" thickBot="1">
      <c r="A4" s="308" t="s">
        <v>459</v>
      </c>
      <c r="B4" s="308"/>
      <c r="C4" s="308"/>
      <c r="D4" s="308"/>
      <c r="E4" s="308"/>
      <c r="F4" s="308"/>
      <c r="G4" s="308"/>
      <c r="H4" s="64"/>
      <c r="J4" s="245"/>
      <c r="K4" s="245"/>
      <c r="O4" s="58"/>
      <c r="P4" s="58"/>
      <c r="Q4" s="58"/>
      <c r="R4" s="58"/>
      <c r="S4" s="58"/>
      <c r="Y4" s="58"/>
    </row>
    <row r="5" spans="1:25" s="63" customFormat="1" ht="13.5" thickTop="1">
      <c r="A5" s="71" t="s">
        <v>239</v>
      </c>
      <c r="B5" s="88">
        <v>2009</v>
      </c>
      <c r="C5" s="88">
        <v>2008</v>
      </c>
      <c r="D5" s="250">
        <v>2009</v>
      </c>
      <c r="E5" s="250">
        <v>2010</v>
      </c>
      <c r="F5" s="89" t="s">
        <v>254</v>
      </c>
      <c r="G5" s="89" t="s">
        <v>245</v>
      </c>
      <c r="H5" s="66"/>
      <c r="O5" s="58"/>
      <c r="P5" s="58"/>
      <c r="Q5" s="58"/>
      <c r="R5" s="58"/>
      <c r="S5" s="58"/>
      <c r="Y5" s="58"/>
    </row>
    <row r="6" spans="1:25" s="63" customFormat="1" ht="13.5" thickBot="1">
      <c r="A6" s="72"/>
      <c r="B6" s="90" t="s">
        <v>244</v>
      </c>
      <c r="C6" s="90" t="s">
        <v>528</v>
      </c>
      <c r="D6" s="251" t="str">
        <f>+C6</f>
        <v>ene-abril</v>
      </c>
      <c r="E6" s="251" t="str">
        <f>+D6</f>
        <v>ene-abril</v>
      </c>
      <c r="F6" s="92" t="s">
        <v>460</v>
      </c>
      <c r="G6" s="92">
        <v>2010</v>
      </c>
      <c r="H6" s="242"/>
      <c r="I6" s="243"/>
      <c r="J6" s="243"/>
      <c r="K6" s="243"/>
      <c r="L6" s="243"/>
      <c r="M6" s="243"/>
      <c r="N6" s="243"/>
      <c r="O6" s="243"/>
      <c r="P6" s="58"/>
      <c r="Q6" s="243"/>
      <c r="R6" s="243"/>
      <c r="S6" s="243"/>
      <c r="T6" s="243"/>
      <c r="U6" s="243"/>
      <c r="V6" s="67"/>
      <c r="W6" s="68"/>
      <c r="X6" s="68"/>
      <c r="Y6" s="58"/>
    </row>
    <row r="7" spans="1:25" s="63" customFormat="1" ht="13.5" thickTop="1">
      <c r="A7" s="66"/>
      <c r="B7" s="66"/>
      <c r="C7" s="66"/>
      <c r="D7" s="101"/>
      <c r="E7" s="101"/>
      <c r="F7" s="255"/>
      <c r="G7" s="255"/>
      <c r="H7" s="242"/>
      <c r="I7" s="257"/>
      <c r="J7" s="259"/>
      <c r="K7" s="243"/>
      <c r="L7" s="222"/>
      <c r="N7" s="222"/>
      <c r="O7" s="222"/>
      <c r="P7" s="58"/>
      <c r="Q7" s="243"/>
      <c r="R7" s="243"/>
      <c r="S7" s="243"/>
      <c r="T7" s="243"/>
      <c r="U7" s="243"/>
      <c r="V7" s="67"/>
      <c r="W7" s="68"/>
      <c r="X7" s="68"/>
      <c r="Y7" s="58"/>
    </row>
    <row r="8" spans="1:24" s="259" customFormat="1" ht="12.75">
      <c r="A8" s="66" t="s">
        <v>484</v>
      </c>
      <c r="B8" s="240">
        <f>53735.4*1000</f>
        <v>53735400</v>
      </c>
      <c r="C8" s="240">
        <v>26161800</v>
      </c>
      <c r="D8" s="240">
        <v>15871100</v>
      </c>
      <c r="E8" s="240">
        <v>21781200</v>
      </c>
      <c r="F8" s="56">
        <f>+(E8-D8)/D8</f>
        <v>0.3723812464164425</v>
      </c>
      <c r="G8" s="256">
        <f>+D12/E8</f>
        <v>0.1968431032266358</v>
      </c>
      <c r="H8" s="257"/>
      <c r="Q8" s="222"/>
      <c r="R8" s="222"/>
      <c r="T8" s="243"/>
      <c r="U8" s="260"/>
      <c r="V8" s="261"/>
      <c r="W8" s="261"/>
      <c r="X8" s="222"/>
    </row>
    <row r="9" spans="1:24" s="259" customFormat="1" ht="12.75">
      <c r="A9" s="66" t="s">
        <v>485</v>
      </c>
      <c r="B9" s="240">
        <f>39753.9*1000</f>
        <v>39753900</v>
      </c>
      <c r="C9" s="240">
        <v>18238000</v>
      </c>
      <c r="D9" s="240">
        <v>12095400</v>
      </c>
      <c r="E9" s="240">
        <v>15647700</v>
      </c>
      <c r="F9" s="56">
        <f>+(E9-D9)/D9</f>
        <v>0.2936901632025398</v>
      </c>
      <c r="G9" s="256">
        <f>+D17/E9</f>
        <v>0.05922896016666986</v>
      </c>
      <c r="H9" s="257"/>
      <c r="I9" s="257"/>
      <c r="J9" s="243"/>
      <c r="K9" s="243"/>
      <c r="L9" s="243"/>
      <c r="M9" s="63"/>
      <c r="N9" s="243"/>
      <c r="O9" s="243"/>
      <c r="Q9" s="243"/>
      <c r="R9" s="243"/>
      <c r="S9" s="243"/>
      <c r="T9" s="243"/>
      <c r="U9" s="260"/>
      <c r="V9" s="261"/>
      <c r="W9" s="261"/>
      <c r="X9" s="222"/>
    </row>
    <row r="10" spans="1:24" s="259" customFormat="1" ht="12.75">
      <c r="A10" s="66" t="s">
        <v>50</v>
      </c>
      <c r="B10" s="262">
        <f>+B8-B9</f>
        <v>13981500</v>
      </c>
      <c r="C10" s="262">
        <f>+C8-C9</f>
        <v>7923800</v>
      </c>
      <c r="D10" s="262">
        <f>+D8-D9</f>
        <v>3775700</v>
      </c>
      <c r="E10" s="262">
        <f>+E8-E9</f>
        <v>6133500</v>
      </c>
      <c r="F10" s="56">
        <f>+(E10-D10)/D10</f>
        <v>0.6244669862542045</v>
      </c>
      <c r="G10" s="256"/>
      <c r="H10" s="257"/>
      <c r="I10" s="257"/>
      <c r="J10" s="243"/>
      <c r="K10" s="243"/>
      <c r="L10" s="243"/>
      <c r="M10" s="243"/>
      <c r="N10" s="243"/>
      <c r="O10" s="243"/>
      <c r="Q10" s="243"/>
      <c r="R10" s="243"/>
      <c r="S10" s="243"/>
      <c r="T10" s="243"/>
      <c r="U10" s="260"/>
      <c r="V10" s="261"/>
      <c r="W10" s="261"/>
      <c r="X10" s="222"/>
    </row>
    <row r="11" spans="1:25" s="63" customFormat="1" ht="15.75" customHeight="1">
      <c r="A11" s="308" t="s">
        <v>241</v>
      </c>
      <c r="B11" s="308"/>
      <c r="C11" s="308"/>
      <c r="D11" s="308"/>
      <c r="E11" s="308"/>
      <c r="F11" s="308"/>
      <c r="G11" s="308"/>
      <c r="H11" s="310"/>
      <c r="I11" s="310"/>
      <c r="J11" s="310"/>
      <c r="K11" s="310"/>
      <c r="L11" s="310"/>
      <c r="M11" s="310"/>
      <c r="N11" s="310"/>
      <c r="O11" s="310"/>
      <c r="P11" s="310"/>
      <c r="Q11" s="310"/>
      <c r="R11" s="310"/>
      <c r="S11" s="310"/>
      <c r="T11" s="310"/>
      <c r="U11" s="310"/>
      <c r="V11" s="59"/>
      <c r="W11" s="59"/>
      <c r="X11" s="59"/>
      <c r="Y11" s="58"/>
    </row>
    <row r="12" spans="1:25" s="63" customFormat="1" ht="15.75" customHeight="1">
      <c r="A12" s="55" t="s">
        <v>471</v>
      </c>
      <c r="B12" s="252">
        <v>10713742</v>
      </c>
      <c r="C12" s="252">
        <v>4851535</v>
      </c>
      <c r="D12" s="252">
        <v>4287479</v>
      </c>
      <c r="E12" s="252">
        <v>3786565</v>
      </c>
      <c r="F12" s="56">
        <f>+(E12-D12)/D12</f>
        <v>-0.11683182588182939</v>
      </c>
      <c r="G12" s="57"/>
      <c r="I12" s="243"/>
      <c r="J12" s="243"/>
      <c r="K12" s="243"/>
      <c r="L12" s="243"/>
      <c r="N12" s="243"/>
      <c r="O12" s="243"/>
      <c r="U12" s="241"/>
      <c r="V12" s="59"/>
      <c r="W12" s="59"/>
      <c r="X12" s="59"/>
      <c r="Y12" s="58"/>
    </row>
    <row r="13" spans="1:25" s="63" customFormat="1" ht="15.75" customHeight="1">
      <c r="A13" s="248" t="s">
        <v>22</v>
      </c>
      <c r="B13" s="240">
        <v>6115478</v>
      </c>
      <c r="C13" s="59">
        <v>2878824</v>
      </c>
      <c r="D13" s="240">
        <v>2784997</v>
      </c>
      <c r="E13" s="240">
        <v>2422597</v>
      </c>
      <c r="F13" s="60">
        <f aca="true" t="shared" si="0" ref="F13:F25">+(E13-D13)/D13</f>
        <v>-0.13012581342098395</v>
      </c>
      <c r="G13" s="60">
        <f>+E13/$E$12</f>
        <v>0.6397875119006277</v>
      </c>
      <c r="V13" s="59"/>
      <c r="W13" s="59"/>
      <c r="X13" s="59"/>
      <c r="Y13" s="58"/>
    </row>
    <row r="14" spans="1:25" s="63" customFormat="1" ht="15.75" customHeight="1">
      <c r="A14" s="248" t="s">
        <v>23</v>
      </c>
      <c r="B14" s="240">
        <v>949456</v>
      </c>
      <c r="C14" s="59">
        <v>379364</v>
      </c>
      <c r="D14" s="240">
        <v>318478</v>
      </c>
      <c r="E14" s="240">
        <v>293725</v>
      </c>
      <c r="F14" s="60">
        <f t="shared" si="0"/>
        <v>-0.0777227940391487</v>
      </c>
      <c r="G14" s="60">
        <f>+E14/$E$12</f>
        <v>0.07757030448440737</v>
      </c>
      <c r="H14" s="62"/>
      <c r="L14" s="59"/>
      <c r="M14" s="52"/>
      <c r="O14" s="58"/>
      <c r="P14" s="58"/>
      <c r="Q14" s="58"/>
      <c r="R14" s="58"/>
      <c r="S14" s="58"/>
      <c r="Y14" s="58"/>
    </row>
    <row r="15" spans="1:25" s="63" customFormat="1" ht="15.75" customHeight="1">
      <c r="A15" s="248" t="s">
        <v>24</v>
      </c>
      <c r="B15" s="240">
        <v>3648808</v>
      </c>
      <c r="C15" s="59">
        <v>1593347</v>
      </c>
      <c r="D15" s="240">
        <v>1184004</v>
      </c>
      <c r="E15" s="240">
        <v>1070243</v>
      </c>
      <c r="F15" s="60">
        <f t="shared" si="0"/>
        <v>-0.09608160107567204</v>
      </c>
      <c r="G15" s="60">
        <f>+E15/$E$12</f>
        <v>0.282642183614965</v>
      </c>
      <c r="H15" s="62"/>
      <c r="L15" s="59"/>
      <c r="M15" s="52"/>
      <c r="O15" s="58"/>
      <c r="P15" s="58"/>
      <c r="Q15" s="58"/>
      <c r="R15" s="58"/>
      <c r="S15" s="58"/>
      <c r="V15" s="59"/>
      <c r="W15" s="59"/>
      <c r="X15" s="59"/>
      <c r="Y15" s="58"/>
    </row>
    <row r="16" spans="1:25" s="63" customFormat="1" ht="15.75" customHeight="1">
      <c r="A16" s="308" t="s">
        <v>243</v>
      </c>
      <c r="B16" s="308"/>
      <c r="C16" s="308"/>
      <c r="D16" s="308"/>
      <c r="E16" s="308"/>
      <c r="F16" s="308"/>
      <c r="G16" s="308"/>
      <c r="L16" s="59"/>
      <c r="M16" s="52"/>
      <c r="O16" s="58"/>
      <c r="P16" s="58"/>
      <c r="Q16" s="58"/>
      <c r="R16" s="58"/>
      <c r="S16" s="58"/>
      <c r="V16" s="59"/>
      <c r="W16" s="59"/>
      <c r="X16" s="59"/>
      <c r="Y16" s="58"/>
    </row>
    <row r="17" spans="1:25" s="63" customFormat="1" ht="15.75" customHeight="1">
      <c r="A17" s="61" t="s">
        <v>471</v>
      </c>
      <c r="B17" s="51">
        <v>2962306</v>
      </c>
      <c r="C17" s="252">
        <v>1228818</v>
      </c>
      <c r="D17" s="51">
        <v>926797</v>
      </c>
      <c r="E17" s="51">
        <v>1136124</v>
      </c>
      <c r="F17" s="56">
        <f t="shared" si="0"/>
        <v>0.22586067930733483</v>
      </c>
      <c r="G17" s="57"/>
      <c r="H17" s="57"/>
      <c r="L17" s="59"/>
      <c r="M17" s="52"/>
      <c r="O17" s="58"/>
      <c r="P17" s="58"/>
      <c r="Q17" s="58"/>
      <c r="R17" s="58"/>
      <c r="S17" s="58"/>
      <c r="V17" s="59"/>
      <c r="W17" s="59"/>
      <c r="X17" s="59"/>
      <c r="Y17" s="58"/>
    </row>
    <row r="18" spans="1:25" s="63" customFormat="1" ht="15.75" customHeight="1">
      <c r="A18" s="248" t="s">
        <v>22</v>
      </c>
      <c r="B18" s="52">
        <v>2168839</v>
      </c>
      <c r="C18" s="59">
        <v>943002</v>
      </c>
      <c r="D18" s="52">
        <v>702456</v>
      </c>
      <c r="E18" s="52">
        <v>765086</v>
      </c>
      <c r="F18" s="60">
        <f t="shared" si="0"/>
        <v>0.08915860922249935</v>
      </c>
      <c r="G18" s="60">
        <f>+E18/$E$17</f>
        <v>0.6734176903225352</v>
      </c>
      <c r="H18" s="62"/>
      <c r="L18" s="59"/>
      <c r="M18" s="59"/>
      <c r="O18" s="58"/>
      <c r="P18" s="58"/>
      <c r="Q18" s="58"/>
      <c r="R18" s="58"/>
      <c r="S18" s="58"/>
      <c r="V18" s="59"/>
      <c r="W18" s="59"/>
      <c r="X18" s="59"/>
      <c r="Y18" s="58"/>
    </row>
    <row r="19" spans="1:25" s="63" customFormat="1" ht="15.75" customHeight="1">
      <c r="A19" s="248" t="s">
        <v>23</v>
      </c>
      <c r="B19" s="52">
        <v>649270</v>
      </c>
      <c r="C19" s="59">
        <v>194072</v>
      </c>
      <c r="D19" s="52">
        <v>171646</v>
      </c>
      <c r="E19" s="52">
        <v>296197</v>
      </c>
      <c r="F19" s="60">
        <f t="shared" si="0"/>
        <v>0.725627162881745</v>
      </c>
      <c r="G19" s="60">
        <f>+E19/$E$17</f>
        <v>0.2607083381743542</v>
      </c>
      <c r="H19" s="62"/>
      <c r="M19" s="59"/>
      <c r="O19" s="58"/>
      <c r="P19" s="58"/>
      <c r="Q19" s="58"/>
      <c r="R19" s="58"/>
      <c r="S19" s="58"/>
      <c r="V19" s="59"/>
      <c r="Y19" s="58"/>
    </row>
    <row r="20" spans="1:25" s="63" customFormat="1" ht="15.75" customHeight="1">
      <c r="A20" s="248" t="s">
        <v>24</v>
      </c>
      <c r="B20" s="52">
        <v>144197</v>
      </c>
      <c r="C20" s="59">
        <v>91744</v>
      </c>
      <c r="D20" s="52">
        <v>52695</v>
      </c>
      <c r="E20" s="52">
        <v>74841</v>
      </c>
      <c r="F20" s="60">
        <f t="shared" si="0"/>
        <v>0.4202675775690293</v>
      </c>
      <c r="G20" s="60">
        <f>+E20/$E$17</f>
        <v>0.06587397150311057</v>
      </c>
      <c r="H20" s="62"/>
      <c r="J20" s="243"/>
      <c r="K20" s="243"/>
      <c r="L20" s="243"/>
      <c r="M20" s="243"/>
      <c r="N20" s="241"/>
      <c r="O20" s="241"/>
      <c r="P20" s="241"/>
      <c r="Q20" s="241"/>
      <c r="R20" s="241"/>
      <c r="S20" s="241"/>
      <c r="T20" s="241"/>
      <c r="U20" s="241"/>
      <c r="V20" s="241"/>
      <c r="W20" s="241"/>
      <c r="Y20" s="58"/>
    </row>
    <row r="21" spans="1:25" s="63" customFormat="1" ht="15.75" customHeight="1">
      <c r="A21" s="308" t="s">
        <v>255</v>
      </c>
      <c r="B21" s="308"/>
      <c r="C21" s="308"/>
      <c r="D21" s="308"/>
      <c r="E21" s="308"/>
      <c r="F21" s="308"/>
      <c r="G21" s="308"/>
      <c r="J21" s="310"/>
      <c r="K21" s="310"/>
      <c r="L21" s="310"/>
      <c r="M21" s="310"/>
      <c r="N21" s="310"/>
      <c r="O21" s="310"/>
      <c r="P21" s="310"/>
      <c r="Q21" s="310"/>
      <c r="R21" s="310"/>
      <c r="S21" s="310"/>
      <c r="T21" s="310"/>
      <c r="U21" s="310"/>
      <c r="V21" s="310"/>
      <c r="W21" s="310"/>
      <c r="X21" s="58"/>
      <c r="Y21" s="58"/>
    </row>
    <row r="22" spans="1:25" s="63" customFormat="1" ht="15.75" customHeight="1">
      <c r="A22" s="61" t="s">
        <v>471</v>
      </c>
      <c r="B22" s="51">
        <v>7751436</v>
      </c>
      <c r="C22" s="252">
        <v>3622717</v>
      </c>
      <c r="D22" s="51">
        <v>3360682</v>
      </c>
      <c r="E22" s="51">
        <v>2650441</v>
      </c>
      <c r="F22" s="56">
        <f t="shared" si="0"/>
        <v>-0.2113383533461363</v>
      </c>
      <c r="G22" s="62"/>
      <c r="H22" s="62"/>
      <c r="J22" s="242"/>
      <c r="K22" s="242"/>
      <c r="L22" s="243"/>
      <c r="M22" s="243"/>
      <c r="N22" s="243"/>
      <c r="O22" s="243"/>
      <c r="P22" s="243"/>
      <c r="Q22" s="243"/>
      <c r="R22" s="243"/>
      <c r="S22" s="243"/>
      <c r="T22" s="243"/>
      <c r="U22" s="243"/>
      <c r="V22" s="241"/>
      <c r="W22" s="241"/>
      <c r="X22" s="70"/>
      <c r="Y22" s="70"/>
    </row>
    <row r="23" spans="1:25" s="63" customFormat="1" ht="15.75" customHeight="1">
      <c r="A23" s="248" t="s">
        <v>22</v>
      </c>
      <c r="B23" s="52">
        <v>3946639</v>
      </c>
      <c r="C23" s="59">
        <v>1935822</v>
      </c>
      <c r="D23" s="52">
        <v>2082541</v>
      </c>
      <c r="E23" s="52">
        <v>1657511</v>
      </c>
      <c r="F23" s="60">
        <f t="shared" si="0"/>
        <v>-0.20409202027715181</v>
      </c>
      <c r="G23" s="60">
        <f>+E23/$E$22</f>
        <v>0.6253717777532116</v>
      </c>
      <c r="H23" s="62"/>
      <c r="O23" s="58"/>
      <c r="P23" s="58"/>
      <c r="Q23" s="58"/>
      <c r="R23" s="58"/>
      <c r="S23" s="58"/>
      <c r="U23" s="59"/>
      <c r="V23" s="69"/>
      <c r="W23" s="70"/>
      <c r="X23" s="70"/>
      <c r="Y23" s="70"/>
    </row>
    <row r="24" spans="1:25" s="63" customFormat="1" ht="15.75" customHeight="1">
      <c r="A24" s="248" t="s">
        <v>23</v>
      </c>
      <c r="B24" s="52">
        <v>300186</v>
      </c>
      <c r="C24" s="59">
        <v>185292</v>
      </c>
      <c r="D24" s="52">
        <v>146832</v>
      </c>
      <c r="E24" s="52">
        <v>-2472</v>
      </c>
      <c r="F24" s="60">
        <f t="shared" si="0"/>
        <v>-1.0168355671788165</v>
      </c>
      <c r="G24" s="60">
        <f>+E24/$E$22</f>
        <v>-0.0009326749774848789</v>
      </c>
      <c r="H24" s="62"/>
      <c r="O24" s="58"/>
      <c r="P24" s="58"/>
      <c r="Q24" s="58"/>
      <c r="R24" s="58"/>
      <c r="S24" s="58"/>
      <c r="U24" s="59"/>
      <c r="V24" s="69"/>
      <c r="W24" s="70"/>
      <c r="X24" s="70"/>
      <c r="Y24" s="70"/>
    </row>
    <row r="25" spans="1:25" s="63" customFormat="1" ht="15.75" customHeight="1" thickBot="1">
      <c r="A25" s="249" t="s">
        <v>24</v>
      </c>
      <c r="B25" s="112">
        <v>3504611</v>
      </c>
      <c r="C25" s="112">
        <v>1501603</v>
      </c>
      <c r="D25" s="112">
        <v>1131309</v>
      </c>
      <c r="E25" s="112">
        <v>995402</v>
      </c>
      <c r="F25" s="113">
        <f t="shared" si="0"/>
        <v>-0.12013251905535977</v>
      </c>
      <c r="G25" s="113">
        <f>+E25/$E$22</f>
        <v>0.37556089722427327</v>
      </c>
      <c r="H25" s="62"/>
      <c r="O25" s="58"/>
      <c r="P25" s="58"/>
      <c r="Q25" s="58"/>
      <c r="R25" s="58"/>
      <c r="S25" s="58"/>
      <c r="U25" s="59"/>
      <c r="V25" s="69"/>
      <c r="W25" s="70"/>
      <c r="X25" s="70"/>
      <c r="Y25" s="70"/>
    </row>
    <row r="26" spans="1:25" ht="27" customHeight="1" thickTop="1">
      <c r="A26" s="309" t="s">
        <v>548</v>
      </c>
      <c r="B26" s="309"/>
      <c r="C26" s="309"/>
      <c r="D26" s="309"/>
      <c r="E26" s="309"/>
      <c r="F26" s="309"/>
      <c r="G26" s="309"/>
      <c r="H26" s="33"/>
      <c r="U26" s="32"/>
      <c r="V26" s="53"/>
      <c r="W26" s="54"/>
      <c r="X26" s="54"/>
      <c r="Y26" s="54"/>
    </row>
    <row r="27" spans="8:26" ht="33" customHeight="1">
      <c r="H27" s="34"/>
      <c r="J27" s="32"/>
      <c r="K27" s="32"/>
      <c r="L27" s="32"/>
      <c r="M27" s="32"/>
      <c r="Z27" s="221" t="s">
        <v>394</v>
      </c>
    </row>
    <row r="28" spans="1:29" ht="12.75">
      <c r="A28" s="35"/>
      <c r="B28" s="35"/>
      <c r="C28" s="35"/>
      <c r="D28" s="35"/>
      <c r="E28" s="35"/>
      <c r="F28" s="35"/>
      <c r="G28" s="35"/>
      <c r="J28" s="32"/>
      <c r="K28" s="32"/>
      <c r="L28" s="32"/>
      <c r="M28" s="32"/>
      <c r="Z28" s="221" t="s">
        <v>22</v>
      </c>
      <c r="AA28" s="221" t="s">
        <v>23</v>
      </c>
      <c r="AB28" s="221" t="s">
        <v>24</v>
      </c>
      <c r="AC28" s="1" t="s">
        <v>391</v>
      </c>
    </row>
    <row r="29" spans="1:29" ht="12.75">
      <c r="A29" s="35"/>
      <c r="B29" s="35"/>
      <c r="C29" s="35"/>
      <c r="D29" s="35"/>
      <c r="E29" s="35"/>
      <c r="F29" s="35"/>
      <c r="G29" s="35"/>
      <c r="J29" s="32"/>
      <c r="K29" s="32"/>
      <c r="L29" s="32"/>
      <c r="M29" s="32"/>
      <c r="Y29" s="246" t="s">
        <v>529</v>
      </c>
      <c r="Z29" s="76">
        <v>1524798.785</v>
      </c>
      <c r="AA29" s="76">
        <v>72808.839</v>
      </c>
      <c r="AB29" s="76">
        <v>982280.086</v>
      </c>
      <c r="AC29" s="53">
        <f>SUM(Z29:AB29)</f>
        <v>2579887.71</v>
      </c>
    </row>
    <row r="30" spans="1:29" ht="12.75">
      <c r="A30" s="35"/>
      <c r="B30" s="35"/>
      <c r="C30" s="35"/>
      <c r="D30" s="35"/>
      <c r="E30" s="35"/>
      <c r="F30" s="35"/>
      <c r="G30" s="35"/>
      <c r="Y30" s="246" t="s">
        <v>530</v>
      </c>
      <c r="Z30" s="76">
        <v>1777282.0399999998</v>
      </c>
      <c r="AA30" s="76">
        <v>116690.97299999997</v>
      </c>
      <c r="AB30" s="76">
        <v>1361255.135</v>
      </c>
      <c r="AC30" s="53">
        <f>SUM(Z30:AB30)</f>
        <v>3255228.148</v>
      </c>
    </row>
    <row r="31" spans="1:29" ht="12.75">
      <c r="A31" s="35"/>
      <c r="B31" s="35"/>
      <c r="C31" s="35"/>
      <c r="D31" s="35"/>
      <c r="E31" s="35"/>
      <c r="F31" s="35"/>
      <c r="G31" s="35"/>
      <c r="J31" s="32"/>
      <c r="K31" s="32"/>
      <c r="L31" s="32"/>
      <c r="M31" s="32"/>
      <c r="Y31" s="246" t="s">
        <v>531</v>
      </c>
      <c r="Z31" s="76">
        <v>1935821.8539999998</v>
      </c>
      <c r="AA31" s="76">
        <v>185292.40699999998</v>
      </c>
      <c r="AB31" s="76">
        <v>1501603.976</v>
      </c>
      <c r="AC31" s="53">
        <f>SUM(Z31:AB31)</f>
        <v>3622718.2369999997</v>
      </c>
    </row>
    <row r="32" spans="1:29" ht="12.75">
      <c r="A32" s="35"/>
      <c r="B32" s="35"/>
      <c r="C32" s="35"/>
      <c r="D32" s="35"/>
      <c r="E32" s="35"/>
      <c r="F32" s="35"/>
      <c r="G32" s="35"/>
      <c r="J32" s="32"/>
      <c r="K32" s="32"/>
      <c r="L32" s="32"/>
      <c r="M32" s="32"/>
      <c r="Y32" s="246" t="s">
        <v>532</v>
      </c>
      <c r="Z32" s="76">
        <v>2082541.0389999999</v>
      </c>
      <c r="AA32" s="76">
        <v>146832.19400000002</v>
      </c>
      <c r="AB32" s="76">
        <v>1131308.464</v>
      </c>
      <c r="AC32" s="53">
        <f>SUM(Z32:AB32)</f>
        <v>3360681.6969999997</v>
      </c>
    </row>
    <row r="33" spans="1:29" ht="12.75">
      <c r="A33" s="35"/>
      <c r="B33" s="35"/>
      <c r="C33" s="35"/>
      <c r="D33" s="35"/>
      <c r="E33" s="35"/>
      <c r="F33" s="35"/>
      <c r="G33" s="35"/>
      <c r="J33" s="32"/>
      <c r="K33" s="32"/>
      <c r="L33" s="32"/>
      <c r="M33" s="32"/>
      <c r="Y33" s="246" t="s">
        <v>533</v>
      </c>
      <c r="Z33" s="76">
        <f>+E23</f>
        <v>1657511</v>
      </c>
      <c r="AA33" s="76">
        <f>+E24</f>
        <v>-2472</v>
      </c>
      <c r="AB33" s="76">
        <f>+E25</f>
        <v>995402</v>
      </c>
      <c r="AC33" s="53">
        <f>SUM(Z33:AB33)</f>
        <v>2650441</v>
      </c>
    </row>
    <row r="34" spans="1:13" ht="12.75">
      <c r="A34" s="35"/>
      <c r="B34" s="35"/>
      <c r="C34" s="35"/>
      <c r="D34" s="35"/>
      <c r="E34" s="35"/>
      <c r="F34" s="35"/>
      <c r="G34" s="35"/>
      <c r="J34" s="32"/>
      <c r="K34" s="32"/>
      <c r="L34" s="32"/>
      <c r="M34" s="32"/>
    </row>
    <row r="35" spans="1:7" ht="12.75">
      <c r="A35" s="35"/>
      <c r="B35" s="35"/>
      <c r="C35" s="35"/>
      <c r="D35" s="35"/>
      <c r="E35" s="35"/>
      <c r="F35" s="35"/>
      <c r="G35" s="35"/>
    </row>
    <row r="36" spans="1:13" ht="12.75">
      <c r="A36" s="35"/>
      <c r="B36" s="35"/>
      <c r="C36" s="35"/>
      <c r="D36" s="35"/>
      <c r="E36" s="35"/>
      <c r="F36" s="35"/>
      <c r="G36" s="35"/>
      <c r="J36" s="32"/>
      <c r="K36" s="32"/>
      <c r="L36" s="32"/>
      <c r="M36" s="32"/>
    </row>
    <row r="37" spans="1:13" ht="12.75">
      <c r="A37" s="35"/>
      <c r="B37" s="35"/>
      <c r="C37" s="35"/>
      <c r="D37" s="35"/>
      <c r="E37" s="35"/>
      <c r="F37" s="35"/>
      <c r="G37" s="35"/>
      <c r="J37" s="32"/>
      <c r="K37" s="32"/>
      <c r="L37" s="32"/>
      <c r="M37" s="32"/>
    </row>
    <row r="38" spans="1:13" ht="12.75">
      <c r="A38" s="35"/>
      <c r="B38" s="35"/>
      <c r="C38" s="35"/>
      <c r="D38" s="35"/>
      <c r="E38" s="35"/>
      <c r="F38" s="35"/>
      <c r="G38" s="35"/>
      <c r="J38" s="32"/>
      <c r="K38" s="32"/>
      <c r="L38" s="32"/>
      <c r="M38" s="32"/>
    </row>
    <row r="39" spans="1:13" ht="12.75">
      <c r="A39" s="35"/>
      <c r="B39" s="35"/>
      <c r="C39" s="35"/>
      <c r="D39" s="35"/>
      <c r="E39" s="35"/>
      <c r="F39" s="35"/>
      <c r="G39" s="35"/>
      <c r="J39" s="32"/>
      <c r="K39" s="32"/>
      <c r="L39" s="32"/>
      <c r="M39" s="32"/>
    </row>
    <row r="40" spans="1:7" ht="12.75">
      <c r="A40" s="35"/>
      <c r="B40" s="35"/>
      <c r="C40" s="35"/>
      <c r="D40" s="35"/>
      <c r="E40" s="35"/>
      <c r="F40" s="35"/>
      <c r="G40" s="35"/>
    </row>
    <row r="41" spans="1:13" ht="12.75">
      <c r="A41" s="35"/>
      <c r="B41" s="35"/>
      <c r="C41" s="35"/>
      <c r="D41" s="35"/>
      <c r="E41" s="35"/>
      <c r="F41" s="35"/>
      <c r="G41" s="35"/>
      <c r="J41" s="32"/>
      <c r="K41" s="32"/>
      <c r="L41" s="32"/>
      <c r="M41" s="32"/>
    </row>
    <row r="42" spans="1:13" ht="12.75">
      <c r="A42" s="35"/>
      <c r="B42" s="35"/>
      <c r="C42" s="35"/>
      <c r="D42" s="35"/>
      <c r="E42" s="35"/>
      <c r="F42" s="35"/>
      <c r="G42" s="35"/>
      <c r="J42" s="32"/>
      <c r="K42" s="32"/>
      <c r="L42" s="32"/>
      <c r="M42" s="32"/>
    </row>
    <row r="43" spans="1:13" ht="12.75">
      <c r="A43" s="35"/>
      <c r="B43" s="35"/>
      <c r="C43" s="35"/>
      <c r="D43" s="35"/>
      <c r="E43" s="35"/>
      <c r="F43" s="35"/>
      <c r="G43" s="35"/>
      <c r="J43" s="32"/>
      <c r="K43" s="32"/>
      <c r="L43" s="32"/>
      <c r="M43" s="32"/>
    </row>
    <row r="44" spans="1:13" ht="12.75">
      <c r="A44" s="35"/>
      <c r="B44" s="35"/>
      <c r="C44" s="35"/>
      <c r="D44" s="35"/>
      <c r="E44" s="35"/>
      <c r="F44" s="35"/>
      <c r="G44" s="35"/>
      <c r="J44" s="32"/>
      <c r="K44" s="32"/>
      <c r="L44" s="32"/>
      <c r="M44" s="32"/>
    </row>
    <row r="45" spans="1:7" ht="12.75">
      <c r="A45" s="35"/>
      <c r="B45" s="35"/>
      <c r="C45" s="35"/>
      <c r="D45" s="35"/>
      <c r="E45" s="35"/>
      <c r="F45" s="35"/>
      <c r="G45" s="35"/>
    </row>
    <row r="46" spans="1:7" ht="12.75">
      <c r="A46" s="35"/>
      <c r="B46" s="35"/>
      <c r="C46" s="35"/>
      <c r="D46" s="35"/>
      <c r="E46" s="35"/>
      <c r="F46" s="35"/>
      <c r="G46" s="35"/>
    </row>
    <row r="47" spans="1:7" ht="12.75">
      <c r="A47" s="35"/>
      <c r="B47" s="35"/>
      <c r="C47" s="35"/>
      <c r="D47" s="35"/>
      <c r="E47" s="35"/>
      <c r="F47" s="35"/>
      <c r="G47" s="35"/>
    </row>
    <row r="48" spans="1:7" ht="12.75">
      <c r="A48" s="35"/>
      <c r="B48" s="35"/>
      <c r="C48" s="35"/>
      <c r="D48" s="35"/>
      <c r="E48" s="35"/>
      <c r="F48" s="35"/>
      <c r="G48" s="35"/>
    </row>
    <row r="49" spans="1:7" ht="12.75">
      <c r="A49" s="35"/>
      <c r="B49" s="35"/>
      <c r="C49" s="35"/>
      <c r="D49" s="35"/>
      <c r="E49" s="35"/>
      <c r="F49" s="35"/>
      <c r="G49" s="35"/>
    </row>
    <row r="50" spans="1:7" ht="12.75">
      <c r="A50" s="35"/>
      <c r="B50" s="35"/>
      <c r="C50" s="35"/>
      <c r="D50" s="35"/>
      <c r="E50" s="35"/>
      <c r="F50" s="35"/>
      <c r="G50" s="35"/>
    </row>
    <row r="51" spans="1:7" ht="12.75">
      <c r="A51" s="35"/>
      <c r="B51" s="35"/>
      <c r="C51" s="35"/>
      <c r="D51" s="35"/>
      <c r="E51" s="35"/>
      <c r="F51" s="35"/>
      <c r="G51" s="35"/>
    </row>
    <row r="52" spans="1:7" ht="12.75">
      <c r="A52" s="35"/>
      <c r="B52" s="35"/>
      <c r="C52" s="35"/>
      <c r="D52" s="35"/>
      <c r="E52" s="35"/>
      <c r="F52" s="35"/>
      <c r="G52" s="35"/>
    </row>
  </sheetData>
  <sheetProtection/>
  <mergeCells count="11">
    <mergeCell ref="A1:G1"/>
    <mergeCell ref="A2:G2"/>
    <mergeCell ref="A3:G3"/>
    <mergeCell ref="A4:G4"/>
    <mergeCell ref="A16:G16"/>
    <mergeCell ref="A21:G21"/>
    <mergeCell ref="A26:G26"/>
    <mergeCell ref="J21:W21"/>
    <mergeCell ref="H2:U2"/>
    <mergeCell ref="H11:U11"/>
    <mergeCell ref="A11:G1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A1" sqref="A1:F1"/>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3" customFormat="1" ht="15.75" customHeight="1">
      <c r="A1" s="311" t="s">
        <v>246</v>
      </c>
      <c r="B1" s="311"/>
      <c r="C1" s="311"/>
      <c r="D1" s="311"/>
      <c r="E1" s="311"/>
      <c r="F1" s="311"/>
      <c r="G1" s="227"/>
      <c r="H1" s="227"/>
      <c r="I1" s="227"/>
      <c r="J1" s="227"/>
      <c r="K1" s="227"/>
      <c r="L1" s="227"/>
      <c r="P1" s="222" t="s">
        <v>393</v>
      </c>
      <c r="Q1" s="58"/>
      <c r="R1" s="58"/>
      <c r="S1" s="58"/>
      <c r="T1" s="58"/>
      <c r="U1" s="58"/>
      <c r="V1" s="58"/>
      <c r="W1" s="58"/>
      <c r="Z1" s="59"/>
      <c r="AA1" s="59"/>
      <c r="AB1" s="59"/>
      <c r="AC1" s="58"/>
    </row>
    <row r="2" spans="1:20" ht="13.5" customHeight="1">
      <c r="A2" s="308" t="s">
        <v>480</v>
      </c>
      <c r="B2" s="308"/>
      <c r="C2" s="308"/>
      <c r="D2" s="308"/>
      <c r="E2" s="308"/>
      <c r="F2" s="308"/>
      <c r="G2" s="227"/>
      <c r="H2" s="227"/>
      <c r="I2" s="227"/>
      <c r="J2" s="227"/>
      <c r="K2" s="227"/>
      <c r="L2" s="227"/>
      <c r="P2" s="52" t="s">
        <v>239</v>
      </c>
      <c r="Q2" s="254" t="s">
        <v>22</v>
      </c>
      <c r="R2" s="254" t="s">
        <v>23</v>
      </c>
      <c r="S2" s="254" t="s">
        <v>24</v>
      </c>
      <c r="T2" s="223" t="s">
        <v>391</v>
      </c>
    </row>
    <row r="3" spans="1:29" s="63" customFormat="1" ht="15.75" customHeight="1">
      <c r="A3" s="308" t="s">
        <v>238</v>
      </c>
      <c r="B3" s="308"/>
      <c r="C3" s="308"/>
      <c r="D3" s="308"/>
      <c r="E3" s="308"/>
      <c r="F3" s="308"/>
      <c r="G3" s="227"/>
      <c r="H3" s="227"/>
      <c r="I3" s="227"/>
      <c r="J3" s="227"/>
      <c r="K3" s="227"/>
      <c r="L3" s="227"/>
      <c r="M3" s="64"/>
      <c r="P3" s="247" t="s">
        <v>529</v>
      </c>
      <c r="Q3" s="73">
        <f>+B8</f>
        <v>2022367.17</v>
      </c>
      <c r="R3" s="73">
        <f>+B9</f>
        <v>234666.459</v>
      </c>
      <c r="S3" s="73">
        <f>+B10</f>
        <v>1038556.924</v>
      </c>
      <c r="T3" s="73">
        <f>SUM(Q3:S3)</f>
        <v>3295590.553</v>
      </c>
      <c r="U3" s="58"/>
      <c r="V3" s="58"/>
      <c r="W3" s="58"/>
      <c r="Y3" s="65"/>
      <c r="Z3" s="59"/>
      <c r="AA3" s="59"/>
      <c r="AB3" s="59"/>
      <c r="AC3" s="58"/>
    </row>
    <row r="4" spans="1:29" s="63" customFormat="1" ht="15.75" customHeight="1">
      <c r="A4" s="308" t="s">
        <v>459</v>
      </c>
      <c r="B4" s="308"/>
      <c r="C4" s="308"/>
      <c r="D4" s="308"/>
      <c r="E4" s="308"/>
      <c r="F4" s="308"/>
      <c r="G4" s="227"/>
      <c r="H4" s="227"/>
      <c r="I4" s="227"/>
      <c r="J4" s="227"/>
      <c r="K4" s="227"/>
      <c r="L4" s="227"/>
      <c r="M4" s="64"/>
      <c r="P4" s="247" t="s">
        <v>530</v>
      </c>
      <c r="Q4" s="73">
        <f>+C8</f>
        <v>2419431.749</v>
      </c>
      <c r="R4" s="73">
        <f>+C9</f>
        <v>286833.432</v>
      </c>
      <c r="S4" s="73">
        <f>+C10</f>
        <v>1420861.834</v>
      </c>
      <c r="T4" s="73">
        <f>SUM(Q4:S4)</f>
        <v>4127127.0149999997</v>
      </c>
      <c r="U4" s="58"/>
      <c r="V4" s="58"/>
      <c r="W4" s="58"/>
      <c r="AC4" s="58"/>
    </row>
    <row r="5" spans="2:20" ht="13.5" thickBot="1">
      <c r="B5" s="75"/>
      <c r="C5" s="75"/>
      <c r="D5" s="75"/>
      <c r="E5" s="75"/>
      <c r="F5" s="75"/>
      <c r="G5" s="75"/>
      <c r="H5" s="75"/>
      <c r="I5" s="75"/>
      <c r="J5" s="75"/>
      <c r="K5" s="75"/>
      <c r="L5" s="75"/>
      <c r="P5" s="247" t="s">
        <v>531</v>
      </c>
      <c r="Q5" s="73">
        <f>+D8</f>
        <v>2878823.676</v>
      </c>
      <c r="R5" s="73">
        <f>+D9</f>
        <v>379363.969</v>
      </c>
      <c r="S5" s="73">
        <f>+D10</f>
        <v>1593347.48</v>
      </c>
      <c r="T5" s="73">
        <f>SUM(Q5:S5)</f>
        <v>4851535.125</v>
      </c>
    </row>
    <row r="6" spans="1:20" ht="15" customHeight="1" thickTop="1">
      <c r="A6" s="97" t="s">
        <v>239</v>
      </c>
      <c r="B6" s="312" t="s">
        <v>534</v>
      </c>
      <c r="C6" s="312"/>
      <c r="D6" s="312"/>
      <c r="E6" s="312"/>
      <c r="F6" s="312"/>
      <c r="G6" s="228"/>
      <c r="H6" s="228"/>
      <c r="I6" s="228"/>
      <c r="J6" s="228"/>
      <c r="K6" s="228"/>
      <c r="L6" s="228"/>
      <c r="P6" s="247" t="s">
        <v>532</v>
      </c>
      <c r="Q6" s="73">
        <f>+E8</f>
        <v>2784996.922</v>
      </c>
      <c r="R6" s="73">
        <f>+E9</f>
        <v>318477.781</v>
      </c>
      <c r="S6" s="73">
        <f>+E10</f>
        <v>1184003.572</v>
      </c>
      <c r="T6" s="73">
        <f>SUM(Q6:S6)</f>
        <v>4287478.274999999</v>
      </c>
    </row>
    <row r="7" spans="1:20" ht="15" customHeight="1">
      <c r="A7" s="99"/>
      <c r="B7" s="98">
        <v>2006</v>
      </c>
      <c r="C7" s="98">
        <v>2007</v>
      </c>
      <c r="D7" s="98">
        <v>2008</v>
      </c>
      <c r="E7" s="98">
        <v>2009</v>
      </c>
      <c r="F7" s="98">
        <v>2010</v>
      </c>
      <c r="G7" s="228"/>
      <c r="H7" s="228"/>
      <c r="I7" s="228"/>
      <c r="J7" s="228"/>
      <c r="K7" s="228"/>
      <c r="L7" s="228"/>
      <c r="P7" s="247" t="s">
        <v>533</v>
      </c>
      <c r="Q7" s="224">
        <f>+F8</f>
        <v>2422596.666</v>
      </c>
      <c r="R7" s="224">
        <f>+F9</f>
        <v>293724.726</v>
      </c>
      <c r="S7" s="224">
        <f>+F10</f>
        <v>1070243.074</v>
      </c>
      <c r="T7" s="73">
        <f>SUM(Q7:S7)</f>
        <v>3786564.466</v>
      </c>
    </row>
    <row r="8" spans="1:20" ht="19.5" customHeight="1">
      <c r="A8" s="253" t="s">
        <v>22</v>
      </c>
      <c r="B8" s="96">
        <v>2022367.17</v>
      </c>
      <c r="C8" s="96">
        <v>2419431.749</v>
      </c>
      <c r="D8" s="96">
        <v>2878823.676</v>
      </c>
      <c r="E8" s="96">
        <v>2784996.922</v>
      </c>
      <c r="F8" s="96">
        <v>2422596.666</v>
      </c>
      <c r="G8" s="96"/>
      <c r="H8" s="96"/>
      <c r="I8" s="96"/>
      <c r="J8" s="96"/>
      <c r="K8" s="96"/>
      <c r="L8" s="96"/>
      <c r="P8" s="11"/>
      <c r="Q8" s="11"/>
      <c r="R8" s="11"/>
      <c r="S8" s="11"/>
      <c r="T8" s="11"/>
    </row>
    <row r="9" spans="1:12" ht="19.5" customHeight="1">
      <c r="A9" s="253" t="s">
        <v>23</v>
      </c>
      <c r="B9" s="77">
        <v>234666.459</v>
      </c>
      <c r="C9" s="77">
        <v>286833.432</v>
      </c>
      <c r="D9" s="77">
        <v>379363.969</v>
      </c>
      <c r="E9" s="77">
        <v>318477.781</v>
      </c>
      <c r="F9" s="77">
        <v>293724.726</v>
      </c>
      <c r="G9" s="77"/>
      <c r="H9" s="77"/>
      <c r="I9" s="77"/>
      <c r="J9" s="77"/>
      <c r="K9" s="77"/>
      <c r="L9" s="77"/>
    </row>
    <row r="10" spans="1:20" ht="19.5" customHeight="1">
      <c r="A10" s="253" t="s">
        <v>24</v>
      </c>
      <c r="B10" s="77">
        <v>1038556.924</v>
      </c>
      <c r="C10" s="77">
        <v>1420861.834</v>
      </c>
      <c r="D10" s="77">
        <v>1593347.48</v>
      </c>
      <c r="E10" s="77">
        <v>1184003.572</v>
      </c>
      <c r="F10" s="77">
        <v>1070243.074</v>
      </c>
      <c r="G10" s="77"/>
      <c r="H10" s="77"/>
      <c r="I10" s="77"/>
      <c r="J10" s="77"/>
      <c r="K10" s="77"/>
      <c r="L10" s="77"/>
      <c r="P10" s="31" t="s">
        <v>16</v>
      </c>
      <c r="Q10" s="11"/>
      <c r="R10" s="11"/>
      <c r="S10" s="11"/>
      <c r="T10" s="11"/>
    </row>
    <row r="11" spans="1:20" ht="19.5" customHeight="1" thickBot="1">
      <c r="A11" s="93" t="s">
        <v>391</v>
      </c>
      <c r="B11" s="94">
        <f>SUM(B8:B10)</f>
        <v>3295590.553</v>
      </c>
      <c r="C11" s="94">
        <f>SUM(C8:C10)</f>
        <v>4127127.0149999997</v>
      </c>
      <c r="D11" s="94">
        <f>SUM(D8:D10)</f>
        <v>4851535.125</v>
      </c>
      <c r="E11" s="94">
        <f>+balanza!D12</f>
        <v>4287479</v>
      </c>
      <c r="F11" s="95">
        <f>+balanza!E12</f>
        <v>3786565</v>
      </c>
      <c r="G11" s="96"/>
      <c r="H11" s="96"/>
      <c r="I11" s="96"/>
      <c r="J11" s="96"/>
      <c r="K11" s="96"/>
      <c r="L11" s="96"/>
      <c r="P11" s="11"/>
      <c r="Q11" s="254" t="s">
        <v>22</v>
      </c>
      <c r="R11" s="254" t="s">
        <v>23</v>
      </c>
      <c r="S11" s="254" t="s">
        <v>24</v>
      </c>
      <c r="T11" s="225" t="s">
        <v>391</v>
      </c>
    </row>
    <row r="12" spans="1:20" ht="30.75" customHeight="1" thickTop="1">
      <c r="A12" s="313" t="s">
        <v>461</v>
      </c>
      <c r="B12" s="314"/>
      <c r="C12" s="314"/>
      <c r="D12" s="314"/>
      <c r="E12" s="314"/>
      <c r="P12" s="247" t="s">
        <v>529</v>
      </c>
      <c r="Q12" s="226">
        <f>+B44</f>
        <v>497568.385</v>
      </c>
      <c r="R12" s="226">
        <f>+B45</f>
        <v>161857.62</v>
      </c>
      <c r="S12" s="226">
        <f>+B46</f>
        <v>56276.838</v>
      </c>
      <c r="T12" s="226">
        <f>SUM(Q12:S12)</f>
        <v>715702.843</v>
      </c>
    </row>
    <row r="13" spans="1:20" ht="12.75">
      <c r="A13" s="32"/>
      <c r="B13" s="53"/>
      <c r="C13" s="54"/>
      <c r="D13" s="54"/>
      <c r="E13" s="54"/>
      <c r="P13" s="247" t="s">
        <v>530</v>
      </c>
      <c r="Q13" s="226">
        <f>+C44</f>
        <v>642149.709</v>
      </c>
      <c r="R13" s="226">
        <f>+C45</f>
        <v>170142.459</v>
      </c>
      <c r="S13" s="226">
        <f>+C46</f>
        <v>59606.699</v>
      </c>
      <c r="T13" s="226">
        <f>SUM(Q13:S13)</f>
        <v>871898.8670000001</v>
      </c>
    </row>
    <row r="14" spans="1:20" ht="12.75">
      <c r="A14" s="32"/>
      <c r="B14" s="53"/>
      <c r="C14" s="54"/>
      <c r="D14" s="54"/>
      <c r="E14" s="54"/>
      <c r="P14" s="247" t="s">
        <v>531</v>
      </c>
      <c r="Q14" s="226">
        <f>+D44</f>
        <v>943001.822</v>
      </c>
      <c r="R14" s="226">
        <f>+D45</f>
        <v>194071.562</v>
      </c>
      <c r="S14" s="226">
        <f>+D46</f>
        <v>91743.504</v>
      </c>
      <c r="T14" s="226">
        <f>SUM(Q14:S14)</f>
        <v>1228816.888</v>
      </c>
    </row>
    <row r="15" spans="1:20" ht="12.75">
      <c r="A15" s="32"/>
      <c r="B15" s="53"/>
      <c r="C15" s="54"/>
      <c r="D15" s="54"/>
      <c r="E15" s="54"/>
      <c r="P15" s="247" t="s">
        <v>532</v>
      </c>
      <c r="Q15" s="226">
        <f>+E44</f>
        <v>702455.883</v>
      </c>
      <c r="R15" s="226">
        <f>+E45</f>
        <v>171645.587</v>
      </c>
      <c r="S15" s="226">
        <f>+E46</f>
        <v>52695.108</v>
      </c>
      <c r="T15" s="226">
        <f>SUM(Q15:S15)</f>
        <v>926796.578</v>
      </c>
    </row>
    <row r="16" spans="16:20" ht="12.75">
      <c r="P16" s="247" t="s">
        <v>533</v>
      </c>
      <c r="Q16" s="226">
        <f>+F44</f>
        <v>765086</v>
      </c>
      <c r="R16" s="226">
        <f>+F45</f>
        <v>296197</v>
      </c>
      <c r="S16" s="226">
        <f>+F46</f>
        <v>74841</v>
      </c>
      <c r="T16" s="226">
        <f>SUM(Q16:S16)</f>
        <v>1136124</v>
      </c>
    </row>
    <row r="32" spans="17:20" ht="12.75">
      <c r="Q32" s="76"/>
      <c r="R32" s="76"/>
      <c r="S32" s="76"/>
      <c r="T32" s="76"/>
    </row>
    <row r="33" spans="17:21" ht="12.75">
      <c r="Q33" s="76"/>
      <c r="R33" s="76"/>
      <c r="S33" s="76"/>
      <c r="T33" s="76"/>
      <c r="U33" s="74"/>
    </row>
    <row r="34" spans="17:21" ht="12.75">
      <c r="Q34" s="76"/>
      <c r="R34" s="76"/>
      <c r="S34" s="76"/>
      <c r="T34" s="76"/>
      <c r="U34" s="74"/>
    </row>
    <row r="35" spans="17:21" ht="12.75">
      <c r="Q35" s="76"/>
      <c r="R35" s="76"/>
      <c r="S35" s="76"/>
      <c r="T35" s="76"/>
      <c r="U35" s="74"/>
    </row>
    <row r="36" spans="17:21" ht="12.75">
      <c r="Q36" s="76"/>
      <c r="R36" s="76"/>
      <c r="S36" s="76"/>
      <c r="T36" s="76"/>
      <c r="U36" s="74"/>
    </row>
    <row r="37" spans="1:29" s="63" customFormat="1" ht="15.75" customHeight="1">
      <c r="A37" s="311" t="s">
        <v>392</v>
      </c>
      <c r="B37" s="311"/>
      <c r="C37" s="311"/>
      <c r="D37" s="311"/>
      <c r="E37" s="311"/>
      <c r="F37" s="311"/>
      <c r="G37" s="227"/>
      <c r="H37" s="227"/>
      <c r="I37" s="227"/>
      <c r="J37" s="227"/>
      <c r="K37" s="227"/>
      <c r="L37" s="227"/>
      <c r="O37"/>
      <c r="P37"/>
      <c r="Q37" s="76"/>
      <c r="R37" s="76"/>
      <c r="S37" s="76"/>
      <c r="T37" s="76"/>
      <c r="U37" s="74"/>
      <c r="V37" s="58"/>
      <c r="W37" s="58"/>
      <c r="Z37" s="59"/>
      <c r="AA37" s="59"/>
      <c r="AB37" s="59"/>
      <c r="AC37" s="58"/>
    </row>
    <row r="38" spans="1:21" ht="13.5" customHeight="1">
      <c r="A38" s="308" t="s">
        <v>483</v>
      </c>
      <c r="B38" s="308"/>
      <c r="C38" s="308"/>
      <c r="D38" s="308"/>
      <c r="E38" s="308"/>
      <c r="F38" s="308"/>
      <c r="G38" s="227"/>
      <c r="H38" s="227"/>
      <c r="I38" s="227"/>
      <c r="J38" s="227"/>
      <c r="K38" s="227"/>
      <c r="L38" s="227"/>
      <c r="Q38" s="76"/>
      <c r="R38" s="76"/>
      <c r="S38" s="76"/>
      <c r="T38" s="76"/>
      <c r="U38" s="74"/>
    </row>
    <row r="39" spans="1:29" s="63" customFormat="1" ht="15.75" customHeight="1">
      <c r="A39" s="308" t="s">
        <v>238</v>
      </c>
      <c r="B39" s="308"/>
      <c r="C39" s="308"/>
      <c r="D39" s="308"/>
      <c r="E39" s="308"/>
      <c r="F39" s="308"/>
      <c r="G39" s="227"/>
      <c r="H39" s="227"/>
      <c r="I39" s="227"/>
      <c r="J39" s="227"/>
      <c r="K39" s="227"/>
      <c r="L39" s="227"/>
      <c r="M39" s="64"/>
      <c r="O39"/>
      <c r="P39"/>
      <c r="Q39" s="76"/>
      <c r="R39" s="76"/>
      <c r="S39" s="76"/>
      <c r="T39" s="76"/>
      <c r="U39" s="74"/>
      <c r="V39" s="58"/>
      <c r="W39" s="58"/>
      <c r="Y39" s="65"/>
      <c r="Z39" s="59"/>
      <c r="AA39" s="59"/>
      <c r="AB39" s="59"/>
      <c r="AC39" s="58"/>
    </row>
    <row r="40" spans="1:29" s="63" customFormat="1" ht="15.75" customHeight="1">
      <c r="A40" s="308" t="s">
        <v>459</v>
      </c>
      <c r="B40" s="308"/>
      <c r="C40" s="308"/>
      <c r="D40" s="308"/>
      <c r="E40" s="308"/>
      <c r="F40" s="308"/>
      <c r="G40" s="227"/>
      <c r="H40" s="227"/>
      <c r="I40" s="227"/>
      <c r="J40" s="227"/>
      <c r="K40" s="227"/>
      <c r="L40" s="227"/>
      <c r="M40" s="64"/>
      <c r="O40"/>
      <c r="P40"/>
      <c r="Q40" s="76"/>
      <c r="R40" s="76"/>
      <c r="S40" s="76"/>
      <c r="T40" s="76"/>
      <c r="U40" s="74"/>
      <c r="V40" s="58"/>
      <c r="W40" s="58"/>
      <c r="AC40" s="58"/>
    </row>
    <row r="41" spans="2:21" ht="13.5" thickBot="1">
      <c r="B41" s="75"/>
      <c r="C41" s="75"/>
      <c r="D41" s="75"/>
      <c r="E41" s="75"/>
      <c r="F41" s="75"/>
      <c r="G41" s="75"/>
      <c r="H41" s="75"/>
      <c r="I41" s="75"/>
      <c r="J41" s="75"/>
      <c r="K41" s="75"/>
      <c r="L41" s="75"/>
      <c r="Q41" s="76"/>
      <c r="R41" s="76"/>
      <c r="S41" s="76"/>
      <c r="T41" s="76"/>
      <c r="U41" s="74"/>
    </row>
    <row r="42" spans="1:21" ht="13.5" thickTop="1">
      <c r="A42" s="97" t="s">
        <v>239</v>
      </c>
      <c r="B42" s="312" t="str">
        <f>+B6</f>
        <v>enero- abril</v>
      </c>
      <c r="C42" s="312"/>
      <c r="D42" s="312"/>
      <c r="E42" s="312"/>
      <c r="F42" s="312"/>
      <c r="G42" s="228"/>
      <c r="H42" s="228"/>
      <c r="I42" s="228"/>
      <c r="J42" s="228"/>
      <c r="K42" s="228"/>
      <c r="L42" s="228"/>
      <c r="Q42" s="76"/>
      <c r="R42" s="76"/>
      <c r="S42" s="76"/>
      <c r="T42" s="76"/>
      <c r="U42" s="74"/>
    </row>
    <row r="43" spans="1:21" ht="12.75">
      <c r="A43" s="99"/>
      <c r="B43" s="98">
        <v>2006</v>
      </c>
      <c r="C43" s="98">
        <v>2007</v>
      </c>
      <c r="D43" s="98">
        <v>2008</v>
      </c>
      <c r="E43" s="98">
        <v>2009</v>
      </c>
      <c r="F43" s="98">
        <v>2010</v>
      </c>
      <c r="G43" s="228"/>
      <c r="H43" s="228"/>
      <c r="I43" s="228"/>
      <c r="J43" s="228"/>
      <c r="K43" s="228"/>
      <c r="L43" s="228"/>
      <c r="Q43" s="76"/>
      <c r="R43" s="76"/>
      <c r="S43" s="76"/>
      <c r="T43" s="76"/>
      <c r="U43" s="74"/>
    </row>
    <row r="44" spans="1:12" ht="19.5" customHeight="1">
      <c r="A44" s="253" t="s">
        <v>22</v>
      </c>
      <c r="B44" s="96">
        <v>497568.385</v>
      </c>
      <c r="C44" s="96">
        <v>642149.709</v>
      </c>
      <c r="D44" s="96">
        <v>943001.822</v>
      </c>
      <c r="E44" s="96">
        <v>702455.883</v>
      </c>
      <c r="F44" s="96">
        <v>765086</v>
      </c>
      <c r="G44" s="96"/>
      <c r="H44" s="96"/>
      <c r="I44" s="96"/>
      <c r="J44" s="96"/>
      <c r="K44" s="96"/>
      <c r="L44" s="96"/>
    </row>
    <row r="45" spans="1:12" ht="19.5" customHeight="1">
      <c r="A45" s="253" t="s">
        <v>23</v>
      </c>
      <c r="B45" s="77">
        <v>161857.62</v>
      </c>
      <c r="C45" s="77">
        <v>170142.459</v>
      </c>
      <c r="D45" s="77">
        <v>194071.562</v>
      </c>
      <c r="E45" s="77">
        <v>171645.587</v>
      </c>
      <c r="F45" s="77">
        <v>296197</v>
      </c>
      <c r="G45" s="77"/>
      <c r="H45" s="77"/>
      <c r="I45" s="77"/>
      <c r="J45" s="77"/>
      <c r="K45" s="77"/>
      <c r="L45" s="77"/>
    </row>
    <row r="46" spans="1:12" ht="19.5" customHeight="1">
      <c r="A46" s="253" t="s">
        <v>24</v>
      </c>
      <c r="B46" s="77">
        <v>56276.838</v>
      </c>
      <c r="C46" s="77">
        <v>59606.699</v>
      </c>
      <c r="D46" s="77">
        <v>91743.504</v>
      </c>
      <c r="E46" s="77">
        <v>52695.108</v>
      </c>
      <c r="F46" s="77">
        <v>74841</v>
      </c>
      <c r="G46" s="77"/>
      <c r="H46" s="77"/>
      <c r="I46" s="77"/>
      <c r="J46" s="77"/>
      <c r="K46" s="77"/>
      <c r="L46" s="77"/>
    </row>
    <row r="47" spans="1:12" ht="19.5" customHeight="1" thickBot="1">
      <c r="A47" s="203" t="s">
        <v>391</v>
      </c>
      <c r="B47" s="204">
        <f>SUM(B44:B46)</f>
        <v>715702.843</v>
      </c>
      <c r="C47" s="204">
        <f>SUM(C44:C46)</f>
        <v>871898.8670000001</v>
      </c>
      <c r="D47" s="204">
        <f>SUM(D44:D46)</f>
        <v>1228816.888</v>
      </c>
      <c r="E47" s="204">
        <f>+balanza!D17</f>
        <v>926797</v>
      </c>
      <c r="F47" s="204">
        <f>+balanza!E17</f>
        <v>1136124</v>
      </c>
      <c r="G47" s="224"/>
      <c r="H47" s="224"/>
      <c r="I47" s="224"/>
      <c r="J47" s="224"/>
      <c r="K47" s="224"/>
      <c r="L47" s="224"/>
    </row>
    <row r="48" spans="1:5" ht="30.75" customHeight="1" thickTop="1">
      <c r="A48" s="313" t="s">
        <v>462</v>
      </c>
      <c r="B48" s="314"/>
      <c r="C48" s="314"/>
      <c r="D48" s="314"/>
      <c r="E48" s="314"/>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oddFooter>&amp;C1</oddFooter>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7">
      <selection activeCell="B26" sqref="B26"/>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311" t="s">
        <v>395</v>
      </c>
      <c r="B1" s="311"/>
      <c r="C1" s="311"/>
      <c r="D1" s="311"/>
      <c r="E1" s="311"/>
      <c r="F1" s="311"/>
      <c r="U1" s="61"/>
    </row>
    <row r="2" spans="1:21" ht="15.75" customHeight="1">
      <c r="A2" s="308" t="s">
        <v>247</v>
      </c>
      <c r="B2" s="308"/>
      <c r="C2" s="308"/>
      <c r="D2" s="308"/>
      <c r="E2" s="308"/>
      <c r="F2" s="308"/>
      <c r="G2" s="64"/>
      <c r="H2" s="64"/>
      <c r="U2" s="58"/>
    </row>
    <row r="3" spans="1:21" ht="15.75" customHeight="1">
      <c r="A3" s="308" t="s">
        <v>238</v>
      </c>
      <c r="B3" s="308"/>
      <c r="C3" s="308"/>
      <c r="D3" s="308"/>
      <c r="E3" s="308"/>
      <c r="F3" s="308"/>
      <c r="G3" s="64"/>
      <c r="H3" s="64"/>
      <c r="R3" s="65" t="s">
        <v>213</v>
      </c>
      <c r="U3" s="100"/>
    </row>
    <row r="4" spans="1:21" ht="15.75" customHeight="1" thickBot="1">
      <c r="A4" s="308" t="s">
        <v>459</v>
      </c>
      <c r="B4" s="308"/>
      <c r="C4" s="308"/>
      <c r="D4" s="308"/>
      <c r="E4" s="308"/>
      <c r="F4" s="308"/>
      <c r="G4" s="64"/>
      <c r="H4" s="64"/>
      <c r="M4" s="66"/>
      <c r="N4" s="315"/>
      <c r="O4" s="315"/>
      <c r="R4" s="65"/>
      <c r="U4" s="58"/>
    </row>
    <row r="5" spans="1:21" ht="18" customHeight="1" thickTop="1">
      <c r="A5" s="106" t="s">
        <v>248</v>
      </c>
      <c r="B5" s="107">
        <f>+balanza!B5</f>
        <v>2009</v>
      </c>
      <c r="C5" s="108">
        <f>+balanza!D5</f>
        <v>2009</v>
      </c>
      <c r="D5" s="108">
        <f>+balanza!E5</f>
        <v>2010</v>
      </c>
      <c r="E5" s="109" t="s">
        <v>253</v>
      </c>
      <c r="F5" s="109" t="s">
        <v>245</v>
      </c>
      <c r="G5" s="66"/>
      <c r="H5" s="66"/>
      <c r="M5" s="66"/>
      <c r="N5" s="101"/>
      <c r="O5" s="101"/>
      <c r="S5" s="59">
        <f>+S6+S7</f>
        <v>3786565</v>
      </c>
      <c r="U5" s="58"/>
    </row>
    <row r="6" spans="1:21" ht="18" customHeight="1" thickBot="1">
      <c r="A6" s="110"/>
      <c r="B6" s="90" t="s">
        <v>244</v>
      </c>
      <c r="C6" s="91" t="str">
        <f>+balanza!D6</f>
        <v>ene-abril</v>
      </c>
      <c r="D6" s="91" t="str">
        <f>+C6</f>
        <v>ene-abril</v>
      </c>
      <c r="E6" s="92" t="str">
        <f>+balanza!$F$6</f>
        <v> 2010-2009</v>
      </c>
      <c r="F6" s="92">
        <f>+balanza!$G$6</f>
        <v>2010</v>
      </c>
      <c r="G6" s="66"/>
      <c r="H6" s="66"/>
      <c r="M6" s="52"/>
      <c r="N6" s="52"/>
      <c r="O6" s="52"/>
      <c r="R6" s="63" t="s">
        <v>17</v>
      </c>
      <c r="S6" s="59">
        <f>D9</f>
        <v>1759296</v>
      </c>
      <c r="T6" s="102">
        <f>+S6/S5*100</f>
        <v>46.461529116758854</v>
      </c>
      <c r="U6" s="61"/>
    </row>
    <row r="7" spans="1:21" ht="18" customHeight="1" thickTop="1">
      <c r="A7" s="308" t="s">
        <v>251</v>
      </c>
      <c r="B7" s="308"/>
      <c r="C7" s="308"/>
      <c r="D7" s="308"/>
      <c r="E7" s="308"/>
      <c r="F7" s="308"/>
      <c r="G7" s="66"/>
      <c r="H7" s="66"/>
      <c r="M7" s="52"/>
      <c r="N7" s="52"/>
      <c r="O7" s="52"/>
      <c r="R7" s="63" t="s">
        <v>19</v>
      </c>
      <c r="S7" s="59">
        <f>D13</f>
        <v>2027269</v>
      </c>
      <c r="T7" s="102">
        <f>+S7/S5*100</f>
        <v>53.53847088324114</v>
      </c>
      <c r="U7" s="58"/>
    </row>
    <row r="8" spans="1:21" ht="18" customHeight="1">
      <c r="A8" s="103" t="s">
        <v>240</v>
      </c>
      <c r="B8" s="52">
        <f>+balanza!B12</f>
        <v>10713742</v>
      </c>
      <c r="C8" s="52">
        <f>+balanza!D12</f>
        <v>4287479</v>
      </c>
      <c r="D8" s="52">
        <f>+balanza!E12</f>
        <v>3786565</v>
      </c>
      <c r="E8" s="60">
        <f>+(D8-C8)/C8</f>
        <v>-0.11683182588182939</v>
      </c>
      <c r="F8" s="103"/>
      <c r="G8" s="57"/>
      <c r="H8" s="57"/>
      <c r="M8" s="52"/>
      <c r="N8" s="52"/>
      <c r="O8" s="52"/>
      <c r="T8" s="102">
        <f>SUM(T6:T7)</f>
        <v>100</v>
      </c>
      <c r="U8" s="58"/>
    </row>
    <row r="9" spans="1:21" s="65" customFormat="1" ht="18" customHeight="1">
      <c r="A9" s="55" t="s">
        <v>250</v>
      </c>
      <c r="B9" s="51">
        <v>3738182</v>
      </c>
      <c r="C9" s="51">
        <v>2149436</v>
      </c>
      <c r="D9" s="51">
        <v>1759296</v>
      </c>
      <c r="E9" s="56">
        <f aca="true" t="shared" si="0" ref="E9:E36">+(D9-C9)/C9</f>
        <v>-0.18150807932871693</v>
      </c>
      <c r="F9" s="56">
        <f>+D9/$D$8</f>
        <v>0.46461529116758854</v>
      </c>
      <c r="G9" s="57"/>
      <c r="H9" s="57"/>
      <c r="M9" s="51"/>
      <c r="N9" s="51"/>
      <c r="O9" s="51"/>
      <c r="P9" s="61"/>
      <c r="Q9" s="61"/>
      <c r="R9" s="65" t="s">
        <v>212</v>
      </c>
      <c r="S9" s="59">
        <f>SUM(S10:S12)</f>
        <v>3786565</v>
      </c>
      <c r="T9" s="102"/>
      <c r="U9" s="58"/>
    </row>
    <row r="10" spans="1:21" ht="18" customHeight="1">
      <c r="A10" s="103" t="s">
        <v>18</v>
      </c>
      <c r="B10" s="52">
        <v>3373756</v>
      </c>
      <c r="C10" s="52">
        <v>2007201</v>
      </c>
      <c r="D10" s="52">
        <v>1631927</v>
      </c>
      <c r="E10" s="60">
        <f t="shared" si="0"/>
        <v>-0.18696383670594027</v>
      </c>
      <c r="F10" s="60">
        <f>+D10/$D$9</f>
        <v>0.9276022909163666</v>
      </c>
      <c r="G10" s="57"/>
      <c r="H10" s="62"/>
      <c r="M10" s="52"/>
      <c r="N10" s="52"/>
      <c r="O10" s="52"/>
      <c r="R10" s="63" t="s">
        <v>22</v>
      </c>
      <c r="S10" s="59">
        <f>D10+D14</f>
        <v>2422597</v>
      </c>
      <c r="T10" s="102">
        <f>+S10/$S9*100</f>
        <v>63.978751190062766</v>
      </c>
      <c r="U10" s="61"/>
    </row>
    <row r="11" spans="1:21" ht="18" customHeight="1">
      <c r="A11" s="103" t="s">
        <v>20</v>
      </c>
      <c r="B11" s="52">
        <v>84749</v>
      </c>
      <c r="C11" s="52">
        <v>36303</v>
      </c>
      <c r="D11" s="52">
        <v>29469</v>
      </c>
      <c r="E11" s="60">
        <f t="shared" si="0"/>
        <v>-0.1882489050491695</v>
      </c>
      <c r="F11" s="60">
        <f>+D11/$D$9</f>
        <v>0.01675045018007203</v>
      </c>
      <c r="G11" s="57"/>
      <c r="H11" s="62"/>
      <c r="M11" s="52"/>
      <c r="N11" s="52"/>
      <c r="O11" s="52"/>
      <c r="R11" s="63" t="s">
        <v>23</v>
      </c>
      <c r="S11" s="59">
        <f>D11+D15</f>
        <v>293725</v>
      </c>
      <c r="T11" s="102">
        <f>+S11/S9*100</f>
        <v>7.757030448440736</v>
      </c>
      <c r="U11" s="58"/>
    </row>
    <row r="12" spans="1:21" ht="18" customHeight="1">
      <c r="A12" s="103" t="s">
        <v>21</v>
      </c>
      <c r="B12" s="52">
        <v>279677</v>
      </c>
      <c r="C12" s="52">
        <v>105932</v>
      </c>
      <c r="D12" s="52">
        <v>97900</v>
      </c>
      <c r="E12" s="60">
        <f t="shared" si="0"/>
        <v>-0.07582222557867312</v>
      </c>
      <c r="F12" s="60">
        <f>+D12/$D$9</f>
        <v>0.055647258903561425</v>
      </c>
      <c r="G12" s="57"/>
      <c r="H12" s="62"/>
      <c r="M12" s="52"/>
      <c r="N12" s="52"/>
      <c r="O12" s="52"/>
      <c r="R12" s="63" t="s">
        <v>24</v>
      </c>
      <c r="S12" s="59">
        <f>D12+D16</f>
        <v>1070243</v>
      </c>
      <c r="T12" s="102">
        <f>+S12/S9*100</f>
        <v>28.2642183614965</v>
      </c>
      <c r="U12" s="58"/>
    </row>
    <row r="13" spans="1:21" s="65" customFormat="1" ht="18" customHeight="1">
      <c r="A13" s="55" t="s">
        <v>249</v>
      </c>
      <c r="B13" s="51">
        <v>6975561</v>
      </c>
      <c r="C13" s="51">
        <v>2138041</v>
      </c>
      <c r="D13" s="51">
        <v>2027269</v>
      </c>
      <c r="E13" s="56">
        <f t="shared" si="0"/>
        <v>-0.05181004480269555</v>
      </c>
      <c r="F13" s="56">
        <f>+D13/$D$8</f>
        <v>0.5353847088324114</v>
      </c>
      <c r="G13" s="57"/>
      <c r="H13" s="57"/>
      <c r="M13" s="51"/>
      <c r="N13" s="51"/>
      <c r="O13" s="51"/>
      <c r="P13" s="61"/>
      <c r="Q13" s="61"/>
      <c r="R13" s="63"/>
      <c r="S13" s="63"/>
      <c r="T13" s="102">
        <f>SUM(T10:T12)</f>
        <v>100</v>
      </c>
      <c r="U13" s="58"/>
    </row>
    <row r="14" spans="1:21" ht="18" customHeight="1">
      <c r="A14" s="103" t="s">
        <v>18</v>
      </c>
      <c r="B14" s="52">
        <v>2741722</v>
      </c>
      <c r="C14" s="52">
        <v>777795</v>
      </c>
      <c r="D14" s="52">
        <v>790670</v>
      </c>
      <c r="E14" s="60">
        <f t="shared" si="0"/>
        <v>0.01655320489332022</v>
      </c>
      <c r="F14" s="60">
        <f>+D14/$D$13</f>
        <v>0.3900173090004336</v>
      </c>
      <c r="G14" s="57"/>
      <c r="H14" s="62"/>
      <c r="M14" s="52"/>
      <c r="N14" s="52"/>
      <c r="O14" s="52"/>
      <c r="T14" s="102"/>
      <c r="U14" s="58"/>
    </row>
    <row r="15" spans="1:21" ht="18" customHeight="1">
      <c r="A15" s="103" t="s">
        <v>20</v>
      </c>
      <c r="B15" s="52">
        <v>864707</v>
      </c>
      <c r="C15" s="52">
        <v>282175</v>
      </c>
      <c r="D15" s="52">
        <v>264256</v>
      </c>
      <c r="E15" s="60">
        <f t="shared" si="0"/>
        <v>-0.06350314521130504</v>
      </c>
      <c r="F15" s="60">
        <f>+D15/$D$13</f>
        <v>0.13035073293184082</v>
      </c>
      <c r="G15" s="57"/>
      <c r="H15" s="62"/>
      <c r="U15" s="58"/>
    </row>
    <row r="16" spans="1:15" ht="18" customHeight="1">
      <c r="A16" s="103" t="s">
        <v>21</v>
      </c>
      <c r="B16" s="52">
        <v>3369132</v>
      </c>
      <c r="C16" s="52">
        <v>1078071</v>
      </c>
      <c r="D16" s="52">
        <v>972343</v>
      </c>
      <c r="E16" s="60">
        <f t="shared" si="0"/>
        <v>-0.09807146282573226</v>
      </c>
      <c r="F16" s="60">
        <f>+D16/$D$13</f>
        <v>0.4796319580677256</v>
      </c>
      <c r="G16" s="57"/>
      <c r="H16" s="62"/>
      <c r="M16" s="52"/>
      <c r="N16" s="52"/>
      <c r="O16" s="52"/>
    </row>
    <row r="17" spans="1:15" ht="18" customHeight="1">
      <c r="A17" s="308" t="s">
        <v>252</v>
      </c>
      <c r="B17" s="308"/>
      <c r="C17" s="308"/>
      <c r="D17" s="308"/>
      <c r="E17" s="308"/>
      <c r="F17" s="308"/>
      <c r="G17" s="57"/>
      <c r="H17" s="62"/>
      <c r="M17" s="52"/>
      <c r="N17" s="52"/>
      <c r="O17" s="52"/>
    </row>
    <row r="18" spans="1:15" ht="18" customHeight="1">
      <c r="A18" s="103" t="s">
        <v>240</v>
      </c>
      <c r="B18" s="52">
        <f>+balanza!B17</f>
        <v>2962306</v>
      </c>
      <c r="C18" s="52">
        <f>+balanza!D17</f>
        <v>926797</v>
      </c>
      <c r="D18" s="52">
        <f>+balanza!E17</f>
        <v>1136124</v>
      </c>
      <c r="E18" s="60">
        <f t="shared" si="0"/>
        <v>0.22586067930733483</v>
      </c>
      <c r="F18" s="104"/>
      <c r="G18" s="57"/>
      <c r="H18" s="57"/>
      <c r="M18" s="52"/>
      <c r="N18" s="52"/>
      <c r="O18" s="52"/>
    </row>
    <row r="19" spans="1:15" ht="18" customHeight="1">
      <c r="A19" s="55" t="s">
        <v>250</v>
      </c>
      <c r="B19" s="51">
        <v>704762</v>
      </c>
      <c r="C19" s="51">
        <v>228512</v>
      </c>
      <c r="D19" s="51">
        <v>210239</v>
      </c>
      <c r="E19" s="56">
        <f t="shared" si="0"/>
        <v>-0.07996516594314522</v>
      </c>
      <c r="F19" s="56">
        <f>+D19/$D$18</f>
        <v>0.18504934320549518</v>
      </c>
      <c r="G19" s="57"/>
      <c r="H19" s="51"/>
      <c r="I19" s="59"/>
      <c r="M19" s="52"/>
      <c r="N19" s="52"/>
      <c r="O19" s="52"/>
    </row>
    <row r="20" spans="1:15" ht="18" customHeight="1">
      <c r="A20" s="103" t="s">
        <v>18</v>
      </c>
      <c r="B20" s="52">
        <v>672702</v>
      </c>
      <c r="C20" s="52">
        <v>217891</v>
      </c>
      <c r="D20" s="52">
        <v>199014</v>
      </c>
      <c r="E20" s="60">
        <f t="shared" si="0"/>
        <v>-0.08663506064959085</v>
      </c>
      <c r="F20" s="60">
        <f>+D20/$D$19</f>
        <v>0.9466083837917798</v>
      </c>
      <c r="G20" s="57"/>
      <c r="H20" s="52"/>
      <c r="M20" s="52"/>
      <c r="N20" s="52"/>
      <c r="O20" s="52"/>
    </row>
    <row r="21" spans="1:15" ht="18" customHeight="1">
      <c r="A21" s="103" t="s">
        <v>20</v>
      </c>
      <c r="B21" s="52">
        <v>21350</v>
      </c>
      <c r="C21" s="52">
        <v>7168</v>
      </c>
      <c r="D21" s="52">
        <v>7345</v>
      </c>
      <c r="E21" s="60">
        <f t="shared" si="0"/>
        <v>0.024693080357142856</v>
      </c>
      <c r="F21" s="60">
        <f>+D21/$D$19</f>
        <v>0.03493642949214941</v>
      </c>
      <c r="G21" s="57"/>
      <c r="H21" s="52"/>
      <c r="M21" s="52"/>
      <c r="N21" s="52"/>
      <c r="O21" s="52"/>
    </row>
    <row r="22" spans="1:15" ht="18" customHeight="1">
      <c r="A22" s="103" t="s">
        <v>21</v>
      </c>
      <c r="B22" s="52">
        <v>10710</v>
      </c>
      <c r="C22" s="52">
        <v>3453</v>
      </c>
      <c r="D22" s="52">
        <v>3880</v>
      </c>
      <c r="E22" s="60">
        <f t="shared" si="0"/>
        <v>0.12366058499855198</v>
      </c>
      <c r="F22" s="60">
        <f>+D22/$D$19</f>
        <v>0.018455186716070757</v>
      </c>
      <c r="G22" s="57"/>
      <c r="H22" s="52"/>
      <c r="M22" s="52"/>
      <c r="N22" s="52"/>
      <c r="O22" s="52"/>
    </row>
    <row r="23" spans="1:15" ht="18" customHeight="1">
      <c r="A23" s="55" t="s">
        <v>249</v>
      </c>
      <c r="B23" s="51">
        <v>2257544</v>
      </c>
      <c r="C23" s="51">
        <v>698284</v>
      </c>
      <c r="D23" s="51">
        <v>925886</v>
      </c>
      <c r="E23" s="56">
        <f t="shared" si="0"/>
        <v>0.3259447445451994</v>
      </c>
      <c r="F23" s="56">
        <f>+D23/$D$18</f>
        <v>0.8149515369801184</v>
      </c>
      <c r="G23" s="57"/>
      <c r="H23" s="51"/>
      <c r="M23" s="52"/>
      <c r="N23" s="52"/>
      <c r="O23" s="52"/>
    </row>
    <row r="24" spans="1:15" ht="18" customHeight="1">
      <c r="A24" s="103" t="s">
        <v>18</v>
      </c>
      <c r="B24" s="52">
        <v>1496137</v>
      </c>
      <c r="C24" s="52">
        <v>484564</v>
      </c>
      <c r="D24" s="52">
        <v>566072</v>
      </c>
      <c r="E24" s="60">
        <f t="shared" si="0"/>
        <v>0.1682089465994172</v>
      </c>
      <c r="F24" s="60">
        <f>+D24/$D$23</f>
        <v>0.6113841228833787</v>
      </c>
      <c r="G24" s="57"/>
      <c r="H24" s="52"/>
      <c r="M24" s="52"/>
      <c r="N24" s="52"/>
      <c r="O24" s="52"/>
    </row>
    <row r="25" spans="1:8" ht="18" customHeight="1">
      <c r="A25" s="103" t="s">
        <v>20</v>
      </c>
      <c r="B25" s="52">
        <v>627920</v>
      </c>
      <c r="C25" s="52">
        <v>164478</v>
      </c>
      <c r="D25" s="52">
        <v>288852</v>
      </c>
      <c r="E25" s="60">
        <f t="shared" si="0"/>
        <v>0.7561740779921935</v>
      </c>
      <c r="F25" s="60">
        <f>+D25/$D$23</f>
        <v>0.3119736123021625</v>
      </c>
      <c r="G25" s="57"/>
      <c r="H25" s="52"/>
    </row>
    <row r="26" spans="1:15" ht="18" customHeight="1">
      <c r="A26" s="103" t="s">
        <v>21</v>
      </c>
      <c r="B26" s="52">
        <v>133487</v>
      </c>
      <c r="C26" s="52">
        <v>49242</v>
      </c>
      <c r="D26" s="52">
        <v>70962</v>
      </c>
      <c r="E26" s="60">
        <f t="shared" si="0"/>
        <v>0.44108687705617156</v>
      </c>
      <c r="F26" s="60">
        <f>+D26/$D$23</f>
        <v>0.0766422648144588</v>
      </c>
      <c r="G26" s="57"/>
      <c r="H26" s="52"/>
      <c r="M26" s="52"/>
      <c r="N26" s="52"/>
      <c r="O26" s="52"/>
    </row>
    <row r="27" spans="1:15" ht="18" customHeight="1">
      <c r="A27" s="308" t="s">
        <v>242</v>
      </c>
      <c r="B27" s="308"/>
      <c r="C27" s="308"/>
      <c r="D27" s="308"/>
      <c r="E27" s="308"/>
      <c r="F27" s="308"/>
      <c r="G27" s="57"/>
      <c r="H27" s="62"/>
      <c r="M27" s="52"/>
      <c r="N27" s="52"/>
      <c r="O27" s="52"/>
    </row>
    <row r="28" spans="1:15" ht="18" customHeight="1">
      <c r="A28" s="103" t="s">
        <v>240</v>
      </c>
      <c r="B28" s="52">
        <f>+balanza!B22</f>
        <v>7751436</v>
      </c>
      <c r="C28" s="52">
        <f>+balanza!D22</f>
        <v>3360682</v>
      </c>
      <c r="D28" s="52">
        <f>+balanza!E22</f>
        <v>2650441</v>
      </c>
      <c r="E28" s="60">
        <f t="shared" si="0"/>
        <v>-0.2113383533461363</v>
      </c>
      <c r="F28" s="57"/>
      <c r="G28" s="57"/>
      <c r="H28" s="57"/>
      <c r="M28" s="52"/>
      <c r="N28" s="52"/>
      <c r="O28" s="52"/>
    </row>
    <row r="29" spans="1:15" ht="18" customHeight="1">
      <c r="A29" s="55" t="s">
        <v>250</v>
      </c>
      <c r="B29" s="51">
        <v>3033420</v>
      </c>
      <c r="C29" s="51">
        <v>1920924</v>
      </c>
      <c r="D29" s="51">
        <v>1549057</v>
      </c>
      <c r="E29" s="56">
        <f t="shared" si="0"/>
        <v>-0.19358756515093778</v>
      </c>
      <c r="F29" s="56">
        <f>+D29/$D$28</f>
        <v>0.5844525495945769</v>
      </c>
      <c r="G29" s="57"/>
      <c r="H29" s="62"/>
      <c r="M29" s="52"/>
      <c r="N29" s="52"/>
      <c r="O29" s="52"/>
    </row>
    <row r="30" spans="1:15" ht="18" customHeight="1">
      <c r="A30" s="103" t="s">
        <v>18</v>
      </c>
      <c r="B30" s="52">
        <v>2701054</v>
      </c>
      <c r="C30" s="52">
        <v>1789310</v>
      </c>
      <c r="D30" s="52">
        <v>1432913</v>
      </c>
      <c r="E30" s="60">
        <f t="shared" si="0"/>
        <v>-0.19918124863774303</v>
      </c>
      <c r="F30" s="60">
        <f>+D30/$D$29</f>
        <v>0.9250227719186576</v>
      </c>
      <c r="G30" s="57"/>
      <c r="H30" s="62"/>
      <c r="M30" s="52"/>
      <c r="N30" s="52"/>
      <c r="O30" s="52"/>
    </row>
    <row r="31" spans="1:15" ht="18" customHeight="1">
      <c r="A31" s="103" t="s">
        <v>20</v>
      </c>
      <c r="B31" s="52">
        <v>63399</v>
      </c>
      <c r="C31" s="52">
        <v>29135</v>
      </c>
      <c r="D31" s="52">
        <v>22124</v>
      </c>
      <c r="E31" s="60">
        <f t="shared" si="0"/>
        <v>-0.24063840741376352</v>
      </c>
      <c r="F31" s="60">
        <f>+D31/$D$29</f>
        <v>0.014282237516114642</v>
      </c>
      <c r="G31" s="57"/>
      <c r="H31" s="62"/>
      <c r="M31" s="52"/>
      <c r="N31" s="52"/>
      <c r="O31" s="52"/>
    </row>
    <row r="32" spans="1:15" ht="18" customHeight="1">
      <c r="A32" s="103" t="s">
        <v>21</v>
      </c>
      <c r="B32" s="52">
        <v>268967</v>
      </c>
      <c r="C32" s="52">
        <v>102479</v>
      </c>
      <c r="D32" s="52">
        <v>94020</v>
      </c>
      <c r="E32" s="60">
        <f t="shared" si="0"/>
        <v>-0.08254374066881995</v>
      </c>
      <c r="F32" s="60">
        <f>+D32/$D$29</f>
        <v>0.06069499056522775</v>
      </c>
      <c r="G32" s="57"/>
      <c r="H32" s="62"/>
      <c r="M32" s="52"/>
      <c r="N32" s="52"/>
      <c r="O32" s="52"/>
    </row>
    <row r="33" spans="1:15" ht="18" customHeight="1">
      <c r="A33" s="55" t="s">
        <v>249</v>
      </c>
      <c r="B33" s="51">
        <v>4718017</v>
      </c>
      <c r="C33" s="51">
        <v>1439757</v>
      </c>
      <c r="D33" s="51">
        <v>1101383</v>
      </c>
      <c r="E33" s="56">
        <f t="shared" si="0"/>
        <v>-0.23502160434017685</v>
      </c>
      <c r="F33" s="56">
        <f>+D33/$D$28</f>
        <v>0.4155470731097202</v>
      </c>
      <c r="G33" s="57"/>
      <c r="H33" s="62"/>
      <c r="M33" s="52"/>
      <c r="N33" s="52"/>
      <c r="O33" s="52"/>
    </row>
    <row r="34" spans="1:15" ht="18" customHeight="1">
      <c r="A34" s="103" t="s">
        <v>18</v>
      </c>
      <c r="B34" s="52">
        <v>1245585</v>
      </c>
      <c r="C34" s="52">
        <v>293231</v>
      </c>
      <c r="D34" s="52">
        <v>224598</v>
      </c>
      <c r="E34" s="60">
        <f t="shared" si="0"/>
        <v>-0.23405779061558976</v>
      </c>
      <c r="F34" s="60">
        <f>+D34/$D$33</f>
        <v>0.20392361240367793</v>
      </c>
      <c r="G34" s="57"/>
      <c r="H34" s="62"/>
      <c r="M34" s="52"/>
      <c r="N34" s="52"/>
      <c r="O34" s="52"/>
    </row>
    <row r="35" spans="1:15" ht="18" customHeight="1">
      <c r="A35" s="103" t="s">
        <v>20</v>
      </c>
      <c r="B35" s="52">
        <v>236787</v>
      </c>
      <c r="C35" s="52">
        <v>117697</v>
      </c>
      <c r="D35" s="52">
        <v>-24596</v>
      </c>
      <c r="E35" s="60">
        <f t="shared" si="0"/>
        <v>-1.2089772891407597</v>
      </c>
      <c r="F35" s="60">
        <f>+D35/$D$33</f>
        <v>-0.022331922682663524</v>
      </c>
      <c r="G35" s="62"/>
      <c r="H35" s="62"/>
      <c r="M35" s="52"/>
      <c r="N35" s="52"/>
      <c r="O35" s="52"/>
    </row>
    <row r="36" spans="1:15" ht="18" customHeight="1" thickBot="1">
      <c r="A36" s="111" t="s">
        <v>21</v>
      </c>
      <c r="B36" s="112">
        <v>3235645</v>
      </c>
      <c r="C36" s="112">
        <v>1028829</v>
      </c>
      <c r="D36" s="112">
        <v>901381</v>
      </c>
      <c r="E36" s="113">
        <f t="shared" si="0"/>
        <v>-0.12387675697321907</v>
      </c>
      <c r="F36" s="113">
        <f>+D36/$D$33</f>
        <v>0.8184083102789856</v>
      </c>
      <c r="G36" s="57"/>
      <c r="H36" s="62"/>
      <c r="M36" s="52"/>
      <c r="N36" s="52"/>
      <c r="O36" s="52"/>
    </row>
    <row r="37" spans="1:15" ht="25.5" customHeight="1" thickTop="1">
      <c r="A37" s="316" t="s">
        <v>461</v>
      </c>
      <c r="B37" s="317"/>
      <c r="C37" s="317"/>
      <c r="D37" s="317"/>
      <c r="E37" s="317"/>
      <c r="F37" s="103"/>
      <c r="G37" s="103"/>
      <c r="H37" s="103"/>
      <c r="M37" s="52"/>
      <c r="N37" s="52"/>
      <c r="O37" s="52"/>
    </row>
    <row r="39" spans="1:8" ht="15.75" customHeight="1">
      <c r="A39" s="318"/>
      <c r="B39" s="318"/>
      <c r="C39" s="318"/>
      <c r="D39" s="318"/>
      <c r="E39" s="318"/>
      <c r="F39" s="64"/>
      <c r="G39" s="64"/>
      <c r="H39" s="64"/>
    </row>
    <row r="40" ht="15.75" customHeight="1"/>
    <row r="41" ht="15.75" customHeight="1">
      <c r="G41" s="64"/>
    </row>
    <row r="42" spans="8:11" ht="15.75" customHeight="1">
      <c r="H42" s="105"/>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5"/>
      <c r="B80" s="205"/>
      <c r="C80" s="205"/>
      <c r="D80" s="205"/>
      <c r="E80" s="205"/>
      <c r="F80" s="205"/>
    </row>
    <row r="81" spans="1:6" ht="26.25" customHeight="1" thickTop="1">
      <c r="A81" s="316"/>
      <c r="B81" s="317"/>
      <c r="C81" s="317"/>
      <c r="D81" s="317"/>
      <c r="E81" s="317"/>
      <c r="F81" s="58"/>
    </row>
  </sheetData>
  <sheetProtection/>
  <mergeCells count="11">
    <mergeCell ref="A81:E81"/>
    <mergeCell ref="A37:E37"/>
    <mergeCell ref="A39:E39"/>
    <mergeCell ref="A27:F27"/>
    <mergeCell ref="A1:F1"/>
    <mergeCell ref="A2:F2"/>
    <mergeCell ref="A3:F3"/>
    <mergeCell ref="A4:F4"/>
    <mergeCell ref="N4:O4"/>
    <mergeCell ref="A17:F17"/>
    <mergeCell ref="A7:F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E16" sqref="E16"/>
    </sheetView>
  </sheetViews>
  <sheetFormatPr defaultColWidth="11.421875" defaultRowHeight="12.75"/>
  <cols>
    <col min="1" max="1" width="34.7109375" style="114" customWidth="1"/>
    <col min="2" max="2" width="12.140625" style="114" bestFit="1" customWidth="1"/>
    <col min="3" max="3" width="12.421875" style="138" bestFit="1" customWidth="1"/>
    <col min="4" max="4" width="11.7109375" style="114" customWidth="1"/>
    <col min="5" max="5" width="12.8515625" style="114" customWidth="1"/>
    <col min="6" max="6" width="12.7109375" style="114" customWidth="1"/>
    <col min="7" max="7" width="14.00390625" style="114" customWidth="1"/>
    <col min="8" max="16384" width="11.421875" style="114" customWidth="1"/>
  </cols>
  <sheetData>
    <row r="1" spans="1:26" ht="15.75" customHeight="1">
      <c r="A1" s="320" t="s">
        <v>307</v>
      </c>
      <c r="B1" s="320"/>
      <c r="C1" s="320"/>
      <c r="D1" s="320"/>
      <c r="U1" s="115"/>
      <c r="V1" s="115"/>
      <c r="W1" s="115"/>
      <c r="X1" s="115"/>
      <c r="Y1" s="115"/>
      <c r="Z1" s="115"/>
    </row>
    <row r="2" spans="1:256" ht="15.75" customHeight="1">
      <c r="A2" s="319" t="s">
        <v>256</v>
      </c>
      <c r="B2" s="319"/>
      <c r="C2" s="319"/>
      <c r="D2" s="319"/>
      <c r="E2" s="115"/>
      <c r="F2" s="115"/>
      <c r="G2" s="115"/>
      <c r="H2" s="115"/>
      <c r="I2" s="115"/>
      <c r="J2" s="115"/>
      <c r="K2" s="115"/>
      <c r="L2" s="115"/>
      <c r="M2" s="115"/>
      <c r="N2" s="115"/>
      <c r="O2" s="115"/>
      <c r="P2" s="115"/>
      <c r="Q2" s="319"/>
      <c r="R2" s="319"/>
      <c r="S2" s="319"/>
      <c r="T2" s="319"/>
      <c r="U2" s="115"/>
      <c r="V2" s="115" t="s">
        <v>275</v>
      </c>
      <c r="W2" s="115"/>
      <c r="X2" s="115"/>
      <c r="Y2" s="115"/>
      <c r="Z2" s="115"/>
      <c r="AA2" s="116"/>
      <c r="AB2" s="116"/>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c r="IS2" s="319"/>
      <c r="IT2" s="319"/>
      <c r="IU2" s="319"/>
      <c r="IV2" s="319"/>
    </row>
    <row r="3" spans="1:256" ht="15.75" customHeight="1" thickBot="1">
      <c r="A3" s="321" t="s">
        <v>459</v>
      </c>
      <c r="B3" s="321"/>
      <c r="C3" s="321"/>
      <c r="D3" s="321"/>
      <c r="E3" s="115"/>
      <c r="F3" s="115"/>
      <c r="M3" s="115"/>
      <c r="N3" s="115"/>
      <c r="O3" s="115"/>
      <c r="P3" s="115"/>
      <c r="Q3" s="319"/>
      <c r="R3" s="319"/>
      <c r="S3" s="319"/>
      <c r="T3" s="319"/>
      <c r="U3" s="115"/>
      <c r="V3" s="115"/>
      <c r="W3" s="115"/>
      <c r="X3" s="115"/>
      <c r="Y3" s="115"/>
      <c r="Z3" s="115"/>
      <c r="AA3" s="116"/>
      <c r="AB3" s="116"/>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319"/>
      <c r="ER3" s="319"/>
      <c r="ES3" s="319"/>
      <c r="ET3" s="319"/>
      <c r="EU3" s="319"/>
      <c r="EV3" s="319"/>
      <c r="EW3" s="319"/>
      <c r="EX3" s="319"/>
      <c r="EY3" s="319"/>
      <c r="EZ3" s="319"/>
      <c r="FA3" s="319"/>
      <c r="FB3" s="319"/>
      <c r="FC3" s="319"/>
      <c r="FD3" s="319"/>
      <c r="FE3" s="319"/>
      <c r="FF3" s="319"/>
      <c r="FG3" s="319"/>
      <c r="FH3" s="319"/>
      <c r="FI3" s="319"/>
      <c r="FJ3" s="319"/>
      <c r="FK3" s="319"/>
      <c r="FL3" s="319"/>
      <c r="FM3" s="319"/>
      <c r="FN3" s="319"/>
      <c r="FO3" s="319"/>
      <c r="FP3" s="319"/>
      <c r="FQ3" s="319"/>
      <c r="FR3" s="319"/>
      <c r="FS3" s="319"/>
      <c r="FT3" s="319"/>
      <c r="FU3" s="319"/>
      <c r="FV3" s="319"/>
      <c r="FW3" s="319"/>
      <c r="FX3" s="319"/>
      <c r="FY3" s="319"/>
      <c r="FZ3" s="319"/>
      <c r="GA3" s="319"/>
      <c r="GB3" s="319"/>
      <c r="GC3" s="319"/>
      <c r="GD3" s="319"/>
      <c r="GE3" s="319"/>
      <c r="GF3" s="319"/>
      <c r="GG3" s="319"/>
      <c r="GH3" s="319"/>
      <c r="GI3" s="319"/>
      <c r="GJ3" s="319"/>
      <c r="GK3" s="319"/>
      <c r="GL3" s="319"/>
      <c r="GM3" s="319"/>
      <c r="GN3" s="319"/>
      <c r="GO3" s="319"/>
      <c r="GP3" s="319"/>
      <c r="GQ3" s="319"/>
      <c r="GR3" s="319"/>
      <c r="GS3" s="319"/>
      <c r="GT3" s="319"/>
      <c r="GU3" s="319"/>
      <c r="GV3" s="319"/>
      <c r="GW3" s="319"/>
      <c r="GX3" s="319"/>
      <c r="GY3" s="319"/>
      <c r="GZ3" s="319"/>
      <c r="HA3" s="319"/>
      <c r="HB3" s="319"/>
      <c r="HC3" s="319"/>
      <c r="HD3" s="319"/>
      <c r="HE3" s="319"/>
      <c r="HF3" s="319"/>
      <c r="HG3" s="319"/>
      <c r="HH3" s="319"/>
      <c r="HI3" s="319"/>
      <c r="HJ3" s="319"/>
      <c r="HK3" s="319"/>
      <c r="HL3" s="319"/>
      <c r="HM3" s="319"/>
      <c r="HN3" s="319"/>
      <c r="HO3" s="319"/>
      <c r="HP3" s="319"/>
      <c r="HQ3" s="319"/>
      <c r="HR3" s="319"/>
      <c r="HS3" s="319"/>
      <c r="HT3" s="319"/>
      <c r="HU3" s="319"/>
      <c r="HV3" s="319"/>
      <c r="HW3" s="319"/>
      <c r="HX3" s="319"/>
      <c r="HY3" s="319"/>
      <c r="HZ3" s="319"/>
      <c r="IA3" s="319"/>
      <c r="IB3" s="319"/>
      <c r="IC3" s="319"/>
      <c r="ID3" s="319"/>
      <c r="IE3" s="319"/>
      <c r="IF3" s="319"/>
      <c r="IG3" s="319"/>
      <c r="IH3" s="319"/>
      <c r="II3" s="319"/>
      <c r="IJ3" s="319"/>
      <c r="IK3" s="319"/>
      <c r="IL3" s="319"/>
      <c r="IM3" s="319"/>
      <c r="IN3" s="319"/>
      <c r="IO3" s="319"/>
      <c r="IP3" s="319"/>
      <c r="IQ3" s="319"/>
      <c r="IR3" s="319"/>
      <c r="IS3" s="319"/>
      <c r="IT3" s="319"/>
      <c r="IU3" s="319"/>
      <c r="IV3" s="319"/>
    </row>
    <row r="4" spans="1:26" s="115" customFormat="1" ht="13.5" customHeight="1" thickTop="1">
      <c r="A4" s="139" t="s">
        <v>257</v>
      </c>
      <c r="B4" s="140" t="s">
        <v>15</v>
      </c>
      <c r="C4" s="140" t="s">
        <v>16</v>
      </c>
      <c r="D4" s="140" t="s">
        <v>50</v>
      </c>
      <c r="U4" s="114"/>
      <c r="V4" s="114" t="s">
        <v>49</v>
      </c>
      <c r="W4" s="117">
        <f>SUM(W5:W9)</f>
        <v>3786565</v>
      </c>
      <c r="X4" s="118">
        <f>SUM(X5:X9)</f>
        <v>99.99999999999999</v>
      </c>
      <c r="Y4" s="114"/>
      <c r="Z4" s="114"/>
    </row>
    <row r="5" spans="1:26" s="115" customFormat="1" ht="13.5" customHeight="1" thickBot="1">
      <c r="A5" s="141"/>
      <c r="B5" s="142"/>
      <c r="C5" s="143"/>
      <c r="D5" s="142"/>
      <c r="E5" s="120"/>
      <c r="F5" s="120"/>
      <c r="U5" s="114"/>
      <c r="V5" s="114" t="s">
        <v>55</v>
      </c>
      <c r="W5" s="117">
        <f>+B9</f>
        <v>1018582</v>
      </c>
      <c r="X5" s="121">
        <f>+W5/$W$4*100</f>
        <v>26.899894759498384</v>
      </c>
      <c r="Y5" s="114"/>
      <c r="Z5" s="114"/>
    </row>
    <row r="6" spans="1:24" ht="13.5" customHeight="1" thickTop="1">
      <c r="A6" s="322" t="s">
        <v>52</v>
      </c>
      <c r="B6" s="322"/>
      <c r="C6" s="322"/>
      <c r="D6" s="322"/>
      <c r="E6" s="115"/>
      <c r="F6" s="115"/>
      <c r="V6" s="114" t="s">
        <v>53</v>
      </c>
      <c r="W6" s="117">
        <f>+B21</f>
        <v>152128</v>
      </c>
      <c r="X6" s="121">
        <f>+W6/$W$4*100</f>
        <v>4.017572654899626</v>
      </c>
    </row>
    <row r="7" spans="1:24" ht="13.5" customHeight="1">
      <c r="A7" s="122">
        <v>2009</v>
      </c>
      <c r="B7" s="123">
        <v>3151901</v>
      </c>
      <c r="C7" s="124">
        <v>131478</v>
      </c>
      <c r="D7" s="123">
        <v>3020423</v>
      </c>
      <c r="E7" s="123"/>
      <c r="F7" s="123"/>
      <c r="V7" s="114" t="s">
        <v>54</v>
      </c>
      <c r="W7" s="117">
        <f>+B27</f>
        <v>1394189</v>
      </c>
      <c r="X7" s="121">
        <f>+W7/$W$4*100</f>
        <v>36.8193600268317</v>
      </c>
    </row>
    <row r="8" spans="1:24" ht="13.5" customHeight="1">
      <c r="A8" s="125" t="s">
        <v>535</v>
      </c>
      <c r="B8" s="123">
        <v>1072400</v>
      </c>
      <c r="C8" s="124">
        <v>38951</v>
      </c>
      <c r="D8" s="123">
        <v>1033449</v>
      </c>
      <c r="E8" s="123"/>
      <c r="F8" s="123"/>
      <c r="V8" s="114" t="s">
        <v>56</v>
      </c>
      <c r="W8" s="117">
        <f>+B15</f>
        <v>875778</v>
      </c>
      <c r="X8" s="121">
        <f>+W8/$W$4*100</f>
        <v>23.12856111013544</v>
      </c>
    </row>
    <row r="9" spans="1:24" ht="13.5" customHeight="1">
      <c r="A9" s="125" t="s">
        <v>536</v>
      </c>
      <c r="B9" s="123">
        <v>1018582</v>
      </c>
      <c r="C9" s="124">
        <v>48721</v>
      </c>
      <c r="D9" s="123">
        <v>969861</v>
      </c>
      <c r="E9" s="123"/>
      <c r="F9" s="123"/>
      <c r="V9" s="114" t="s">
        <v>57</v>
      </c>
      <c r="W9" s="117">
        <f>+B33</f>
        <v>345888</v>
      </c>
      <c r="X9" s="121">
        <f>+W9/$W$4*100</f>
        <v>9.134611448634844</v>
      </c>
    </row>
    <row r="10" spans="1:22" ht="13.5" customHeight="1">
      <c r="A10" s="126" t="s">
        <v>463</v>
      </c>
      <c r="B10" s="127">
        <f>+B9/B8*100-100</f>
        <v>-5.018463259977622</v>
      </c>
      <c r="C10" s="128">
        <f>+C9/C8*100-100</f>
        <v>25.082796333855356</v>
      </c>
      <c r="D10" s="127">
        <f>+D9/D8*100-100</f>
        <v>-6.152988681589505</v>
      </c>
      <c r="E10" s="127"/>
      <c r="F10" s="127"/>
      <c r="V10" s="115" t="s">
        <v>276</v>
      </c>
    </row>
    <row r="11" spans="1:24" ht="13.5" customHeight="1">
      <c r="A11" s="126"/>
      <c r="B11" s="127"/>
      <c r="C11" s="128"/>
      <c r="D11" s="127"/>
      <c r="E11" s="127"/>
      <c r="F11" s="127"/>
      <c r="V11" s="114" t="s">
        <v>51</v>
      </c>
      <c r="W11" s="117">
        <f>SUM(W12:W16)</f>
        <v>1136124</v>
      </c>
      <c r="X11" s="118">
        <f>SUM(X12:X16)</f>
        <v>100.00000000000001</v>
      </c>
    </row>
    <row r="12" spans="1:24" ht="13.5" customHeight="1">
      <c r="A12" s="322" t="s">
        <v>141</v>
      </c>
      <c r="B12" s="322"/>
      <c r="C12" s="322"/>
      <c r="D12" s="322"/>
      <c r="E12" s="115"/>
      <c r="F12" s="115"/>
      <c r="V12" s="114" t="s">
        <v>55</v>
      </c>
      <c r="W12" s="117">
        <f>+C9</f>
        <v>48721</v>
      </c>
      <c r="X12" s="121">
        <f>+W12/$W$11*100</f>
        <v>4.288352327738874</v>
      </c>
    </row>
    <row r="13" spans="1:24" ht="13.5" customHeight="1">
      <c r="A13" s="122">
        <f>+A7</f>
        <v>2009</v>
      </c>
      <c r="B13" s="123">
        <v>2499583</v>
      </c>
      <c r="C13" s="124">
        <v>224506</v>
      </c>
      <c r="D13" s="123">
        <v>2275077</v>
      </c>
      <c r="E13" s="123"/>
      <c r="F13" s="123"/>
      <c r="V13" s="114" t="s">
        <v>53</v>
      </c>
      <c r="W13" s="117">
        <f>+C21</f>
        <v>689352</v>
      </c>
      <c r="X13" s="121">
        <f>+W13/$W$11*100</f>
        <v>60.67577130665315</v>
      </c>
    </row>
    <row r="14" spans="1:24" ht="13.5" customHeight="1">
      <c r="A14" s="129" t="str">
        <f>+A8</f>
        <v>enero- abril  2009</v>
      </c>
      <c r="B14" s="123">
        <v>1050693</v>
      </c>
      <c r="C14" s="124">
        <v>77117</v>
      </c>
      <c r="D14" s="123">
        <v>973576</v>
      </c>
      <c r="E14" s="123"/>
      <c r="F14" s="123"/>
      <c r="V14" s="114" t="s">
        <v>54</v>
      </c>
      <c r="W14" s="117">
        <f>+C27</f>
        <v>164502</v>
      </c>
      <c r="X14" s="121">
        <f>+W14/$W$11*100</f>
        <v>14.479229379891631</v>
      </c>
    </row>
    <row r="15" spans="1:24" ht="13.5" customHeight="1">
      <c r="A15" s="129" t="str">
        <f>+A9</f>
        <v>enero-abril 2010</v>
      </c>
      <c r="B15" s="123">
        <v>875778</v>
      </c>
      <c r="C15" s="124">
        <v>92871</v>
      </c>
      <c r="D15" s="123">
        <v>782907</v>
      </c>
      <c r="E15" s="123"/>
      <c r="F15" s="123"/>
      <c r="V15" s="114" t="s">
        <v>56</v>
      </c>
      <c r="W15" s="117">
        <f>+C15</f>
        <v>92871</v>
      </c>
      <c r="X15" s="121">
        <f>+W15/$W$11*100</f>
        <v>8.174371811527614</v>
      </c>
    </row>
    <row r="16" spans="1:24" ht="13.5" customHeight="1">
      <c r="A16" s="126" t="str">
        <f>+A10</f>
        <v>Var. (%)   2010/2009</v>
      </c>
      <c r="B16" s="130">
        <f>+B15/B14*100-100</f>
        <v>-16.647584023116167</v>
      </c>
      <c r="C16" s="131">
        <f>+C15/C14*100-100</f>
        <v>20.42869924919279</v>
      </c>
      <c r="D16" s="130">
        <f>+D15/D14*100-100</f>
        <v>-19.58439813635505</v>
      </c>
      <c r="E16" s="127"/>
      <c r="F16" s="127"/>
      <c r="V16" s="114" t="s">
        <v>57</v>
      </c>
      <c r="W16" s="117">
        <f>+C33</f>
        <v>140678</v>
      </c>
      <c r="X16" s="121">
        <f>+W16/$W$11*100</f>
        <v>12.382275174188733</v>
      </c>
    </row>
    <row r="17" spans="1:6" ht="13.5" customHeight="1">
      <c r="A17" s="126"/>
      <c r="B17" s="130"/>
      <c r="C17" s="131"/>
      <c r="D17" s="130"/>
      <c r="E17" s="127"/>
      <c r="F17" s="127"/>
    </row>
    <row r="18" spans="1:6" ht="13.5" customHeight="1">
      <c r="A18" s="322" t="s">
        <v>53</v>
      </c>
      <c r="B18" s="322"/>
      <c r="C18" s="322"/>
      <c r="D18" s="322"/>
      <c r="E18" s="115"/>
      <c r="F18" s="115"/>
    </row>
    <row r="19" spans="1:6" ht="13.5" customHeight="1">
      <c r="A19" s="122">
        <f>+A7</f>
        <v>2009</v>
      </c>
      <c r="B19" s="123">
        <v>404524</v>
      </c>
      <c r="C19" s="124">
        <v>1835830</v>
      </c>
      <c r="D19" s="123">
        <v>-1431306</v>
      </c>
      <c r="E19" s="123"/>
      <c r="F19" s="123"/>
    </row>
    <row r="20" spans="1:6" ht="13.5" customHeight="1">
      <c r="A20" s="129" t="str">
        <f>+A14</f>
        <v>enero- abril  2009</v>
      </c>
      <c r="B20" s="123">
        <v>110971</v>
      </c>
      <c r="C20" s="124">
        <v>597688</v>
      </c>
      <c r="D20" s="123">
        <v>-486717</v>
      </c>
      <c r="E20" s="123"/>
      <c r="F20" s="123"/>
    </row>
    <row r="21" spans="1:10" ht="13.5" customHeight="1">
      <c r="A21" s="129" t="str">
        <f>+A15</f>
        <v>enero-abril 2010</v>
      </c>
      <c r="B21" s="123">
        <v>152128</v>
      </c>
      <c r="C21" s="124">
        <v>689352</v>
      </c>
      <c r="D21" s="123">
        <v>-537224</v>
      </c>
      <c r="E21" s="123"/>
      <c r="F21" s="123"/>
      <c r="G21" s="117"/>
      <c r="H21" s="117"/>
      <c r="I21" s="117"/>
      <c r="J21" s="117"/>
    </row>
    <row r="22" spans="1:10" ht="13.5" customHeight="1">
      <c r="A22" s="126" t="str">
        <f>+A16</f>
        <v>Var. (%)   2010/2009</v>
      </c>
      <c r="B22" s="130">
        <f>+B21/B20*100-100</f>
        <v>37.088068053815846</v>
      </c>
      <c r="C22" s="131">
        <f>+C21/C20*100-100</f>
        <v>15.336429709145904</v>
      </c>
      <c r="D22" s="130">
        <f>+D21/D20*100-100</f>
        <v>10.377077439251138</v>
      </c>
      <c r="E22" s="127"/>
      <c r="F22" s="127"/>
      <c r="G22" s="117"/>
      <c r="H22" s="117"/>
      <c r="I22" s="117"/>
      <c r="J22" s="117"/>
    </row>
    <row r="23" spans="1:10" ht="13.5" customHeight="1">
      <c r="A23" s="126"/>
      <c r="B23" s="130"/>
      <c r="C23" s="131"/>
      <c r="D23" s="130"/>
      <c r="E23" s="127"/>
      <c r="F23" s="127"/>
      <c r="G23" s="117"/>
      <c r="H23" s="117"/>
      <c r="I23" s="117"/>
      <c r="J23" s="117"/>
    </row>
    <row r="24" spans="1:10" ht="13.5" customHeight="1">
      <c r="A24" s="322" t="s">
        <v>54</v>
      </c>
      <c r="B24" s="322"/>
      <c r="C24" s="322"/>
      <c r="D24" s="322"/>
      <c r="E24" s="115"/>
      <c r="F24" s="115"/>
      <c r="G24" s="117"/>
      <c r="H24" s="117"/>
      <c r="I24" s="117"/>
      <c r="J24" s="117"/>
    </row>
    <row r="25" spans="1:10" ht="13.5" customHeight="1">
      <c r="A25" s="122">
        <f>+A19</f>
        <v>2009</v>
      </c>
      <c r="B25" s="123">
        <v>3329427</v>
      </c>
      <c r="C25" s="124">
        <v>373945</v>
      </c>
      <c r="D25" s="123">
        <v>2955482</v>
      </c>
      <c r="E25" s="123"/>
      <c r="F25" s="123"/>
      <c r="G25" s="117"/>
      <c r="H25" s="117"/>
      <c r="I25" s="117"/>
      <c r="J25" s="117"/>
    </row>
    <row r="26" spans="1:6" ht="13.5" customHeight="1">
      <c r="A26" s="129" t="str">
        <f>+A20</f>
        <v>enero- abril  2009</v>
      </c>
      <c r="B26" s="123">
        <v>1606275</v>
      </c>
      <c r="C26" s="124">
        <v>111183</v>
      </c>
      <c r="D26" s="123">
        <v>1495092</v>
      </c>
      <c r="E26" s="123"/>
      <c r="F26" s="123"/>
    </row>
    <row r="27" spans="1:6" ht="13.5" customHeight="1">
      <c r="A27" s="129" t="str">
        <f>+A21</f>
        <v>enero-abril 2010</v>
      </c>
      <c r="B27" s="123">
        <v>1394189</v>
      </c>
      <c r="C27" s="124">
        <v>164502</v>
      </c>
      <c r="D27" s="123">
        <v>1229687</v>
      </c>
      <c r="E27" s="123"/>
      <c r="F27" s="123"/>
    </row>
    <row r="28" spans="1:6" ht="13.5" customHeight="1">
      <c r="A28" s="126" t="str">
        <f>+A22</f>
        <v>Var. (%)   2010/2009</v>
      </c>
      <c r="B28" s="130">
        <f>+B27/B26*100-100</f>
        <v>-13.20359216198969</v>
      </c>
      <c r="C28" s="131">
        <f>+C27/C26*100-100</f>
        <v>47.95607242114352</v>
      </c>
      <c r="D28" s="130">
        <f>+D27/D26*100-100</f>
        <v>-17.75175039395569</v>
      </c>
      <c r="E28" s="119"/>
      <c r="F28" s="127"/>
    </row>
    <row r="29" spans="1:8" ht="13.5" customHeight="1">
      <c r="A29" s="126"/>
      <c r="B29" s="130"/>
      <c r="C29" s="131"/>
      <c r="D29" s="130"/>
      <c r="E29" s="127"/>
      <c r="F29" s="132"/>
      <c r="G29" s="133"/>
      <c r="H29" s="134"/>
    </row>
    <row r="30" spans="1:6" ht="13.5" customHeight="1">
      <c r="A30" s="322" t="s">
        <v>258</v>
      </c>
      <c r="B30" s="322"/>
      <c r="C30" s="322"/>
      <c r="D30" s="322"/>
      <c r="E30" s="115"/>
      <c r="F30" s="115"/>
    </row>
    <row r="31" spans="1:8" ht="13.5" customHeight="1">
      <c r="A31" s="122">
        <f>+A25</f>
        <v>2009</v>
      </c>
      <c r="B31" s="123">
        <f>+B37-(B7+B13+B19+B25)</f>
        <v>1328307</v>
      </c>
      <c r="C31" s="124">
        <f>+C37-(C7+C13+C19+C25)</f>
        <v>396547</v>
      </c>
      <c r="D31" s="123">
        <f>+D37-(D7+D13+D19+D25)</f>
        <v>931760</v>
      </c>
      <c r="E31" s="135"/>
      <c r="F31" s="123"/>
      <c r="G31" s="123"/>
      <c r="H31" s="123"/>
    </row>
    <row r="32" spans="1:8" ht="13.5" customHeight="1">
      <c r="A32" s="129" t="str">
        <f>+A26</f>
        <v>enero- abril  2009</v>
      </c>
      <c r="B32" s="123">
        <f aca="true" t="shared" si="0" ref="B32:D33">+B38-(B8+B14+B20+B26)</f>
        <v>447140</v>
      </c>
      <c r="C32" s="124">
        <f t="shared" si="0"/>
        <v>101858</v>
      </c>
      <c r="D32" s="123">
        <f t="shared" si="0"/>
        <v>345282</v>
      </c>
      <c r="E32" s="136"/>
      <c r="F32" s="123"/>
      <c r="G32" s="123"/>
      <c r="H32" s="123"/>
    </row>
    <row r="33" spans="1:8" ht="13.5" customHeight="1">
      <c r="A33" s="129" t="str">
        <f>+A27</f>
        <v>enero-abril 2010</v>
      </c>
      <c r="B33" s="123">
        <f t="shared" si="0"/>
        <v>345888</v>
      </c>
      <c r="C33" s="124">
        <f t="shared" si="0"/>
        <v>140678</v>
      </c>
      <c r="D33" s="123">
        <f t="shared" si="0"/>
        <v>205210</v>
      </c>
      <c r="E33" s="136"/>
      <c r="F33" s="123"/>
      <c r="G33" s="123"/>
      <c r="H33" s="123"/>
    </row>
    <row r="34" spans="1:8" ht="13.5" customHeight="1">
      <c r="A34" s="126" t="str">
        <f>+A28</f>
        <v>Var. (%)   2010/2009</v>
      </c>
      <c r="B34" s="130">
        <f>(B33/B32-1)*100</f>
        <v>-22.644361944804757</v>
      </c>
      <c r="C34" s="131">
        <f>(C33/C32-1)*100</f>
        <v>38.111881246441115</v>
      </c>
      <c r="D34" s="130">
        <f>(D33/D32-1)*100</f>
        <v>-40.567420253589816</v>
      </c>
      <c r="E34" s="127"/>
      <c r="F34" s="123"/>
      <c r="G34" s="123"/>
      <c r="H34" s="123"/>
    </row>
    <row r="35" spans="1:8" ht="13.5" customHeight="1">
      <c r="A35" s="126"/>
      <c r="B35" s="123"/>
      <c r="C35" s="124"/>
      <c r="E35" s="127"/>
      <c r="F35" s="137"/>
      <c r="G35" s="137"/>
      <c r="H35" s="123"/>
    </row>
    <row r="36" spans="1:8" ht="13.5" customHeight="1">
      <c r="A36" s="319" t="s">
        <v>242</v>
      </c>
      <c r="B36" s="319"/>
      <c r="C36" s="319"/>
      <c r="D36" s="319"/>
      <c r="E36" s="133"/>
      <c r="F36" s="133"/>
      <c r="G36" s="133"/>
      <c r="H36" s="134"/>
    </row>
    <row r="37" spans="1:8" ht="13.5" customHeight="1">
      <c r="A37" s="122">
        <f>+A31</f>
        <v>2009</v>
      </c>
      <c r="B37" s="123">
        <f>+balanza!B12</f>
        <v>10713742</v>
      </c>
      <c r="C37" s="124">
        <f>+balanza!B17</f>
        <v>2962306</v>
      </c>
      <c r="D37" s="123">
        <f>+B37-C37</f>
        <v>7751436</v>
      </c>
      <c r="E37" s="135"/>
      <c r="F37" s="123"/>
      <c r="G37" s="123"/>
      <c r="H37" s="123"/>
    </row>
    <row r="38" spans="1:8" ht="13.5" customHeight="1">
      <c r="A38" s="129" t="str">
        <f>+A32</f>
        <v>enero- abril  2009</v>
      </c>
      <c r="B38" s="123">
        <f>+balanza!D12</f>
        <v>4287479</v>
      </c>
      <c r="C38" s="124">
        <f>+balanza!D17</f>
        <v>926797</v>
      </c>
      <c r="D38" s="123">
        <f>+B38-C38</f>
        <v>3360682</v>
      </c>
      <c r="E38" s="137"/>
      <c r="F38" s="123"/>
      <c r="G38" s="123"/>
      <c r="H38" s="123"/>
    </row>
    <row r="39" spans="1:8" ht="13.5" customHeight="1">
      <c r="A39" s="129" t="str">
        <f>+A33</f>
        <v>enero-abril 2010</v>
      </c>
      <c r="B39" s="123">
        <f>+balanza!E12</f>
        <v>3786565</v>
      </c>
      <c r="C39" s="124">
        <f>+balanza!E17</f>
        <v>1136124</v>
      </c>
      <c r="D39" s="123">
        <f>+B39-C39</f>
        <v>2650441</v>
      </c>
      <c r="E39" s="137"/>
      <c r="F39" s="123"/>
      <c r="G39" s="123"/>
      <c r="H39" s="123"/>
    </row>
    <row r="40" spans="1:8" ht="13.5" customHeight="1" thickBot="1">
      <c r="A40" s="144" t="str">
        <f>+A34</f>
        <v>Var. (%)   2010/2009</v>
      </c>
      <c r="B40" s="145">
        <f>+B39/B38*100-100</f>
        <v>-11.683182588182945</v>
      </c>
      <c r="C40" s="146">
        <f>+C39/C38*100-100</f>
        <v>22.586067930733478</v>
      </c>
      <c r="D40" s="145">
        <f>+D39/D38*100-100</f>
        <v>-21.13383533461362</v>
      </c>
      <c r="E40" s="127"/>
      <c r="F40" s="123"/>
      <c r="G40" s="123"/>
      <c r="H40" s="123"/>
    </row>
    <row r="41" spans="1:8" ht="26.25" customHeight="1" thickTop="1">
      <c r="A41" s="316" t="s">
        <v>464</v>
      </c>
      <c r="B41" s="317"/>
      <c r="C41" s="317"/>
      <c r="D41" s="317"/>
      <c r="E41" s="127"/>
      <c r="F41" s="123"/>
      <c r="G41" s="123"/>
      <c r="H41" s="123"/>
    </row>
    <row r="42" spans="5:8" ht="13.5" customHeight="1">
      <c r="E42" s="127"/>
      <c r="F42" s="123"/>
      <c r="G42" s="123"/>
      <c r="H42" s="123"/>
    </row>
    <row r="43" ht="13.5" customHeight="1"/>
    <row r="44" spans="5:8" ht="13.5" customHeight="1">
      <c r="E44" s="135"/>
      <c r="F44" s="117"/>
      <c r="G44" s="117"/>
      <c r="H44" s="117"/>
    </row>
    <row r="45" spans="5:8" ht="13.5" customHeight="1">
      <c r="E45" s="137"/>
      <c r="F45" s="117"/>
      <c r="G45" s="117"/>
      <c r="H45" s="117"/>
    </row>
    <row r="46" spans="5:8" ht="13.5" customHeight="1">
      <c r="E46" s="137"/>
      <c r="F46" s="117"/>
      <c r="G46" s="117"/>
      <c r="H46" s="11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5"/>
      <c r="B82" s="115"/>
      <c r="C82" s="126"/>
      <c r="D82" s="115"/>
    </row>
    <row r="83" spans="1:4" ht="34.5" customHeight="1">
      <c r="A83" s="323"/>
      <c r="B83" s="324"/>
      <c r="C83" s="324"/>
      <c r="D83" s="32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view="pageBreakPreview" zoomScaleSheetLayoutView="100" zoomScalePageLayoutView="0" workbookViewId="0" topLeftCell="A48">
      <selection activeCell="B65" sqref="B65"/>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329" t="s">
        <v>396</v>
      </c>
      <c r="B1" s="329"/>
      <c r="C1" s="329"/>
      <c r="D1" s="329"/>
      <c r="E1" s="329"/>
      <c r="F1" s="329"/>
    </row>
    <row r="2" spans="1:6" ht="15.75" customHeight="1">
      <c r="A2" s="328" t="s">
        <v>259</v>
      </c>
      <c r="B2" s="328"/>
      <c r="C2" s="328"/>
      <c r="D2" s="328"/>
      <c r="E2" s="328"/>
      <c r="F2" s="328"/>
    </row>
    <row r="3" spans="1:6" ht="15.75" customHeight="1" thickBot="1">
      <c r="A3" s="328" t="s">
        <v>465</v>
      </c>
      <c r="B3" s="328"/>
      <c r="C3" s="328"/>
      <c r="D3" s="328"/>
      <c r="E3" s="328"/>
      <c r="F3" s="328"/>
    </row>
    <row r="4" spans="1:6" ht="12.75" customHeight="1" thickTop="1">
      <c r="A4" s="326" t="s">
        <v>39</v>
      </c>
      <c r="B4" s="206">
        <f>+'balanza productos_clase_sector'!B5</f>
        <v>2009</v>
      </c>
      <c r="C4" s="207">
        <f>+'balanza productos_clase_sector'!C5</f>
        <v>2009</v>
      </c>
      <c r="D4" s="207">
        <f>+'balanza productos_clase_sector'!D5</f>
        <v>2010</v>
      </c>
      <c r="E4" s="208" t="s">
        <v>254</v>
      </c>
      <c r="F4" s="209" t="s">
        <v>245</v>
      </c>
    </row>
    <row r="5" spans="1:6" ht="12" thickBot="1">
      <c r="A5" s="327"/>
      <c r="B5" s="84" t="s">
        <v>244</v>
      </c>
      <c r="C5" s="85" t="str">
        <f>+balanza!D6</f>
        <v>ene-abril</v>
      </c>
      <c r="D5" s="85" t="str">
        <f>+C5</f>
        <v>ene-abril</v>
      </c>
      <c r="E5" s="86" t="str">
        <f>+'balanza productos_clase_sector'!E6</f>
        <v> 2010-2009</v>
      </c>
      <c r="F5" s="87">
        <f>+'balanza productos_clase_sector'!F6</f>
        <v>2010</v>
      </c>
    </row>
    <row r="6" spans="1:6" ht="12" thickTop="1">
      <c r="A6" s="82"/>
      <c r="B6" s="80"/>
      <c r="C6" s="80"/>
      <c r="D6" s="80"/>
      <c r="E6" s="80"/>
      <c r="F6" s="83"/>
    </row>
    <row r="7" spans="1:6" ht="12.75" customHeight="1">
      <c r="A7" s="79" t="s">
        <v>26</v>
      </c>
      <c r="B7" s="80">
        <v>2529751</v>
      </c>
      <c r="C7" s="80">
        <v>1318822</v>
      </c>
      <c r="D7" s="80">
        <v>1130778</v>
      </c>
      <c r="E7" s="22">
        <f>+(D7-C7)/C7</f>
        <v>-0.14258482190924932</v>
      </c>
      <c r="F7" s="81">
        <f>+D7/$D$23</f>
        <v>0.2986289684714246</v>
      </c>
    </row>
    <row r="8" spans="1:6" ht="11.25">
      <c r="A8" s="82" t="s">
        <v>31</v>
      </c>
      <c r="B8" s="80">
        <v>1022627</v>
      </c>
      <c r="C8" s="80">
        <v>357815</v>
      </c>
      <c r="D8" s="80">
        <v>258745</v>
      </c>
      <c r="E8" s="22">
        <f aca="true" t="shared" si="0" ref="E8:E23">+(D8-C8)/C8</f>
        <v>-0.2768749213979291</v>
      </c>
      <c r="F8" s="81">
        <f aca="true" t="shared" si="1" ref="F8:F23">+D8/$D$23</f>
        <v>0.06833238040281892</v>
      </c>
    </row>
    <row r="9" spans="1:6" ht="11.25">
      <c r="A9" s="82" t="s">
        <v>29</v>
      </c>
      <c r="B9" s="80">
        <v>588022</v>
      </c>
      <c r="C9" s="80">
        <v>289294</v>
      </c>
      <c r="D9" s="80">
        <v>222537</v>
      </c>
      <c r="E9" s="22">
        <f t="shared" si="0"/>
        <v>-0.2307583288972464</v>
      </c>
      <c r="F9" s="81">
        <f t="shared" si="1"/>
        <v>0.058770151839464</v>
      </c>
    </row>
    <row r="10" spans="1:6" ht="11.25">
      <c r="A10" s="82" t="s">
        <v>27</v>
      </c>
      <c r="B10" s="80">
        <v>686993</v>
      </c>
      <c r="C10" s="80">
        <v>223879</v>
      </c>
      <c r="D10" s="80">
        <v>207019</v>
      </c>
      <c r="E10" s="22">
        <f t="shared" si="0"/>
        <v>-0.0753085372008987</v>
      </c>
      <c r="F10" s="81">
        <f t="shared" si="1"/>
        <v>0.05467197842899831</v>
      </c>
    </row>
    <row r="11" spans="1:6" ht="11.25">
      <c r="A11" s="82" t="s">
        <v>30</v>
      </c>
      <c r="B11" s="80">
        <v>504006</v>
      </c>
      <c r="C11" s="80">
        <v>206559</v>
      </c>
      <c r="D11" s="80">
        <v>181505</v>
      </c>
      <c r="E11" s="22">
        <f t="shared" si="0"/>
        <v>-0.12129222159286208</v>
      </c>
      <c r="F11" s="81">
        <f t="shared" si="1"/>
        <v>0.047933945409625874</v>
      </c>
    </row>
    <row r="12" spans="1:6" ht="11.25">
      <c r="A12" s="82" t="s">
        <v>28</v>
      </c>
      <c r="B12" s="80">
        <v>556587</v>
      </c>
      <c r="C12" s="80">
        <v>190415</v>
      </c>
      <c r="D12" s="80">
        <v>177296</v>
      </c>
      <c r="E12" s="22">
        <f t="shared" si="0"/>
        <v>-0.06889688312370348</v>
      </c>
      <c r="F12" s="81">
        <f t="shared" si="1"/>
        <v>0.04682238387562342</v>
      </c>
    </row>
    <row r="13" spans="1:6" ht="11.25">
      <c r="A13" s="82" t="s">
        <v>155</v>
      </c>
      <c r="B13" s="80">
        <v>439879</v>
      </c>
      <c r="C13" s="80">
        <v>145625</v>
      </c>
      <c r="D13" s="80">
        <v>172534</v>
      </c>
      <c r="E13" s="22">
        <f t="shared" si="0"/>
        <v>0.18478283261802575</v>
      </c>
      <c r="F13" s="81">
        <f t="shared" si="1"/>
        <v>0.04556477968818705</v>
      </c>
    </row>
    <row r="14" spans="1:6" ht="11.25">
      <c r="A14" s="82" t="s">
        <v>33</v>
      </c>
      <c r="B14" s="80">
        <v>293173</v>
      </c>
      <c r="C14" s="80">
        <v>124353</v>
      </c>
      <c r="D14" s="80">
        <v>99391</v>
      </c>
      <c r="E14" s="22">
        <f t="shared" si="0"/>
        <v>-0.20073500438268477</v>
      </c>
      <c r="F14" s="81">
        <f t="shared" si="1"/>
        <v>0.02624832797007314</v>
      </c>
    </row>
    <row r="15" spans="1:6" ht="11.25">
      <c r="A15" s="82" t="s">
        <v>32</v>
      </c>
      <c r="B15" s="80">
        <v>293596</v>
      </c>
      <c r="C15" s="80">
        <v>100639</v>
      </c>
      <c r="D15" s="80">
        <v>97105</v>
      </c>
      <c r="E15" s="22">
        <f t="shared" si="0"/>
        <v>-0.03511561124414988</v>
      </c>
      <c r="F15" s="81">
        <f t="shared" si="1"/>
        <v>0.025644614578120277</v>
      </c>
    </row>
    <row r="16" spans="1:6" ht="11.25">
      <c r="A16" s="82" t="s">
        <v>43</v>
      </c>
      <c r="B16" s="80">
        <v>238594</v>
      </c>
      <c r="C16" s="80">
        <v>58663</v>
      </c>
      <c r="D16" s="80">
        <v>87008</v>
      </c>
      <c r="E16" s="22">
        <f t="shared" si="0"/>
        <v>0.48318360806641325</v>
      </c>
      <c r="F16" s="81">
        <f t="shared" si="1"/>
        <v>0.022978081717863023</v>
      </c>
    </row>
    <row r="17" spans="1:6" ht="11.25">
      <c r="A17" s="82" t="s">
        <v>35</v>
      </c>
      <c r="B17" s="80">
        <v>243088</v>
      </c>
      <c r="C17" s="80">
        <v>97038</v>
      </c>
      <c r="D17" s="80">
        <v>86115</v>
      </c>
      <c r="E17" s="22">
        <f t="shared" si="0"/>
        <v>-0.11256415012675447</v>
      </c>
      <c r="F17" s="81">
        <f t="shared" si="1"/>
        <v>0.022742247921269013</v>
      </c>
    </row>
    <row r="18" spans="1:6" ht="11.25">
      <c r="A18" s="82" t="s">
        <v>538</v>
      </c>
      <c r="B18" s="80">
        <v>152177</v>
      </c>
      <c r="C18" s="80">
        <v>62224</v>
      </c>
      <c r="D18" s="80">
        <v>79490</v>
      </c>
      <c r="E18" s="22">
        <f t="shared" si="0"/>
        <v>0.277481357675495</v>
      </c>
      <c r="F18" s="81">
        <f t="shared" si="1"/>
        <v>0.020992641087634836</v>
      </c>
    </row>
    <row r="19" spans="1:6" ht="11.25">
      <c r="A19" s="82" t="s">
        <v>34</v>
      </c>
      <c r="B19" s="80">
        <v>241649</v>
      </c>
      <c r="C19" s="80">
        <v>123880</v>
      </c>
      <c r="D19" s="80">
        <v>75194</v>
      </c>
      <c r="E19" s="22">
        <f t="shared" si="0"/>
        <v>-0.3930093639005489</v>
      </c>
      <c r="F19" s="81">
        <f t="shared" si="1"/>
        <v>0.019858103584647298</v>
      </c>
    </row>
    <row r="20" spans="1:6" ht="11.25">
      <c r="A20" s="82" t="s">
        <v>36</v>
      </c>
      <c r="B20" s="80">
        <v>217980</v>
      </c>
      <c r="C20" s="80">
        <v>69816</v>
      </c>
      <c r="D20" s="80">
        <v>74971</v>
      </c>
      <c r="E20" s="22">
        <f t="shared" si="0"/>
        <v>0.07383694282112983</v>
      </c>
      <c r="F20" s="81">
        <f t="shared" si="1"/>
        <v>0.019799211158398177</v>
      </c>
    </row>
    <row r="21" spans="1:6" ht="11.25">
      <c r="A21" s="82" t="s">
        <v>472</v>
      </c>
      <c r="B21" s="80">
        <v>184108</v>
      </c>
      <c r="C21" s="80">
        <v>69198</v>
      </c>
      <c r="D21" s="80">
        <v>72873</v>
      </c>
      <c r="E21" s="22">
        <f t="shared" si="0"/>
        <v>0.053108471343102405</v>
      </c>
      <c r="F21" s="81">
        <f t="shared" si="1"/>
        <v>0.019245146986780894</v>
      </c>
    </row>
    <row r="22" spans="1:9" ht="11.25">
      <c r="A22" s="82" t="s">
        <v>37</v>
      </c>
      <c r="B22" s="80">
        <v>2521510</v>
      </c>
      <c r="C22" s="80">
        <v>849260</v>
      </c>
      <c r="D22" s="80">
        <v>764003</v>
      </c>
      <c r="E22" s="22">
        <f t="shared" si="0"/>
        <v>-0.10038975107740856</v>
      </c>
      <c r="F22" s="81">
        <f t="shared" si="1"/>
        <v>0.2017667727874736</v>
      </c>
      <c r="I22" s="24"/>
    </row>
    <row r="23" spans="1:6" ht="12" thickBot="1">
      <c r="A23" s="210" t="s">
        <v>38</v>
      </c>
      <c r="B23" s="211">
        <f>+balanza!B12</f>
        <v>10713742</v>
      </c>
      <c r="C23" s="211">
        <f>+balanza!D12</f>
        <v>4287479</v>
      </c>
      <c r="D23" s="211">
        <f>+balanza!E12</f>
        <v>3786565</v>
      </c>
      <c r="E23" s="212">
        <f t="shared" si="0"/>
        <v>-0.11683182588182939</v>
      </c>
      <c r="F23" s="213">
        <f t="shared" si="1"/>
        <v>1</v>
      </c>
    </row>
    <row r="24" spans="1:6" s="82" customFormat="1" ht="31.5" customHeight="1" thickTop="1">
      <c r="A24" s="325" t="s">
        <v>464</v>
      </c>
      <c r="B24" s="325"/>
      <c r="C24" s="325"/>
      <c r="D24" s="325"/>
      <c r="E24" s="325"/>
      <c r="F24" s="325"/>
    </row>
    <row r="32" ht="11.25">
      <c r="F32" s="23"/>
    </row>
    <row r="33" ht="11.25">
      <c r="F33" s="23"/>
    </row>
    <row r="34" ht="11.25">
      <c r="F34" s="23"/>
    </row>
    <row r="35" ht="11.25">
      <c r="F35" s="23"/>
    </row>
    <row r="36" ht="11.25">
      <c r="F36" s="23"/>
    </row>
    <row r="37" ht="11.25">
      <c r="F37" s="23"/>
    </row>
    <row r="38" ht="11.25">
      <c r="F38" s="23"/>
    </row>
    <row r="49" spans="1:6" ht="15.75" customHeight="1">
      <c r="A49" s="329" t="s">
        <v>306</v>
      </c>
      <c r="B49" s="329"/>
      <c r="C49" s="329"/>
      <c r="D49" s="329"/>
      <c r="E49" s="329"/>
      <c r="F49" s="329"/>
    </row>
    <row r="50" spans="1:6" ht="15.75" customHeight="1">
      <c r="A50" s="328" t="s">
        <v>274</v>
      </c>
      <c r="B50" s="328"/>
      <c r="C50" s="328"/>
      <c r="D50" s="328"/>
      <c r="E50" s="328"/>
      <c r="F50" s="328"/>
    </row>
    <row r="51" spans="1:6" ht="15.75" customHeight="1" thickBot="1">
      <c r="A51" s="328" t="s">
        <v>466</v>
      </c>
      <c r="B51" s="328"/>
      <c r="C51" s="328"/>
      <c r="D51" s="328"/>
      <c r="E51" s="328"/>
      <c r="F51" s="328"/>
    </row>
    <row r="52" spans="1:6" ht="12.75" customHeight="1" thickTop="1">
      <c r="A52" s="326" t="s">
        <v>39</v>
      </c>
      <c r="B52" s="206">
        <f>+B4</f>
        <v>2009</v>
      </c>
      <c r="C52" s="207">
        <f>+C4</f>
        <v>2009</v>
      </c>
      <c r="D52" s="207">
        <f>+D4</f>
        <v>2010</v>
      </c>
      <c r="E52" s="208" t="s">
        <v>254</v>
      </c>
      <c r="F52" s="209" t="s">
        <v>245</v>
      </c>
    </row>
    <row r="53" spans="1:6" ht="12" thickBot="1">
      <c r="A53" s="327"/>
      <c r="B53" s="84" t="s">
        <v>244</v>
      </c>
      <c r="C53" s="85" t="str">
        <f>+balanza!D6</f>
        <v>ene-abril</v>
      </c>
      <c r="D53" s="85" t="str">
        <f>+C53</f>
        <v>ene-abril</v>
      </c>
      <c r="E53" s="86" t="str">
        <f>+E5</f>
        <v> 2010-2009</v>
      </c>
      <c r="F53" s="87">
        <f>+F5</f>
        <v>2010</v>
      </c>
    </row>
    <row r="54" spans="1:6" ht="12" thickTop="1">
      <c r="A54" s="82"/>
      <c r="B54" s="80"/>
      <c r="C54" s="80"/>
      <c r="D54" s="80"/>
      <c r="E54" s="80"/>
      <c r="F54" s="83"/>
    </row>
    <row r="55" spans="1:9" ht="12.75" customHeight="1">
      <c r="A55" s="82" t="s">
        <v>42</v>
      </c>
      <c r="B55" s="80">
        <v>1209901</v>
      </c>
      <c r="C55" s="80">
        <v>395928</v>
      </c>
      <c r="D55" s="80">
        <v>416601</v>
      </c>
      <c r="E55" s="22">
        <f>+(D55-C55)/C55</f>
        <v>0.05221403891616658</v>
      </c>
      <c r="F55" s="81">
        <f>+D55/$D$71</f>
        <v>0.3666862067872873</v>
      </c>
      <c r="I55" s="80"/>
    </row>
    <row r="56" spans="1:9" ht="11.25">
      <c r="A56" s="82" t="s">
        <v>44</v>
      </c>
      <c r="B56" s="80">
        <v>415169</v>
      </c>
      <c r="C56" s="80">
        <v>135414</v>
      </c>
      <c r="D56" s="80">
        <v>171441</v>
      </c>
      <c r="E56" s="22">
        <f aca="true" t="shared" si="2" ref="E56:E71">+(D56-C56)/C56</f>
        <v>0.26605077761531304</v>
      </c>
      <c r="F56" s="81">
        <f aca="true" t="shared" si="3" ref="F56:F71">+D56/$D$71</f>
        <v>0.15089990177128554</v>
      </c>
      <c r="I56" s="80"/>
    </row>
    <row r="57" spans="1:9" ht="11.25">
      <c r="A57" s="82" t="s">
        <v>26</v>
      </c>
      <c r="B57" s="80">
        <v>234872</v>
      </c>
      <c r="C57" s="80">
        <v>66370</v>
      </c>
      <c r="D57" s="80">
        <v>128662</v>
      </c>
      <c r="E57" s="22">
        <f t="shared" si="2"/>
        <v>0.9385565767666114</v>
      </c>
      <c r="F57" s="81">
        <f t="shared" si="3"/>
        <v>0.11324644140956446</v>
      </c>
      <c r="I57" s="80"/>
    </row>
    <row r="58" spans="1:9" ht="11.25">
      <c r="A58" s="82" t="s">
        <v>43</v>
      </c>
      <c r="B58" s="80">
        <v>169176</v>
      </c>
      <c r="C58" s="80">
        <v>57062</v>
      </c>
      <c r="D58" s="80">
        <v>81020</v>
      </c>
      <c r="E58" s="22">
        <f t="shared" si="2"/>
        <v>0.41985910062738774</v>
      </c>
      <c r="F58" s="81">
        <f t="shared" si="3"/>
        <v>0.07131263840918772</v>
      </c>
      <c r="I58" s="80"/>
    </row>
    <row r="59" spans="1:9" ht="11.25">
      <c r="A59" s="82" t="s">
        <v>36</v>
      </c>
      <c r="B59" s="80">
        <v>72586</v>
      </c>
      <c r="C59" s="80">
        <v>12835</v>
      </c>
      <c r="D59" s="80">
        <v>33266</v>
      </c>
      <c r="E59" s="22">
        <f t="shared" si="2"/>
        <v>1.591819244253993</v>
      </c>
      <c r="F59" s="81">
        <f t="shared" si="3"/>
        <v>0.029280254620094287</v>
      </c>
      <c r="I59" s="80"/>
    </row>
    <row r="60" spans="1:9" ht="11.25">
      <c r="A60" s="82" t="s">
        <v>35</v>
      </c>
      <c r="B60" s="80">
        <v>95217</v>
      </c>
      <c r="C60" s="80">
        <v>30957</v>
      </c>
      <c r="D60" s="80">
        <v>27240</v>
      </c>
      <c r="E60" s="22">
        <f t="shared" si="2"/>
        <v>-0.12006977420292664</v>
      </c>
      <c r="F60" s="81">
        <f t="shared" si="3"/>
        <v>0.023976256112889085</v>
      </c>
      <c r="I60" s="80"/>
    </row>
    <row r="61" spans="1:9" ht="11.25">
      <c r="A61" s="82" t="s">
        <v>46</v>
      </c>
      <c r="B61" s="80">
        <v>74161</v>
      </c>
      <c r="C61" s="80">
        <v>18796</v>
      </c>
      <c r="D61" s="80">
        <v>26136</v>
      </c>
      <c r="E61" s="22">
        <f t="shared" si="2"/>
        <v>0.39050861885507554</v>
      </c>
      <c r="F61" s="81">
        <f t="shared" si="3"/>
        <v>0.023004531195538514</v>
      </c>
      <c r="I61" s="80"/>
    </row>
    <row r="62" spans="1:9" ht="11.25">
      <c r="A62" s="82" t="s">
        <v>45</v>
      </c>
      <c r="B62" s="80">
        <v>112840</v>
      </c>
      <c r="C62" s="80">
        <v>38029</v>
      </c>
      <c r="D62" s="80">
        <v>25922</v>
      </c>
      <c r="E62" s="22">
        <f t="shared" si="2"/>
        <v>-0.3183623024533908</v>
      </c>
      <c r="F62" s="81">
        <f t="shared" si="3"/>
        <v>0.022816171474240487</v>
      </c>
      <c r="I62" s="80"/>
    </row>
    <row r="63" spans="1:9" ht="11.25">
      <c r="A63" s="82" t="s">
        <v>31</v>
      </c>
      <c r="B63" s="80">
        <v>53541</v>
      </c>
      <c r="C63" s="80">
        <v>27259</v>
      </c>
      <c r="D63" s="80">
        <v>22643</v>
      </c>
      <c r="E63" s="22">
        <f t="shared" si="2"/>
        <v>-0.16933856707876296</v>
      </c>
      <c r="F63" s="81">
        <f t="shared" si="3"/>
        <v>0.01993004284743567</v>
      </c>
      <c r="I63" s="80"/>
    </row>
    <row r="64" spans="1:9" ht="11.25">
      <c r="A64" s="82" t="s">
        <v>214</v>
      </c>
      <c r="B64" s="80">
        <v>63340</v>
      </c>
      <c r="C64" s="80">
        <v>16693</v>
      </c>
      <c r="D64" s="80">
        <v>22456</v>
      </c>
      <c r="E64" s="22">
        <f t="shared" si="2"/>
        <v>0.3452345294434793</v>
      </c>
      <c r="F64" s="81">
        <f t="shared" si="3"/>
        <v>0.019765448137703277</v>
      </c>
      <c r="I64" s="80"/>
    </row>
    <row r="65" spans="1:9" ht="11.25">
      <c r="A65" s="82" t="s">
        <v>403</v>
      </c>
      <c r="B65" s="80">
        <v>53969</v>
      </c>
      <c r="C65" s="80">
        <v>15473</v>
      </c>
      <c r="D65" s="80">
        <v>21367</v>
      </c>
      <c r="E65" s="22">
        <f t="shared" si="2"/>
        <v>0.3809216053771085</v>
      </c>
      <c r="F65" s="81">
        <f t="shared" si="3"/>
        <v>0.01880692600455584</v>
      </c>
      <c r="I65" s="80"/>
    </row>
    <row r="66" spans="1:9" ht="11.25">
      <c r="A66" s="82" t="s">
        <v>34</v>
      </c>
      <c r="B66" s="80">
        <v>41585</v>
      </c>
      <c r="C66" s="80">
        <v>9285</v>
      </c>
      <c r="D66" s="80">
        <v>20289</v>
      </c>
      <c r="E66" s="22">
        <f t="shared" si="2"/>
        <v>1.1851373182552505</v>
      </c>
      <c r="F66" s="81">
        <f t="shared" si="3"/>
        <v>0.017858085913157365</v>
      </c>
      <c r="I66" s="80"/>
    </row>
    <row r="67" spans="1:9" ht="11.25">
      <c r="A67" s="82" t="s">
        <v>225</v>
      </c>
      <c r="B67" s="80">
        <v>35880</v>
      </c>
      <c r="C67" s="80">
        <v>11018</v>
      </c>
      <c r="D67" s="80">
        <v>18290</v>
      </c>
      <c r="E67" s="22">
        <f t="shared" si="2"/>
        <v>0.6600108912688328</v>
      </c>
      <c r="F67" s="81">
        <f t="shared" si="3"/>
        <v>0.01609859487168654</v>
      </c>
      <c r="I67" s="80"/>
    </row>
    <row r="68" spans="1:9" ht="11.25">
      <c r="A68" s="82" t="s">
        <v>277</v>
      </c>
      <c r="B68" s="80">
        <v>30940</v>
      </c>
      <c r="C68" s="80">
        <v>10188</v>
      </c>
      <c r="D68" s="80">
        <v>12155</v>
      </c>
      <c r="E68" s="22">
        <f t="shared" si="2"/>
        <v>0.1930702787593247</v>
      </c>
      <c r="F68" s="81">
        <f t="shared" si="3"/>
        <v>0.010698656132605244</v>
      </c>
      <c r="I68" s="80"/>
    </row>
    <row r="69" spans="1:9" ht="11.25">
      <c r="A69" s="82" t="s">
        <v>29</v>
      </c>
      <c r="B69" s="80">
        <v>30594</v>
      </c>
      <c r="C69" s="80">
        <v>11173</v>
      </c>
      <c r="D69" s="80">
        <v>11763</v>
      </c>
      <c r="E69" s="22">
        <f t="shared" si="2"/>
        <v>0.052805871296876396</v>
      </c>
      <c r="F69" s="81">
        <f t="shared" si="3"/>
        <v>0.010353623372096707</v>
      </c>
      <c r="I69" s="80"/>
    </row>
    <row r="70" spans="1:9" ht="11.25">
      <c r="A70" s="82" t="s">
        <v>37</v>
      </c>
      <c r="B70" s="80">
        <v>268537</v>
      </c>
      <c r="C70" s="80">
        <v>70318</v>
      </c>
      <c r="D70" s="80">
        <v>96872</v>
      </c>
      <c r="E70" s="22">
        <f t="shared" si="2"/>
        <v>0.377627350038397</v>
      </c>
      <c r="F70" s="81">
        <f t="shared" si="3"/>
        <v>0.08526534075505843</v>
      </c>
      <c r="I70" s="80"/>
    </row>
    <row r="71" spans="1:9" ht="12.75" customHeight="1" thickBot="1">
      <c r="A71" s="210" t="s">
        <v>38</v>
      </c>
      <c r="B71" s="211">
        <f>+balanza!B17</f>
        <v>2962306</v>
      </c>
      <c r="C71" s="211">
        <f>+balanza!D17</f>
        <v>926797</v>
      </c>
      <c r="D71" s="211">
        <f>+balanza!E17</f>
        <v>1136124</v>
      </c>
      <c r="E71" s="212">
        <f t="shared" si="2"/>
        <v>0.22586067930733483</v>
      </c>
      <c r="F71" s="213">
        <f t="shared" si="3"/>
        <v>1</v>
      </c>
      <c r="I71" s="24"/>
    </row>
    <row r="72" spans="1:6" ht="22.5" customHeight="1" thickTop="1">
      <c r="A72" s="325" t="s">
        <v>467</v>
      </c>
      <c r="B72" s="325"/>
      <c r="C72" s="325"/>
      <c r="D72" s="325"/>
      <c r="E72" s="325"/>
      <c r="F72" s="325"/>
    </row>
    <row r="94" s="38" customFormat="1" ht="11.25">
      <c r="F94" s="78"/>
    </row>
  </sheetData>
  <sheetProtection/>
  <mergeCells count="10">
    <mergeCell ref="A72:F72"/>
    <mergeCell ref="A52:A53"/>
    <mergeCell ref="A50:F50"/>
    <mergeCell ref="A51:F51"/>
    <mergeCell ref="A49:F49"/>
    <mergeCell ref="A1:F1"/>
    <mergeCell ref="A2:F2"/>
    <mergeCell ref="A3:F3"/>
    <mergeCell ref="A24:F24"/>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
      <selection activeCell="J34" sqref="J34"/>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329" t="s">
        <v>308</v>
      </c>
      <c r="B1" s="329"/>
      <c r="C1" s="329"/>
      <c r="D1" s="329"/>
      <c r="E1" s="329"/>
      <c r="F1" s="329"/>
      <c r="G1" s="329"/>
    </row>
    <row r="2" spans="1:7" s="38" customFormat="1" ht="15.75" customHeight="1">
      <c r="A2" s="328" t="s">
        <v>260</v>
      </c>
      <c r="B2" s="328"/>
      <c r="C2" s="328"/>
      <c r="D2" s="328"/>
      <c r="E2" s="328"/>
      <c r="F2" s="328"/>
      <c r="G2" s="328"/>
    </row>
    <row r="3" spans="1:7" s="38" customFormat="1" ht="15.75" customHeight="1" thickBot="1">
      <c r="A3" s="328" t="s">
        <v>468</v>
      </c>
      <c r="B3" s="328"/>
      <c r="C3" s="328"/>
      <c r="D3" s="328"/>
      <c r="E3" s="328"/>
      <c r="F3" s="328"/>
      <c r="G3" s="328"/>
    </row>
    <row r="4" spans="1:7" ht="12.75" customHeight="1" thickTop="1">
      <c r="A4" s="326" t="s">
        <v>41</v>
      </c>
      <c r="B4" s="214" t="s">
        <v>140</v>
      </c>
      <c r="C4" s="215">
        <f>+'prin paises exp e imp'!B4</f>
        <v>2009</v>
      </c>
      <c r="D4" s="215">
        <f>+'prin paises exp e imp'!C4</f>
        <v>2009</v>
      </c>
      <c r="E4" s="215">
        <f>+'prin paises exp e imp'!D4</f>
        <v>2010</v>
      </c>
      <c r="F4" s="216" t="s">
        <v>254</v>
      </c>
      <c r="G4" s="216" t="s">
        <v>245</v>
      </c>
    </row>
    <row r="5" spans="1:7" ht="12.75" customHeight="1" thickBot="1">
      <c r="A5" s="330"/>
      <c r="B5" s="84" t="s">
        <v>48</v>
      </c>
      <c r="C5" s="218" t="s">
        <v>244</v>
      </c>
      <c r="D5" s="217" t="str">
        <f>+balanza!D6</f>
        <v>ene-abril</v>
      </c>
      <c r="E5" s="217" t="str">
        <f>+D5</f>
        <v>ene-abril</v>
      </c>
      <c r="F5" s="218" t="str">
        <f>+'prin paises exp e imp'!E5</f>
        <v> 2010-2009</v>
      </c>
      <c r="G5" s="218">
        <f>+'prin paises exp e imp'!F5</f>
        <v>2010</v>
      </c>
    </row>
    <row r="6" spans="3:7" ht="12" thickTop="1">
      <c r="C6" s="24"/>
      <c r="D6" s="24"/>
      <c r="E6" s="24"/>
      <c r="F6" s="24"/>
      <c r="G6" s="24"/>
    </row>
    <row r="7" spans="1:7" ht="12.75" customHeight="1">
      <c r="A7" s="28" t="s">
        <v>487</v>
      </c>
      <c r="B7" s="25" t="s">
        <v>156</v>
      </c>
      <c r="C7" s="24">
        <v>1143826</v>
      </c>
      <c r="D7" s="24">
        <v>962044</v>
      </c>
      <c r="E7" s="24">
        <v>763700</v>
      </c>
      <c r="F7" s="22">
        <f>+(E7-D7)/D7</f>
        <v>-0.20616936439497568</v>
      </c>
      <c r="G7" s="26">
        <f>+E7/$E$23</f>
        <v>0.20168675303342212</v>
      </c>
    </row>
    <row r="8" spans="1:7" ht="12.75" customHeight="1">
      <c r="A8" s="28" t="s">
        <v>150</v>
      </c>
      <c r="B8" s="25">
        <v>22042110</v>
      </c>
      <c r="C8" s="24">
        <v>1069239</v>
      </c>
      <c r="D8" s="24">
        <v>293458</v>
      </c>
      <c r="E8" s="24">
        <v>319972</v>
      </c>
      <c r="F8" s="22">
        <f aca="true" t="shared" si="0" ref="F8:F15">+(E8-D8)/D8</f>
        <v>0.09035023751269347</v>
      </c>
      <c r="G8" s="26">
        <f aca="true" t="shared" si="1" ref="G8:G23">+E8/$E$23</f>
        <v>0.08450191664476907</v>
      </c>
    </row>
    <row r="9" spans="1:7" ht="12.75" customHeight="1">
      <c r="A9" s="28" t="s">
        <v>539</v>
      </c>
      <c r="B9" s="25">
        <v>47032100</v>
      </c>
      <c r="C9" s="24">
        <v>999030</v>
      </c>
      <c r="D9" s="24">
        <v>342261</v>
      </c>
      <c r="E9" s="24">
        <v>276075</v>
      </c>
      <c r="F9" s="22">
        <f t="shared" si="0"/>
        <v>-0.19337873727944463</v>
      </c>
      <c r="G9" s="26">
        <f t="shared" si="1"/>
        <v>0.07290908778800839</v>
      </c>
    </row>
    <row r="10" spans="1:7" ht="11.25">
      <c r="A10" s="28" t="s">
        <v>518</v>
      </c>
      <c r="B10" s="25">
        <v>47032900</v>
      </c>
      <c r="C10" s="24">
        <v>829120</v>
      </c>
      <c r="D10" s="24">
        <v>257467</v>
      </c>
      <c r="E10" s="24">
        <v>257689</v>
      </c>
      <c r="F10" s="22">
        <f t="shared" si="0"/>
        <v>0.0008622464238135373</v>
      </c>
      <c r="G10" s="22">
        <f t="shared" si="1"/>
        <v>0.06805349967582756</v>
      </c>
    </row>
    <row r="11" spans="1:7" ht="12" customHeight="1">
      <c r="A11" s="28" t="s">
        <v>540</v>
      </c>
      <c r="B11" s="25" t="s">
        <v>191</v>
      </c>
      <c r="C11" s="24">
        <v>174923</v>
      </c>
      <c r="D11" s="24">
        <v>146256</v>
      </c>
      <c r="E11" s="24">
        <v>180474</v>
      </c>
      <c r="F11" s="22">
        <f t="shared" si="0"/>
        <v>0.2339596324253364</v>
      </c>
      <c r="G11" s="26">
        <f t="shared" si="1"/>
        <v>0.047661666972572764</v>
      </c>
    </row>
    <row r="12" spans="1:7" ht="11.25">
      <c r="A12" s="28" t="s">
        <v>541</v>
      </c>
      <c r="B12" s="25" t="s">
        <v>157</v>
      </c>
      <c r="C12" s="24">
        <v>484180</v>
      </c>
      <c r="D12" s="24">
        <v>170414</v>
      </c>
      <c r="E12" s="24">
        <v>120178</v>
      </c>
      <c r="F12" s="22">
        <f t="shared" si="0"/>
        <v>-0.29478798690248453</v>
      </c>
      <c r="G12" s="26">
        <f t="shared" si="1"/>
        <v>0.03173800000792275</v>
      </c>
    </row>
    <row r="13" spans="1:7" ht="12.75" customHeight="1">
      <c r="A13" s="28" t="s">
        <v>542</v>
      </c>
      <c r="B13" s="25">
        <v>44012200</v>
      </c>
      <c r="C13" s="24">
        <v>273745</v>
      </c>
      <c r="D13" s="24">
        <v>103055</v>
      </c>
      <c r="E13" s="24">
        <v>96298</v>
      </c>
      <c r="F13" s="22">
        <f t="shared" si="0"/>
        <v>-0.0655669302799476</v>
      </c>
      <c r="G13" s="26">
        <f t="shared" si="1"/>
        <v>0.02543149265891382</v>
      </c>
    </row>
    <row r="14" spans="1:7" ht="12.75" customHeight="1">
      <c r="A14" s="28" t="s">
        <v>543</v>
      </c>
      <c r="B14" s="25" t="s">
        <v>474</v>
      </c>
      <c r="C14" s="24">
        <v>311320</v>
      </c>
      <c r="D14" s="24">
        <v>95526</v>
      </c>
      <c r="E14" s="24">
        <v>87436</v>
      </c>
      <c r="F14" s="22">
        <f t="shared" si="0"/>
        <v>-0.08468898519774722</v>
      </c>
      <c r="G14" s="26">
        <f t="shared" si="1"/>
        <v>0.02309111292160573</v>
      </c>
    </row>
    <row r="15" spans="1:7" ht="12.75" customHeight="1">
      <c r="A15" s="28" t="s">
        <v>151</v>
      </c>
      <c r="B15" s="25">
        <v>22042990</v>
      </c>
      <c r="C15" s="24">
        <v>211211</v>
      </c>
      <c r="D15" s="24">
        <v>63647</v>
      </c>
      <c r="E15" s="24">
        <v>85445</v>
      </c>
      <c r="F15" s="22">
        <f t="shared" si="0"/>
        <v>0.3424827564535642</v>
      </c>
      <c r="G15" s="26">
        <f t="shared" si="1"/>
        <v>0.022565306550924123</v>
      </c>
    </row>
    <row r="16" spans="1:7" ht="11.25">
      <c r="A16" s="28" t="s">
        <v>544</v>
      </c>
      <c r="B16" s="25">
        <v>10051000</v>
      </c>
      <c r="C16" s="24">
        <v>193073</v>
      </c>
      <c r="D16" s="24">
        <v>167889</v>
      </c>
      <c r="E16" s="24">
        <v>84635</v>
      </c>
      <c r="F16" s="22">
        <f aca="true" t="shared" si="2" ref="F16:F23">+(E16-D16)/D16</f>
        <v>-0.4958871635425787</v>
      </c>
      <c r="G16" s="26">
        <f t="shared" si="1"/>
        <v>0.022351392356925077</v>
      </c>
    </row>
    <row r="17" spans="1:7" ht="12.75" customHeight="1">
      <c r="A17" s="28" t="s">
        <v>473</v>
      </c>
      <c r="B17" s="25" t="s">
        <v>198</v>
      </c>
      <c r="C17" s="24">
        <v>99810</v>
      </c>
      <c r="D17" s="24">
        <v>55389</v>
      </c>
      <c r="E17" s="24">
        <v>84537</v>
      </c>
      <c r="F17" s="22">
        <f t="shared" si="2"/>
        <v>0.5262416725342577</v>
      </c>
      <c r="G17" s="26">
        <f t="shared" si="1"/>
        <v>0.022325511380367168</v>
      </c>
    </row>
    <row r="18" spans="1:7" ht="12.75" customHeight="1">
      <c r="A18" s="28" t="s">
        <v>476</v>
      </c>
      <c r="B18" s="25">
        <v>44123910</v>
      </c>
      <c r="C18" s="24">
        <v>283436</v>
      </c>
      <c r="D18" s="24">
        <v>91541</v>
      </c>
      <c r="E18" s="24">
        <v>80416</v>
      </c>
      <c r="F18" s="22">
        <f t="shared" si="2"/>
        <v>-0.1215302432789679</v>
      </c>
      <c r="G18" s="26">
        <f t="shared" si="1"/>
        <v>0.021237189906947326</v>
      </c>
    </row>
    <row r="19" spans="1:7" ht="12.75" customHeight="1">
      <c r="A19" s="28" t="s">
        <v>489</v>
      </c>
      <c r="B19" s="25">
        <v>44071012</v>
      </c>
      <c r="C19" s="24">
        <v>272687</v>
      </c>
      <c r="D19" s="24">
        <v>78893</v>
      </c>
      <c r="E19" s="24">
        <v>76524</v>
      </c>
      <c r="F19" s="22">
        <f t="shared" si="2"/>
        <v>-0.030028012624694206</v>
      </c>
      <c r="G19" s="26">
        <f t="shared" si="1"/>
        <v>0.020209345409361784</v>
      </c>
    </row>
    <row r="20" spans="1:7" ht="12.75" customHeight="1">
      <c r="A20" s="28" t="s">
        <v>486</v>
      </c>
      <c r="B20" s="25" t="s">
        <v>189</v>
      </c>
      <c r="C20" s="24">
        <v>105073</v>
      </c>
      <c r="D20" s="24">
        <v>101909</v>
      </c>
      <c r="E20" s="24">
        <v>70557</v>
      </c>
      <c r="F20" s="22">
        <f t="shared" si="2"/>
        <v>-0.30764701841839287</v>
      </c>
      <c r="G20" s="26">
        <f t="shared" si="1"/>
        <v>0.01863351084690214</v>
      </c>
    </row>
    <row r="21" spans="1:7" ht="12.75" customHeight="1">
      <c r="A21" s="28" t="s">
        <v>545</v>
      </c>
      <c r="B21" s="25" t="s">
        <v>519</v>
      </c>
      <c r="C21" s="24">
        <v>124735</v>
      </c>
      <c r="D21" s="24">
        <v>81295</v>
      </c>
      <c r="E21" s="24">
        <v>63515</v>
      </c>
      <c r="F21" s="22">
        <f t="shared" si="2"/>
        <v>-0.21870963773909835</v>
      </c>
      <c r="G21" s="26">
        <f t="shared" si="1"/>
        <v>0.016773777817098084</v>
      </c>
    </row>
    <row r="22" spans="1:7" ht="12.75" customHeight="1">
      <c r="A22" s="28" t="s">
        <v>40</v>
      </c>
      <c r="B22" s="28"/>
      <c r="C22" s="24">
        <v>4138334</v>
      </c>
      <c r="D22" s="24">
        <v>1276433</v>
      </c>
      <c r="E22" s="24">
        <v>1139114</v>
      </c>
      <c r="F22" s="22">
        <f t="shared" si="2"/>
        <v>-0.10758026469074365</v>
      </c>
      <c r="G22" s="26">
        <f t="shared" si="1"/>
        <v>0.3008304360284321</v>
      </c>
    </row>
    <row r="23" spans="1:7" ht="12.75" customHeight="1">
      <c r="A23" s="28" t="s">
        <v>38</v>
      </c>
      <c r="B23" s="28"/>
      <c r="C23" s="24">
        <f>+balanza!B12</f>
        <v>10713742</v>
      </c>
      <c r="D23" s="24">
        <f>+balanza!D12</f>
        <v>4287479</v>
      </c>
      <c r="E23" s="24">
        <f>+balanza!E12</f>
        <v>3786565</v>
      </c>
      <c r="F23" s="22">
        <f t="shared" si="2"/>
        <v>-0.11683182588182939</v>
      </c>
      <c r="G23" s="26">
        <f t="shared" si="1"/>
        <v>1</v>
      </c>
    </row>
    <row r="24" spans="1:7" ht="12" thickBot="1">
      <c r="A24" s="210"/>
      <c r="B24" s="210"/>
      <c r="C24" s="211"/>
      <c r="D24" s="211"/>
      <c r="E24" s="211"/>
      <c r="F24" s="210"/>
      <c r="G24" s="210"/>
    </row>
    <row r="25" spans="1:7" ht="33.75" customHeight="1" thickTop="1">
      <c r="A25" s="325" t="s">
        <v>464</v>
      </c>
      <c r="B25" s="325"/>
      <c r="C25" s="325"/>
      <c r="D25" s="325"/>
      <c r="E25" s="325"/>
      <c r="F25" s="325"/>
      <c r="G25" s="325"/>
    </row>
    <row r="50" spans="1:7" ht="15.75" customHeight="1">
      <c r="A50" s="329" t="s">
        <v>263</v>
      </c>
      <c r="B50" s="329"/>
      <c r="C50" s="329"/>
      <c r="D50" s="329"/>
      <c r="E50" s="329"/>
      <c r="F50" s="329"/>
      <c r="G50" s="329"/>
    </row>
    <row r="51" spans="1:7" ht="15.75" customHeight="1">
      <c r="A51" s="328" t="s">
        <v>261</v>
      </c>
      <c r="B51" s="328"/>
      <c r="C51" s="328"/>
      <c r="D51" s="328"/>
      <c r="E51" s="328"/>
      <c r="F51" s="328"/>
      <c r="G51" s="328"/>
    </row>
    <row r="52" spans="1:7" ht="15.75" customHeight="1" thickBot="1">
      <c r="A52" s="328" t="s">
        <v>469</v>
      </c>
      <c r="B52" s="328"/>
      <c r="C52" s="328"/>
      <c r="D52" s="328"/>
      <c r="E52" s="328"/>
      <c r="F52" s="328"/>
      <c r="G52" s="328"/>
    </row>
    <row r="53" spans="1:7" ht="12.75" customHeight="1" thickTop="1">
      <c r="A53" s="326" t="s">
        <v>41</v>
      </c>
      <c r="B53" s="214" t="s">
        <v>140</v>
      </c>
      <c r="C53" s="215">
        <f>+C4</f>
        <v>2009</v>
      </c>
      <c r="D53" s="215">
        <f>+D4</f>
        <v>2009</v>
      </c>
      <c r="E53" s="215">
        <f>+E4</f>
        <v>2010</v>
      </c>
      <c r="F53" s="216" t="s">
        <v>254</v>
      </c>
      <c r="G53" s="216" t="s">
        <v>245</v>
      </c>
    </row>
    <row r="54" spans="1:7" ht="12.75" customHeight="1" thickBot="1">
      <c r="A54" s="327"/>
      <c r="B54" s="84" t="s">
        <v>48</v>
      </c>
      <c r="C54" s="218" t="s">
        <v>244</v>
      </c>
      <c r="D54" s="217" t="str">
        <f>+balanza!D6</f>
        <v>ene-abril</v>
      </c>
      <c r="E54" s="217" t="str">
        <f>+D54</f>
        <v>ene-abril</v>
      </c>
      <c r="F54" s="218" t="str">
        <f>+F5</f>
        <v> 2010-2009</v>
      </c>
      <c r="G54" s="218">
        <f>+G5</f>
        <v>2010</v>
      </c>
    </row>
    <row r="55" spans="3:7" ht="12" thickTop="1">
      <c r="C55" s="24"/>
      <c r="D55" s="24"/>
      <c r="E55" s="24"/>
      <c r="F55" s="24"/>
      <c r="G55" s="24"/>
    </row>
    <row r="56" spans="1:7" ht="12.75" customHeight="1">
      <c r="A56" s="23" t="s">
        <v>554</v>
      </c>
      <c r="B56" s="29" t="s">
        <v>475</v>
      </c>
      <c r="C56" s="24">
        <v>437185</v>
      </c>
      <c r="D56" s="24">
        <v>110429</v>
      </c>
      <c r="E56" s="24">
        <v>182497</v>
      </c>
      <c r="F56" s="22">
        <f>+(E56-D56)/D56</f>
        <v>0.652618424508055</v>
      </c>
      <c r="G56" s="30">
        <f>+E56/$E$72</f>
        <v>0.1606312339146079</v>
      </c>
    </row>
    <row r="57" spans="1:7" ht="12.75" customHeight="1">
      <c r="A57" s="23" t="s">
        <v>478</v>
      </c>
      <c r="B57" s="25">
        <v>15179000</v>
      </c>
      <c r="C57" s="24">
        <v>218567</v>
      </c>
      <c r="D57" s="24">
        <v>80692</v>
      </c>
      <c r="E57" s="24">
        <v>92270</v>
      </c>
      <c r="F57" s="22">
        <f aca="true" t="shared" si="3" ref="F57:F72">+(E57-D57)/D57</f>
        <v>0.1434838645714569</v>
      </c>
      <c r="G57" s="30">
        <f aca="true" t="shared" si="4" ref="G57:G72">+E57/$E$72</f>
        <v>0.0812147265615373</v>
      </c>
    </row>
    <row r="58" spans="1:7" ht="12.75" customHeight="1">
      <c r="A58" s="23" t="s">
        <v>546</v>
      </c>
      <c r="B58" s="25">
        <v>17019900</v>
      </c>
      <c r="C58" s="24">
        <v>261097</v>
      </c>
      <c r="D58" s="24">
        <v>77820</v>
      </c>
      <c r="E58" s="24">
        <v>81102</v>
      </c>
      <c r="F58" s="22">
        <f t="shared" si="3"/>
        <v>0.04217424826522745</v>
      </c>
      <c r="G58" s="30">
        <f t="shared" si="4"/>
        <v>0.0713848136294982</v>
      </c>
    </row>
    <row r="59" spans="1:7" ht="12.75" customHeight="1">
      <c r="A59" s="23" t="s">
        <v>477</v>
      </c>
      <c r="B59" s="27">
        <v>23099090</v>
      </c>
      <c r="C59" s="24">
        <v>177133</v>
      </c>
      <c r="D59" s="24">
        <v>48379</v>
      </c>
      <c r="E59" s="24">
        <v>79918</v>
      </c>
      <c r="F59" s="22">
        <f t="shared" si="3"/>
        <v>0.6519150871245788</v>
      </c>
      <c r="G59" s="30">
        <f t="shared" si="4"/>
        <v>0.07034267386306424</v>
      </c>
    </row>
    <row r="60" spans="1:7" ht="12.75" customHeight="1">
      <c r="A60" s="23" t="s">
        <v>223</v>
      </c>
      <c r="B60" s="25">
        <v>10059000</v>
      </c>
      <c r="C60" s="24">
        <v>144346</v>
      </c>
      <c r="D60" s="24">
        <v>47516</v>
      </c>
      <c r="E60" s="24">
        <v>50930</v>
      </c>
      <c r="F60" s="22">
        <f t="shared" si="3"/>
        <v>0.07184948227965317</v>
      </c>
      <c r="G60" s="30">
        <f t="shared" si="4"/>
        <v>0.04482785329770342</v>
      </c>
    </row>
    <row r="61" spans="1:7" ht="12.75" customHeight="1">
      <c r="A61" s="23" t="s">
        <v>555</v>
      </c>
      <c r="B61" s="25">
        <v>23040000</v>
      </c>
      <c r="C61" s="24">
        <v>202308</v>
      </c>
      <c r="D61" s="24">
        <v>75249</v>
      </c>
      <c r="E61" s="24">
        <v>47142</v>
      </c>
      <c r="F61" s="22">
        <f t="shared" si="3"/>
        <v>-0.37351991388589884</v>
      </c>
      <c r="G61" s="30">
        <f t="shared" si="4"/>
        <v>0.04149371019360563</v>
      </c>
    </row>
    <row r="62" spans="1:7" ht="12.75" customHeight="1">
      <c r="A62" s="23" t="s">
        <v>457</v>
      </c>
      <c r="B62" s="27">
        <v>10019000</v>
      </c>
      <c r="C62" s="24">
        <v>160743</v>
      </c>
      <c r="D62" s="24">
        <v>61140</v>
      </c>
      <c r="E62" s="24">
        <v>31950</v>
      </c>
      <c r="F62" s="22">
        <f t="shared" si="3"/>
        <v>-0.4774288518155054</v>
      </c>
      <c r="G62" s="30">
        <f t="shared" si="4"/>
        <v>0.028121930352672773</v>
      </c>
    </row>
    <row r="63" spans="1:7" ht="12.75" customHeight="1">
      <c r="A63" s="23" t="s">
        <v>226</v>
      </c>
      <c r="B63" s="25">
        <v>21069090</v>
      </c>
      <c r="C63" s="24">
        <v>63640</v>
      </c>
      <c r="D63" s="24">
        <v>20033</v>
      </c>
      <c r="E63" s="24">
        <v>25168</v>
      </c>
      <c r="F63" s="22">
        <f t="shared" si="3"/>
        <v>0.2563270603504218</v>
      </c>
      <c r="G63" s="30">
        <f t="shared" si="4"/>
        <v>0.02215251152162968</v>
      </c>
    </row>
    <row r="64" spans="1:7" ht="12.75" customHeight="1">
      <c r="A64" s="23" t="s">
        <v>520</v>
      </c>
      <c r="B64" s="25">
        <v>10070000</v>
      </c>
      <c r="C64" s="24">
        <v>81898</v>
      </c>
      <c r="D64" s="24">
        <v>16228</v>
      </c>
      <c r="E64" s="24">
        <v>20119</v>
      </c>
      <c r="F64" s="22">
        <f t="shared" si="3"/>
        <v>0.2397707665762879</v>
      </c>
      <c r="G64" s="30">
        <f t="shared" si="4"/>
        <v>0.017708454358855194</v>
      </c>
    </row>
    <row r="65" spans="1:7" ht="12.75" customHeight="1">
      <c r="A65" s="23" t="s">
        <v>556</v>
      </c>
      <c r="B65" s="25" t="s">
        <v>547</v>
      </c>
      <c r="C65" s="24">
        <v>26426</v>
      </c>
      <c r="D65" s="24">
        <v>6994</v>
      </c>
      <c r="E65" s="24">
        <v>19867</v>
      </c>
      <c r="F65" s="22">
        <f t="shared" si="3"/>
        <v>1.8405776379754075</v>
      </c>
      <c r="G65" s="30">
        <f t="shared" si="4"/>
        <v>0.017486647584242565</v>
      </c>
    </row>
    <row r="66" spans="1:7" ht="12.75" customHeight="1">
      <c r="A66" s="23" t="s">
        <v>490</v>
      </c>
      <c r="B66" s="25">
        <v>22030000</v>
      </c>
      <c r="C66" s="24">
        <v>21183</v>
      </c>
      <c r="D66" s="24">
        <v>6483</v>
      </c>
      <c r="E66" s="24">
        <v>18515</v>
      </c>
      <c r="F66" s="22">
        <f t="shared" si="3"/>
        <v>1.8559308961900354</v>
      </c>
      <c r="G66" s="30">
        <f t="shared" si="4"/>
        <v>0.016296636634733533</v>
      </c>
    </row>
    <row r="67" spans="1:7" ht="12.75" customHeight="1">
      <c r="A67" s="23" t="s">
        <v>521</v>
      </c>
      <c r="B67" s="25">
        <v>10063000</v>
      </c>
      <c r="C67" s="24">
        <v>51326</v>
      </c>
      <c r="D67" s="24">
        <v>16727</v>
      </c>
      <c r="E67" s="24">
        <v>17261</v>
      </c>
      <c r="F67" s="22">
        <f t="shared" si="3"/>
        <v>0.03192443355054702</v>
      </c>
      <c r="G67" s="30">
        <f t="shared" si="4"/>
        <v>0.015192883875351634</v>
      </c>
    </row>
    <row r="68" spans="1:7" ht="12.75" customHeight="1">
      <c r="A68" s="23" t="s">
        <v>557</v>
      </c>
      <c r="B68" s="25">
        <v>44160000</v>
      </c>
      <c r="C68" s="24">
        <v>34767</v>
      </c>
      <c r="D68" s="24">
        <v>22718</v>
      </c>
      <c r="E68" s="24">
        <v>15879</v>
      </c>
      <c r="F68" s="22">
        <f t="shared" si="3"/>
        <v>-0.30103882384012676</v>
      </c>
      <c r="G68" s="30">
        <f t="shared" si="4"/>
        <v>0.013976467357436337</v>
      </c>
    </row>
    <row r="69" spans="1:7" ht="12.75" customHeight="1">
      <c r="A69" s="23" t="s">
        <v>552</v>
      </c>
      <c r="B69" s="25" t="s">
        <v>558</v>
      </c>
      <c r="C69" s="24">
        <v>21881</v>
      </c>
      <c r="D69" s="24">
        <v>5260</v>
      </c>
      <c r="E69" s="24">
        <v>14507</v>
      </c>
      <c r="F69" s="22">
        <f t="shared" si="3"/>
        <v>1.7579847908745247</v>
      </c>
      <c r="G69" s="30">
        <f t="shared" si="4"/>
        <v>0.01276885269565646</v>
      </c>
    </row>
    <row r="70" spans="1:7" ht="12.75" customHeight="1">
      <c r="A70" s="23" t="s">
        <v>553</v>
      </c>
      <c r="B70" s="25" t="s">
        <v>559</v>
      </c>
      <c r="C70" s="24">
        <v>42715</v>
      </c>
      <c r="D70" s="24">
        <v>11480</v>
      </c>
      <c r="E70" s="24">
        <v>13957</v>
      </c>
      <c r="F70" s="22">
        <f t="shared" si="3"/>
        <v>0.2157665505226481</v>
      </c>
      <c r="G70" s="30">
        <f t="shared" si="4"/>
        <v>0.012284750608208259</v>
      </c>
    </row>
    <row r="71" spans="1:7" ht="12.75" customHeight="1">
      <c r="A71" s="23" t="s">
        <v>40</v>
      </c>
      <c r="B71" s="28"/>
      <c r="C71" s="24">
        <v>1017091</v>
      </c>
      <c r="D71" s="24">
        <v>319647</v>
      </c>
      <c r="E71" s="24">
        <v>425043</v>
      </c>
      <c r="F71" s="22">
        <f t="shared" si="3"/>
        <v>0.3297262292466377</v>
      </c>
      <c r="G71" s="30">
        <f t="shared" si="4"/>
        <v>0.3741167337368104</v>
      </c>
    </row>
    <row r="72" spans="1:7" ht="12.75" customHeight="1">
      <c r="A72" s="28" t="s">
        <v>38</v>
      </c>
      <c r="B72" s="28"/>
      <c r="C72" s="24">
        <f>+balanza!B17</f>
        <v>2962306</v>
      </c>
      <c r="D72" s="24">
        <f>+balanza!D17</f>
        <v>926797</v>
      </c>
      <c r="E72" s="24">
        <f>+balanza!E17</f>
        <v>1136124</v>
      </c>
      <c r="F72" s="22">
        <f t="shared" si="3"/>
        <v>0.22586067930733483</v>
      </c>
      <c r="G72" s="30">
        <f t="shared" si="4"/>
        <v>1</v>
      </c>
    </row>
    <row r="73" spans="1:7" ht="12" thickBot="1">
      <c r="A73" s="219"/>
      <c r="B73" s="219"/>
      <c r="C73" s="220"/>
      <c r="D73" s="220"/>
      <c r="E73" s="220"/>
      <c r="F73" s="219"/>
      <c r="G73" s="219"/>
    </row>
    <row r="74" spans="1:7" ht="12.75" customHeight="1" thickTop="1">
      <c r="A74" s="325" t="s">
        <v>467</v>
      </c>
      <c r="B74" s="325"/>
      <c r="C74" s="325"/>
      <c r="D74" s="325"/>
      <c r="E74" s="325"/>
      <c r="F74" s="325"/>
      <c r="G74" s="325"/>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6:Q38"/>
  <sheetViews>
    <sheetView view="pageBreakPreview" zoomScaleSheetLayoutView="100" workbookViewId="0" topLeftCell="A12">
      <selection activeCell="J27" sqref="J27"/>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6" spans="1:15" s="42" customFormat="1" ht="19.5" customHeight="1">
      <c r="A6" s="331" t="s">
        <v>500</v>
      </c>
      <c r="B6" s="331"/>
      <c r="C6" s="331"/>
      <c r="D6" s="331"/>
      <c r="E6" s="331"/>
      <c r="F6" s="331"/>
      <c r="G6" s="331"/>
      <c r="H6" s="331"/>
      <c r="I6" s="331"/>
      <c r="J6" s="331"/>
      <c r="K6" s="331"/>
      <c r="L6" s="149"/>
      <c r="M6" s="149"/>
      <c r="N6" s="149"/>
      <c r="O6" s="149"/>
    </row>
    <row r="7" spans="1:15" s="42" customFormat="1" ht="19.5" customHeight="1">
      <c r="A7" s="332" t="s">
        <v>497</v>
      </c>
      <c r="B7" s="332"/>
      <c r="C7" s="332"/>
      <c r="D7" s="332"/>
      <c r="E7" s="332"/>
      <c r="F7" s="332"/>
      <c r="G7" s="332"/>
      <c r="H7" s="332"/>
      <c r="I7" s="332"/>
      <c r="J7" s="332"/>
      <c r="K7" s="332"/>
      <c r="L7" s="155"/>
      <c r="M7" s="155"/>
      <c r="N7" s="155"/>
      <c r="O7" s="155"/>
    </row>
    <row r="8" spans="1:15" s="49" customFormat="1" ht="11.25">
      <c r="A8" s="46"/>
      <c r="B8" s="333" t="s">
        <v>549</v>
      </c>
      <c r="C8" s="333"/>
      <c r="D8" s="333"/>
      <c r="E8" s="333"/>
      <c r="F8" s="281"/>
      <c r="G8" s="333" t="s">
        <v>154</v>
      </c>
      <c r="H8" s="333"/>
      <c r="I8" s="333"/>
      <c r="J8" s="333"/>
      <c r="K8" s="333"/>
      <c r="L8" s="183"/>
      <c r="M8" s="183"/>
      <c r="N8" s="183"/>
      <c r="O8" s="183"/>
    </row>
    <row r="9" spans="1:15" s="49" customFormat="1" ht="11.25">
      <c r="A9" s="46" t="s">
        <v>491</v>
      </c>
      <c r="B9" s="282">
        <v>2009</v>
      </c>
      <c r="C9" s="334" t="s">
        <v>537</v>
      </c>
      <c r="D9" s="334"/>
      <c r="E9" s="334"/>
      <c r="F9" s="281"/>
      <c r="G9" s="282">
        <f>+B9</f>
        <v>2009</v>
      </c>
      <c r="H9" s="334" t="str">
        <f>+C9</f>
        <v>enero-abril</v>
      </c>
      <c r="I9" s="334"/>
      <c r="J9" s="334"/>
      <c r="K9" s="334"/>
      <c r="L9" s="183"/>
      <c r="M9" s="183"/>
      <c r="N9" s="183"/>
      <c r="O9" s="183"/>
    </row>
    <row r="10" spans="1:11" s="49" customFormat="1" ht="11.25">
      <c r="A10" s="284"/>
      <c r="B10" s="284"/>
      <c r="C10" s="285">
        <v>2009</v>
      </c>
      <c r="D10" s="285">
        <v>2010</v>
      </c>
      <c r="E10" s="286" t="s">
        <v>470</v>
      </c>
      <c r="F10" s="287"/>
      <c r="G10" s="284"/>
      <c r="H10" s="285">
        <f>+C10</f>
        <v>2009</v>
      </c>
      <c r="I10" s="285">
        <f>+D10</f>
        <v>2010</v>
      </c>
      <c r="J10" s="286" t="str">
        <f>+productos!K5</f>
        <v>Var % 10/09</v>
      </c>
      <c r="K10" s="286" t="s">
        <v>522</v>
      </c>
    </row>
    <row r="12" spans="1:10" ht="12.75">
      <c r="A12" s="46" t="s">
        <v>499</v>
      </c>
      <c r="B12" s="289"/>
      <c r="C12" s="289"/>
      <c r="D12" s="289"/>
      <c r="E12" s="290"/>
      <c r="F12" s="20"/>
      <c r="G12" s="289">
        <f>+balanza!B12</f>
        <v>10713742</v>
      </c>
      <c r="H12" s="289">
        <f>+balanza!D12</f>
        <v>4287479</v>
      </c>
      <c r="I12" s="289">
        <f>+balanza!E12</f>
        <v>3786565</v>
      </c>
      <c r="J12" s="291">
        <f>+I12/H12-1</f>
        <v>-0.11683182588182939</v>
      </c>
    </row>
    <row r="14" spans="1:11" s="237" customFormat="1" ht="11.25">
      <c r="A14" s="37" t="s">
        <v>321</v>
      </c>
      <c r="B14" s="275">
        <f>+productos!C11</f>
        <v>2410149.5419999994</v>
      </c>
      <c r="C14" s="275">
        <f>+productos!D11</f>
        <v>1359537.4569999997</v>
      </c>
      <c r="D14" s="275">
        <f>+productos!E11</f>
        <v>1158595.003</v>
      </c>
      <c r="E14" s="278">
        <f>+D14/C14-1</f>
        <v>-0.1478020726574213</v>
      </c>
      <c r="G14" s="275">
        <f>+productos!H11</f>
        <v>2858809.830000001</v>
      </c>
      <c r="H14" s="275">
        <f>+productos!I11</f>
        <v>1693634.779</v>
      </c>
      <c r="I14" s="275">
        <f>+productos!J11</f>
        <v>1437566.569</v>
      </c>
      <c r="J14" s="279">
        <f aca="true" t="shared" si="0" ref="J14:J24">+I14/H14-1</f>
        <v>-0.15119446835591943</v>
      </c>
      <c r="K14" s="279">
        <f>+I14/$I$12</f>
        <v>0.37964925176248127</v>
      </c>
    </row>
    <row r="15" spans="1:17" s="237" customFormat="1" ht="11.25">
      <c r="A15" s="38" t="s">
        <v>102</v>
      </c>
      <c r="B15" s="275">
        <f>+productos!C313</f>
        <v>4307485.916</v>
      </c>
      <c r="C15" s="198">
        <f>+productos!D313</f>
        <v>1532182.168</v>
      </c>
      <c r="D15" s="198">
        <f>+productos!E313</f>
        <v>946170.969</v>
      </c>
      <c r="E15" s="278">
        <f aca="true" t="shared" si="1" ref="E15:E23">+D15/C15-1</f>
        <v>-0.3824683586840961</v>
      </c>
      <c r="F15" s="198"/>
      <c r="G15" s="198">
        <f>+productos!H313</f>
        <v>2000412.124</v>
      </c>
      <c r="H15" s="198">
        <f>+productos!I313</f>
        <v>640799.805</v>
      </c>
      <c r="I15" s="198">
        <f>+productos!J313</f>
        <v>580820.513</v>
      </c>
      <c r="J15" s="279">
        <f t="shared" si="0"/>
        <v>-0.09360067142966755</v>
      </c>
      <c r="K15" s="279">
        <f aca="true" t="shared" si="2" ref="K15:K23">+I15/$I$12</f>
        <v>0.15338981715618247</v>
      </c>
      <c r="L15" s="43"/>
      <c r="M15" s="43"/>
      <c r="N15" s="43"/>
      <c r="O15" s="42"/>
      <c r="P15" s="42"/>
      <c r="Q15" s="43"/>
    </row>
    <row r="16" spans="1:11" s="237" customFormat="1" ht="11.25">
      <c r="A16" s="237" t="s">
        <v>550</v>
      </c>
      <c r="B16" s="275">
        <f>+productos!C228</f>
        <v>702534.876</v>
      </c>
      <c r="C16" s="275">
        <f>+productos!D228</f>
        <v>193093.65600000002</v>
      </c>
      <c r="D16" s="275">
        <f>+productos!E228</f>
        <v>241711.438</v>
      </c>
      <c r="E16" s="278">
        <f t="shared" si="1"/>
        <v>0.2517834247231818</v>
      </c>
      <c r="G16" s="275">
        <f>+productos!H228</f>
        <v>1401284.692</v>
      </c>
      <c r="H16" s="275">
        <f>+productos!I228</f>
        <v>390282.73500000004</v>
      </c>
      <c r="I16" s="275">
        <f>+productos!J228</f>
        <v>437462.068</v>
      </c>
      <c r="J16" s="279">
        <f t="shared" si="0"/>
        <v>0.12088501173386512</v>
      </c>
      <c r="K16" s="279">
        <f t="shared" si="2"/>
        <v>0.11553005639676066</v>
      </c>
    </row>
    <row r="17" spans="1:11" s="237" customFormat="1" ht="11.25">
      <c r="A17" s="37" t="s">
        <v>492</v>
      </c>
      <c r="B17" s="275">
        <f>+productos!C49</f>
        <v>502101.40100000007</v>
      </c>
      <c r="C17" s="275">
        <f>+productos!D49</f>
        <v>128498.39900000002</v>
      </c>
      <c r="D17" s="275">
        <f>+productos!E49</f>
        <v>138391.216</v>
      </c>
      <c r="E17" s="278">
        <f t="shared" si="1"/>
        <v>0.07698786192659068</v>
      </c>
      <c r="G17" s="275">
        <f>+productos!H49</f>
        <v>833404.5770000002</v>
      </c>
      <c r="H17" s="275">
        <f>+productos!I49</f>
        <v>258367.32900000003</v>
      </c>
      <c r="I17" s="275">
        <f>+productos!J49</f>
        <v>230487.078</v>
      </c>
      <c r="J17" s="279">
        <f t="shared" si="0"/>
        <v>-0.10790935180508066</v>
      </c>
      <c r="K17" s="279">
        <f t="shared" si="2"/>
        <v>0.06086970063896962</v>
      </c>
    </row>
    <row r="18" spans="1:11" s="237" customFormat="1" ht="11.25">
      <c r="A18" s="237" t="s">
        <v>92</v>
      </c>
      <c r="B18" s="275">
        <f>+productos!C281</f>
        <v>241947.644</v>
      </c>
      <c r="C18" s="275">
        <f>+productos!D281</f>
        <v>78310.765</v>
      </c>
      <c r="D18" s="275">
        <f>+productos!E281</f>
        <v>64945.48299999999</v>
      </c>
      <c r="E18" s="278">
        <f t="shared" si="1"/>
        <v>-0.17066979233314872</v>
      </c>
      <c r="G18" s="275">
        <f>+productos!H281</f>
        <v>614378.3859999999</v>
      </c>
      <c r="H18" s="275">
        <f>+productos!I281</f>
        <v>187933.194</v>
      </c>
      <c r="I18" s="275">
        <f>+productos!J281</f>
        <v>176280.025</v>
      </c>
      <c r="J18" s="279">
        <f t="shared" si="0"/>
        <v>-0.0620069757341537</v>
      </c>
      <c r="K18" s="279">
        <f t="shared" si="2"/>
        <v>0.0465540734148232</v>
      </c>
    </row>
    <row r="19" spans="1:11" s="237" customFormat="1" ht="11.25">
      <c r="A19" s="237" t="s">
        <v>495</v>
      </c>
      <c r="B19" s="275">
        <f>+productos!C103</f>
        <v>104989.65</v>
      </c>
      <c r="C19" s="275">
        <f>+productos!D103</f>
        <v>81936.67700000001</v>
      </c>
      <c r="D19" s="275">
        <f>+productos!E103</f>
        <v>40952.94899999999</v>
      </c>
      <c r="E19" s="278">
        <f t="shared" si="1"/>
        <v>-0.5001878218712728</v>
      </c>
      <c r="G19" s="275">
        <f>+productos!H103</f>
        <v>381105.7810000001</v>
      </c>
      <c r="H19" s="275">
        <f>+productos!I103</f>
        <v>251746.119</v>
      </c>
      <c r="I19" s="275">
        <f>+productos!J103</f>
        <v>135872.405</v>
      </c>
      <c r="J19" s="279">
        <f t="shared" si="0"/>
        <v>-0.4602800410996605</v>
      </c>
      <c r="K19" s="279">
        <f t="shared" si="2"/>
        <v>0.03588276049665066</v>
      </c>
    </row>
    <row r="20" spans="1:11" s="237" customFormat="1" ht="11.25">
      <c r="A20" s="237" t="s">
        <v>85</v>
      </c>
      <c r="B20" s="275">
        <f>+productos!C271</f>
        <v>54333.274000000005</v>
      </c>
      <c r="C20" s="275">
        <f>+productos!D271</f>
        <v>21536.106</v>
      </c>
      <c r="D20" s="275">
        <f>+productos!E271</f>
        <v>19471.038000000004</v>
      </c>
      <c r="E20" s="278">
        <f t="shared" si="1"/>
        <v>-0.09588864393590912</v>
      </c>
      <c r="G20" s="275">
        <f>+productos!H271</f>
        <v>129439.959</v>
      </c>
      <c r="H20" s="275">
        <f>+productos!I271</f>
        <v>58186.350999999995</v>
      </c>
      <c r="I20" s="275">
        <f>+productos!J271</f>
        <v>51715.096000000005</v>
      </c>
      <c r="J20" s="279">
        <f t="shared" si="0"/>
        <v>-0.11121603071483188</v>
      </c>
      <c r="K20" s="279">
        <f t="shared" si="2"/>
        <v>0.013657522319041137</v>
      </c>
    </row>
    <row r="21" spans="1:11" s="237" customFormat="1" ht="11.25">
      <c r="A21" s="237" t="s">
        <v>494</v>
      </c>
      <c r="B21" s="275">
        <f>+productos!C213</f>
        <v>99339.09</v>
      </c>
      <c r="C21" s="275">
        <f>+productos!D213</f>
        <v>21325.713</v>
      </c>
      <c r="D21" s="275">
        <f>+productos!E213</f>
        <v>33850.100000000006</v>
      </c>
      <c r="E21" s="278">
        <f t="shared" si="1"/>
        <v>0.5872904225992353</v>
      </c>
      <c r="G21" s="275">
        <f>+productos!H213</f>
        <v>178736.85</v>
      </c>
      <c r="H21" s="275">
        <f>+productos!I213</f>
        <v>39143.238</v>
      </c>
      <c r="I21" s="275">
        <f>+productos!J213</f>
        <v>44606.666</v>
      </c>
      <c r="J21" s="279">
        <f t="shared" si="0"/>
        <v>0.1395752696800403</v>
      </c>
      <c r="K21" s="279">
        <f t="shared" si="2"/>
        <v>0.01178024568441318</v>
      </c>
    </row>
    <row r="22" spans="1:11" s="237" customFormat="1" ht="11.25">
      <c r="A22" s="237" t="s">
        <v>493</v>
      </c>
      <c r="B22" s="275">
        <f>+productos!C195</f>
        <v>44480.122</v>
      </c>
      <c r="C22" s="275">
        <f>+productos!D195</f>
        <v>35081.125</v>
      </c>
      <c r="D22" s="275">
        <f>+productos!E195</f>
        <v>60134.74999999999</v>
      </c>
      <c r="E22" s="278">
        <f t="shared" si="1"/>
        <v>0.7141625304205608</v>
      </c>
      <c r="G22" s="275">
        <f>+productos!H195</f>
        <v>29222.699999999997</v>
      </c>
      <c r="H22" s="275">
        <f>+productos!I195</f>
        <v>19991.353000000003</v>
      </c>
      <c r="I22" s="275">
        <f>+productos!J195</f>
        <v>41007.16300000001</v>
      </c>
      <c r="J22" s="279">
        <f t="shared" si="0"/>
        <v>1.0512450057782483</v>
      </c>
      <c r="K22" s="279">
        <f t="shared" si="2"/>
        <v>0.010829647186830282</v>
      </c>
    </row>
    <row r="23" spans="1:11" s="237" customFormat="1" ht="11.25">
      <c r="A23" s="237" t="s">
        <v>498</v>
      </c>
      <c r="B23" s="275">
        <f>+productos!C266</f>
        <v>9827.249</v>
      </c>
      <c r="C23" s="275">
        <f>+productos!D266</f>
        <v>6264.32</v>
      </c>
      <c r="D23" s="275">
        <f>+productos!E266</f>
        <v>3017.145</v>
      </c>
      <c r="E23" s="278">
        <f t="shared" si="1"/>
        <v>-0.518360332805476</v>
      </c>
      <c r="G23" s="275">
        <f>+productos!H266</f>
        <v>28986.731</v>
      </c>
      <c r="H23" s="275">
        <f>+productos!I266</f>
        <v>17989.139</v>
      </c>
      <c r="I23" s="275">
        <f>+productos!J266</f>
        <v>10001.635</v>
      </c>
      <c r="J23" s="279">
        <f t="shared" si="0"/>
        <v>-0.44401813783305577</v>
      </c>
      <c r="K23" s="279">
        <f t="shared" si="2"/>
        <v>0.002641347765058833</v>
      </c>
    </row>
    <row r="24" spans="1:17" s="42" customFormat="1" ht="11.25">
      <c r="A24" s="276" t="s">
        <v>496</v>
      </c>
      <c r="B24" s="277">
        <f>+productos!C159</f>
        <v>11430.81</v>
      </c>
      <c r="C24" s="277">
        <f>+productos!D159</f>
        <v>817.828</v>
      </c>
      <c r="D24" s="277">
        <f>+productos!E159</f>
        <v>504.438</v>
      </c>
      <c r="E24" s="280">
        <f>+D24/C24-1</f>
        <v>-0.3831979340399204</v>
      </c>
      <c r="F24" s="276"/>
      <c r="G24" s="277">
        <f>+productos!H159</f>
        <v>33936.668000000005</v>
      </c>
      <c r="H24" s="277">
        <f>+productos!I159</f>
        <v>4736.634000000001</v>
      </c>
      <c r="I24" s="277">
        <f>+productos!J159</f>
        <v>3437.8610000000003</v>
      </c>
      <c r="J24" s="280">
        <f t="shared" si="0"/>
        <v>-0.2741974575194115</v>
      </c>
      <c r="K24" s="280">
        <f>+I24/$I$12</f>
        <v>0.000907910203575008</v>
      </c>
      <c r="L24" s="237"/>
      <c r="M24" s="237"/>
      <c r="N24" s="237"/>
      <c r="O24" s="237"/>
      <c r="P24" s="237"/>
      <c r="Q24" s="237"/>
    </row>
    <row r="25" spans="1:17" s="42" customFormat="1" ht="11.25">
      <c r="A25" s="37" t="s">
        <v>75</v>
      </c>
      <c r="B25" s="37"/>
      <c r="C25" s="37"/>
      <c r="D25" s="37"/>
      <c r="E25" s="37"/>
      <c r="F25" s="37"/>
      <c r="G25" s="37"/>
      <c r="H25" s="37"/>
      <c r="I25" s="37"/>
      <c r="J25" s="37"/>
      <c r="K25" s="37"/>
      <c r="L25" s="43"/>
      <c r="M25" s="43"/>
      <c r="N25" s="43"/>
      <c r="Q25" s="43"/>
    </row>
    <row r="26" s="237" customFormat="1" ht="11.25"/>
    <row r="27" s="237" customFormat="1" ht="11.25"/>
    <row r="28" s="237" customFormat="1" ht="11.25"/>
    <row r="29" s="237" customFormat="1" ht="11.25"/>
    <row r="30" s="237" customFormat="1" ht="11.25"/>
    <row r="31" s="237" customFormat="1" ht="11.25"/>
    <row r="32" s="237" customFormat="1" ht="11.25"/>
    <row r="33" s="237" customFormat="1" ht="11.25"/>
    <row r="34" s="237" customFormat="1" ht="11.25"/>
    <row r="35" s="237" customFormat="1" ht="11.25"/>
    <row r="36" s="237" customFormat="1" ht="11.25"/>
    <row r="37" s="237" customFormat="1" ht="11.25"/>
    <row r="38" spans="9:10" s="237" customFormat="1" ht="11.25">
      <c r="I38" s="279"/>
      <c r="J38" s="279"/>
    </row>
    <row r="39" s="237" customFormat="1" ht="11.25"/>
  </sheetData>
  <sheetProtection/>
  <mergeCells count="6">
    <mergeCell ref="A6:K6"/>
    <mergeCell ref="A7:K7"/>
    <mergeCell ref="B8:E8"/>
    <mergeCell ref="G8:K8"/>
    <mergeCell ref="C9:E9"/>
    <mergeCell ref="H9:K9"/>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2010-05-17T19:23:33Z</cp:lastPrinted>
  <dcterms:created xsi:type="dcterms:W3CDTF">2004-11-22T15:10:56Z</dcterms:created>
  <dcterms:modified xsi:type="dcterms:W3CDTF">2010-05-17T19:59:52Z</dcterms:modified>
  <cp:category/>
  <cp:version/>
  <cp:contentType/>
  <cp:contentStatus/>
</cp:coreProperties>
</file>