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0" yWindow="15" windowWidth="9000" windowHeight="11625" firstSheet="3" activeTab="7"/>
  </bookViews>
  <sheets>
    <sheet name="portada" sheetId="1" r:id="rId1"/>
    <sheet name="indice " sheetId="2" r:id="rId2"/>
    <sheet name="balanza" sheetId="3" r:id="rId3"/>
    <sheet name="balanza productos_region" sheetId="4" r:id="rId4"/>
    <sheet name="zona economica" sheetId="5" r:id="rId5"/>
    <sheet name="prin paises exp e imp" sheetId="6" r:id="rId6"/>
    <sheet name="prin prod exp e imp" sheetId="7" r:id="rId7"/>
    <sheet name="productos" sheetId="8" r:id="rId8"/>
  </sheets>
  <definedNames>
    <definedName name="_xlnm.Print_Area" localSheetId="2">'balanza'!$A$1:$F$48</definedName>
    <definedName name="_xlnm.Print_Area" localSheetId="3">'balanza productos_region'!$A$1:$G$80</definedName>
    <definedName name="_xlnm.Print_Area" localSheetId="5">'prin paises exp e imp'!$A$1:$F$97</definedName>
    <definedName name="_xlnm.Print_Area" localSheetId="6">'prin prod exp e imp'!$A$1:$G$98</definedName>
    <definedName name="_xlnm.Print_Area" localSheetId="7">'productos'!$A$1:$O$371</definedName>
    <definedName name="_xlnm.Print_Area" localSheetId="4">'zona economica'!$A$1:$D$83</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<sst xmlns="http://schemas.openxmlformats.org/spreadsheetml/2006/main" count="737" uniqueCount="512">
  <si>
    <t xml:space="preserve">Judías para siembra                                                                                                                                                                                                  </t>
  </si>
  <si>
    <t xml:space="preserve">Judías común, para siembra                                                                                                                                                                                                            </t>
  </si>
  <si>
    <t xml:space="preserve">Las demás judías para siembra                                                                                                                                                                                                         </t>
  </si>
  <si>
    <t xml:space="preserve">Maíz para la siembra                                                                                                                                                                                          </t>
  </si>
  <si>
    <t>Sorgo de grano</t>
  </si>
  <si>
    <t xml:space="preserve">Papas                                                                                                                                                                                         </t>
  </si>
  <si>
    <t xml:space="preserve">Semilla de lino para siembra                                                                                                                                                                                                                  </t>
  </si>
  <si>
    <t xml:space="preserve">Semilla de raps                                                                                                                                         </t>
  </si>
  <si>
    <t xml:space="preserve">Las demás semillas, frutos y esporas                                                                                                                                                                                      </t>
  </si>
  <si>
    <t xml:space="preserve">Semillas de sandía                                                                                                                                                                                                              </t>
  </si>
  <si>
    <t xml:space="preserve">Semillas de melón                                                                                                                                                                                                               </t>
  </si>
  <si>
    <t xml:space="preserve">Las demás semillas de hortalizas                                                                                                                                                                                        </t>
  </si>
  <si>
    <t xml:space="preserve">Semillas de pepino                                                                                                                                                                                                         </t>
  </si>
  <si>
    <t xml:space="preserve">Semillas de brócoli                                                                                                                                                                                           </t>
  </si>
  <si>
    <t xml:space="preserve">Semillas de coliflor                                                                                                                                                                                                               </t>
  </si>
  <si>
    <t xml:space="preserve">Semillas de zapallo                                                                                                                                                                                            </t>
  </si>
  <si>
    <t xml:space="preserve">Semillas de pimiento                                                                                                                                                                                                  </t>
  </si>
  <si>
    <t xml:space="preserve">Semillas de cebolla                                                                                                                                                                                                </t>
  </si>
  <si>
    <t xml:space="preserve">Semillas de lechuga                                                                                                                                                                                                       </t>
  </si>
  <si>
    <t xml:space="preserve">Semillas de tomates                                                                                                                                                                                                               </t>
  </si>
  <si>
    <t xml:space="preserve">Semilla forrajera de fleo de los prados                                                                                                                                                                                      </t>
  </si>
  <si>
    <t xml:space="preserve">Semilla forrajera de pasto azul de kentucky                                                                                                                                                                           </t>
  </si>
  <si>
    <t xml:space="preserve">Semilla forrajera de festucas                                                                                                                                                                       </t>
  </si>
  <si>
    <t xml:space="preserve">Semilla forrajera de trébol                                                                                                                                                                                           </t>
  </si>
  <si>
    <t xml:space="preserve">Semilla forrajera de alfalfa                                                                                                                                                                                                       </t>
  </si>
  <si>
    <t xml:space="preserve">Semilla de remolacha azucarera </t>
  </si>
  <si>
    <t xml:space="preserve">Semilla de girasol para al siembra                                                                                                                                                                                                  </t>
  </si>
  <si>
    <t>Otros</t>
  </si>
  <si>
    <t>Deshidratados</t>
  </si>
  <si>
    <t>Compotas</t>
  </si>
  <si>
    <t>Jugos</t>
  </si>
  <si>
    <t>Azúcar refinada</t>
  </si>
  <si>
    <t>Exportaciones</t>
  </si>
  <si>
    <t>Importaciones</t>
  </si>
  <si>
    <t>Primarias</t>
  </si>
  <si>
    <t xml:space="preserve">           Agrícolas</t>
  </si>
  <si>
    <t>Industriales</t>
  </si>
  <si>
    <t xml:space="preserve">           Pecuarias</t>
  </si>
  <si>
    <t xml:space="preserve">           Forestales</t>
  </si>
  <si>
    <t>Agrícolas</t>
  </si>
  <si>
    <t>Pecuarias</t>
  </si>
  <si>
    <t>Forestales</t>
  </si>
  <si>
    <t>Papel prensa (para periódico)</t>
  </si>
  <si>
    <t>Estados Unidos</t>
  </si>
  <si>
    <t>Japón</t>
  </si>
  <si>
    <t>México</t>
  </si>
  <si>
    <t>Holanda</t>
  </si>
  <si>
    <t>Reino Unido</t>
  </si>
  <si>
    <t>China</t>
  </si>
  <si>
    <t>Italia</t>
  </si>
  <si>
    <t>Alemania</t>
  </si>
  <si>
    <t>España</t>
  </si>
  <si>
    <t>Francia</t>
  </si>
  <si>
    <t>Taiwán</t>
  </si>
  <si>
    <t>Canadá</t>
  </si>
  <si>
    <t>Colombia</t>
  </si>
  <si>
    <t>Otros países</t>
  </si>
  <si>
    <t>TOTAL</t>
  </si>
  <si>
    <t>País</t>
  </si>
  <si>
    <t>Los demás productos</t>
  </si>
  <si>
    <t xml:space="preserve"> Producto</t>
  </si>
  <si>
    <t>Argentina</t>
  </si>
  <si>
    <t>Brasil</t>
  </si>
  <si>
    <t>Paraguay</t>
  </si>
  <si>
    <t>Bolivia</t>
  </si>
  <si>
    <t>Ecuador</t>
  </si>
  <si>
    <t>Uruguay</t>
  </si>
  <si>
    <t>Habas de soja, incluso quebrantadas</t>
  </si>
  <si>
    <t>SACH</t>
  </si>
  <si>
    <t>IMPORTACION DE PRODUCTOS SILVOAGROPECUARIOS POR PAIS DE ORIGEN</t>
  </si>
  <si>
    <t xml:space="preserve">Fuente : ODEPA con información del Servicio Nacional de Aduanas.
</t>
  </si>
  <si>
    <t>PRINCIPALES PRODUCTOS SILVOAGROPECUARIOS IMPORTADOS</t>
  </si>
  <si>
    <t>EXPORTACIONES</t>
  </si>
  <si>
    <t>Saldo</t>
  </si>
  <si>
    <t>IMPORTACIONES</t>
  </si>
  <si>
    <t xml:space="preserve">        Agrícolas</t>
  </si>
  <si>
    <t xml:space="preserve">        Pecuarias</t>
  </si>
  <si>
    <t xml:space="preserve">        Forestales</t>
  </si>
  <si>
    <t>APEC  (Excluido NAFTA)</t>
  </si>
  <si>
    <t>MERCOSUR</t>
  </si>
  <si>
    <t>NAFTA</t>
  </si>
  <si>
    <t>APEC(Excluido Nafta)</t>
  </si>
  <si>
    <t>UE</t>
  </si>
  <si>
    <t>OTRAS</t>
  </si>
  <si>
    <t>CONTENIDO</t>
  </si>
  <si>
    <t>Cuadro</t>
  </si>
  <si>
    <t>Descripción</t>
  </si>
  <si>
    <t>Página</t>
  </si>
  <si>
    <t xml:space="preserve">  Nº 1</t>
  </si>
  <si>
    <t>BALANZA DE PRODUCTOS SILVOAGROPECUARIOS</t>
  </si>
  <si>
    <t xml:space="preserve">  Nº 2</t>
  </si>
  <si>
    <t>BALANZA DE PRODUCTOS SILVOAGROPECUARIOS POR CLASE Y SUBSECTOR</t>
  </si>
  <si>
    <t xml:space="preserve">  Nº 3</t>
  </si>
  <si>
    <t>BALANZA DE PRODUCTOS SILVOAGROPECUARIOS POR ZONA ECONOMICA</t>
  </si>
  <si>
    <t xml:space="preserve">  Nº 4</t>
  </si>
  <si>
    <t>EXPORTACION DE PRODUCTOS SILVOAGROPECUARIOS POR PAIS DE DESTINO</t>
  </si>
  <si>
    <t xml:space="preserve">  Nº 5</t>
  </si>
  <si>
    <t>PRINCIPALES PRODUCTOS SILVOAGROPECUARIOS EXPORTADOS</t>
  </si>
  <si>
    <t xml:space="preserve">  Nº 6</t>
  </si>
  <si>
    <t xml:space="preserve">  Nº 7</t>
  </si>
  <si>
    <t>EXPORTACIONES DE PRODUCTOS SILVOAGROPECUARIOS POR ZONA ECONOMICA</t>
  </si>
  <si>
    <t>IMPORTACIONES DE PRODUCTOS SILVOAGROPECUARIOS POR ZONA ECONOMICA</t>
  </si>
  <si>
    <t>Director y Representante Legal</t>
  </si>
  <si>
    <t>www.odepa.gob.cl</t>
  </si>
  <si>
    <t>Santiago de Chile</t>
  </si>
  <si>
    <t xml:space="preserve">  Nº 8</t>
  </si>
  <si>
    <t xml:space="preserve">  Nº 9</t>
  </si>
  <si>
    <t>Gráfico</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</si>
  <si>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</si>
  <si>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 xml:space="preserve"> Fuente : ODEPA con información del Servicio Nacional de Aduanas   
* Cifras sujetas a revisión por informes de variación de valor (IVV).
</t>
  </si>
  <si>
    <t xml:space="preserve">Fuente : ODEPA con información del Servicio Nacional de Aduanas.  
* Cifras sujetas a revisión por informes de variación de valor (IVV).
</t>
  </si>
  <si>
    <t xml:space="preserve">Fuente : ODEPA con información del Servicio Nacional de Aduanas.  
Cifras sujetas a revisión por informes de variación de valor (IVV).
</t>
  </si>
  <si>
    <t xml:space="preserve"> Fuente : ODEPA con información del Servicio Nacional de Aduanas   
Cifras sujetas a revisión por informes de variación de valor (IVV).
</t>
  </si>
  <si>
    <t>Congeladas</t>
  </si>
  <si>
    <t>Conserva</t>
  </si>
  <si>
    <t xml:space="preserve"> Fuente: ODEPA con información del Servicio Nacional de Aduanas.  * Cifras sujetas a revisión por informes de variación de valor (IVV).</t>
  </si>
  <si>
    <t>Los demás vinos capacidad inferior o igual a 2 lts.</t>
  </si>
  <si>
    <t>Vino espumoso</t>
  </si>
  <si>
    <t>Pisco</t>
  </si>
  <si>
    <t>EXPORTACIONES DE FRUTAS</t>
  </si>
  <si>
    <t>EXPORTACIONES DE VINOS Y ALCOHOLES</t>
  </si>
  <si>
    <t>PRIMARIO</t>
  </si>
  <si>
    <t>Aves vivas  **</t>
  </si>
  <si>
    <t>Equinos vivos  **</t>
  </si>
  <si>
    <t>Porcinos vivos  **</t>
  </si>
  <si>
    <t>Lana sucia y lavada</t>
  </si>
  <si>
    <t>Miel natural</t>
  </si>
  <si>
    <t>Otros pecuarios</t>
  </si>
  <si>
    <t>INDUSTRIAL</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</si>
  <si>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</si>
  <si>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</si>
  <si>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</si>
  <si>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</si>
  <si>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</si>
  <si>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</si>
  <si>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</si>
  <si>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</si>
  <si>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</si>
  <si>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</si>
  <si>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</si>
  <si>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</si>
  <si>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</si>
  <si>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</si>
  <si>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</si>
  <si>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EXPORTACIONES PECUARIAS</t>
  </si>
  <si>
    <t>Maderas en plaquitas</t>
  </si>
  <si>
    <t>Otros forestales</t>
  </si>
  <si>
    <t>Celulosa</t>
  </si>
  <si>
    <t>Maderas elaboradas</t>
  </si>
  <si>
    <t>Otras forestales</t>
  </si>
  <si>
    <t xml:space="preserve"> TOTAL  IMPORTACIONES</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</si>
  <si>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</si>
  <si>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</si>
  <si>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</si>
  <si>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</si>
  <si>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</si>
  <si>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</si>
  <si>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</si>
  <si>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</si>
  <si>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</si>
  <si>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</si>
  <si>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</si>
  <si>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</si>
  <si>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</si>
  <si>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</si>
  <si>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</si>
  <si>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</si>
  <si>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</si>
  <si>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</si>
  <si>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Fuente: ODEPA con información del Servicio Nacional de Aduanas. </t>
  </si>
  <si>
    <t xml:space="preserve">  Nº 11</t>
  </si>
  <si>
    <t xml:space="preserve">  Nº 12</t>
  </si>
  <si>
    <t>EXPORTACIONES FORESTALES</t>
  </si>
  <si>
    <t xml:space="preserve">Coníferas </t>
  </si>
  <si>
    <t>No coníferas</t>
  </si>
  <si>
    <t>Maderas en bruto (Metros cúbicos)</t>
  </si>
  <si>
    <t>Maderas Aserradas  (Metros cúbicos)</t>
  </si>
  <si>
    <t>Madera aserrada conífera</t>
  </si>
  <si>
    <t>Madera aserrada no conífera</t>
  </si>
  <si>
    <t>Madera aserrada otras</t>
  </si>
  <si>
    <t>Maderas elaborada conífera</t>
  </si>
  <si>
    <t>Maderas elaborada no conífera</t>
  </si>
  <si>
    <t>Maderas elaborada las demás</t>
  </si>
  <si>
    <t>Celulosa cruda conífera</t>
  </si>
  <si>
    <t>Celulosa cruda no conífera</t>
  </si>
  <si>
    <t>Celulosa Blanqueada semiblanqueada conífera</t>
  </si>
  <si>
    <t>Celulosa Blanqueada semiblanqueada no conífera</t>
  </si>
  <si>
    <t>Código</t>
  </si>
  <si>
    <t>BALANZA COMERCIAL DE PRODUCTOS SILVOAGROPECUARIOS</t>
  </si>
  <si>
    <t>Balanza Comercial de Productos Silvoagropecuarios</t>
  </si>
  <si>
    <t>UE ( 25 )</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</si>
  <si>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</si>
  <si>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</si>
  <si>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</si>
  <si>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</si>
  <si>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</si>
  <si>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</si>
  <si>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</si>
  <si>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</si>
  <si>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</si>
  <si>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</si>
  <si>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</si>
  <si>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</si>
  <si>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</si>
  <si>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EXPORTACION DE PRODUCTOS SILVOAGROPECUARIOSOR PAIS DE DESTINO</t>
  </si>
  <si>
    <t>Corea del Sur</t>
  </si>
  <si>
    <t>Venezuela</t>
  </si>
  <si>
    <t>08061000</t>
  </si>
  <si>
    <t>08081000</t>
  </si>
  <si>
    <t>08105000</t>
  </si>
  <si>
    <t xml:space="preserve">  Nº 13</t>
  </si>
  <si>
    <t xml:space="preserve">  Nº 14</t>
  </si>
  <si>
    <t>EXPORTACIONES DE SEMILLAS</t>
  </si>
  <si>
    <t>EXPORTACIONES DE BULBOS, FLORES Y MUSGOS</t>
  </si>
  <si>
    <t xml:space="preserve">Congelados                                        </t>
  </si>
  <si>
    <t>Conservas</t>
  </si>
  <si>
    <t xml:space="preserve">Deshidratados                                     </t>
  </si>
  <si>
    <t>EXPORTACIONES DE HORTALIZAS Y TUBERCULOS</t>
  </si>
  <si>
    <t xml:space="preserve">  Nº 15</t>
  </si>
  <si>
    <t>PRODUCTOS</t>
  </si>
  <si>
    <t>FRUTA PRIMARIO</t>
  </si>
  <si>
    <t>FRUTA INDUSTRIALIZADA</t>
  </si>
  <si>
    <t>Ajos</t>
  </si>
  <si>
    <t>Alcachofas</t>
  </si>
  <si>
    <t>Cebollas</t>
  </si>
  <si>
    <t>Chalotes</t>
  </si>
  <si>
    <t>Espárragos</t>
  </si>
  <si>
    <t>Judías</t>
  </si>
  <si>
    <t>Lechugas</t>
  </si>
  <si>
    <t>Melones frescos</t>
  </si>
  <si>
    <t>Orégano, fresco o seco</t>
  </si>
  <si>
    <t>Pimenta fresca o refrigerada</t>
  </si>
  <si>
    <t>Tomates</t>
  </si>
  <si>
    <t>Zanahorias y nabos</t>
  </si>
  <si>
    <t>Achicorias, radicchios</t>
  </si>
  <si>
    <t>Papas, excepto para siembra</t>
  </si>
  <si>
    <t>Musgos y líquenes.</t>
  </si>
  <si>
    <t xml:space="preserve">Flores  de corte                                                                                                                                                                            </t>
  </si>
  <si>
    <t>Otras flores de corte</t>
  </si>
  <si>
    <t>Bulbos de lilium</t>
  </si>
  <si>
    <t>Bulbos de tulipán</t>
  </si>
  <si>
    <t xml:space="preserve">Bulbos de cala </t>
  </si>
  <si>
    <t xml:space="preserve">Los demás bulbos </t>
  </si>
  <si>
    <t>-</t>
  </si>
  <si>
    <t>08044000</t>
  </si>
  <si>
    <t>08094010</t>
  </si>
  <si>
    <t>08082010</t>
  </si>
  <si>
    <t>08104000</t>
  </si>
  <si>
    <t>08093010</t>
  </si>
  <si>
    <t>08021200</t>
  </si>
  <si>
    <t>08023200</t>
  </si>
  <si>
    <t>08102000</t>
  </si>
  <si>
    <t>08055010</t>
  </si>
  <si>
    <t>08052000</t>
  </si>
  <si>
    <t>08092000</t>
  </si>
  <si>
    <t>08023100</t>
  </si>
  <si>
    <t>08051000</t>
  </si>
  <si>
    <t>06011000</t>
  </si>
  <si>
    <t>06011011</t>
  </si>
  <si>
    <t>06011012</t>
  </si>
  <si>
    <t>06011013</t>
  </si>
  <si>
    <t>06012000</t>
  </si>
  <si>
    <t>06012011</t>
  </si>
  <si>
    <t>06012012</t>
  </si>
  <si>
    <t>06041000</t>
  </si>
  <si>
    <t>Otras hortalizas</t>
  </si>
  <si>
    <t>Pastas pulpas y jugos</t>
  </si>
  <si>
    <t xml:space="preserve">Bulbos de tulipán                                                                                                                                                                                                             </t>
  </si>
  <si>
    <t>Gráfico Nº 1</t>
  </si>
  <si>
    <t>Grafico Nº3</t>
  </si>
  <si>
    <t>Grafico Nº2</t>
  </si>
  <si>
    <t>Bananas o plátanos, frescos o secos</t>
  </si>
  <si>
    <t>Guatemala</t>
  </si>
  <si>
    <t xml:space="preserve">Trigo duro                                                                                                                                                                                                                                                </t>
  </si>
  <si>
    <t xml:space="preserve">Cebada                                                                                                                                                                                                                                                    </t>
  </si>
  <si>
    <t xml:space="preserve">Semilla forrajera de ballico, para siembra                                                                                                                                                                                                                </t>
  </si>
  <si>
    <t>Porotos y frejoles para siembra</t>
  </si>
  <si>
    <t xml:space="preserve">Habas de soja                                                                                                                                                                                              </t>
  </si>
  <si>
    <t>Semilla forrajera para siembra</t>
  </si>
  <si>
    <t>Semillas de hortalizas</t>
  </si>
  <si>
    <t xml:space="preserve">Semillas de plantas herbáceas </t>
  </si>
  <si>
    <t xml:space="preserve">Las demás semillas y frutos oleaginosos                                                                                                                                                                       </t>
  </si>
  <si>
    <t>Los demás maíces, excepto para siembra</t>
  </si>
  <si>
    <t>Ministerio de Agricultura, Gobierno de Chile</t>
  </si>
  <si>
    <t>Oficina de Estudios y Políticas Agrarias del</t>
  </si>
  <si>
    <t>Alemania (desde 1994)</t>
  </si>
  <si>
    <t>Las demás preparaciones alimenticias nencop</t>
  </si>
  <si>
    <t>Volumen (miles de litros)</t>
  </si>
  <si>
    <t xml:space="preserve">Semilla de lino                                                                                                                                                                                           </t>
  </si>
  <si>
    <t>Semilla algodón</t>
  </si>
  <si>
    <t>Semilla algodón para siembra</t>
  </si>
  <si>
    <t xml:space="preserve">Semilla de raps para la siembra bajo contenido ácido erúsico                                                                                                                                         </t>
  </si>
  <si>
    <t>12051010*</t>
  </si>
  <si>
    <t xml:space="preserve">Semilla de raps para la siembra </t>
  </si>
  <si>
    <t>12059010*</t>
  </si>
  <si>
    <t>Semilla de sésamo para siembra</t>
  </si>
  <si>
    <t>Semilla de mostaza para siembra</t>
  </si>
  <si>
    <t xml:space="preserve">Semilla de cártamo para siembra                                                                                                                                                                                                            </t>
  </si>
  <si>
    <t>Semilla de amapola para siembra</t>
  </si>
  <si>
    <t xml:space="preserve"> Las demás semillas forrajeras de lupino                                                                                                                                                                                                     </t>
  </si>
  <si>
    <t xml:space="preserve"> Las demás semillas forrajeras, para siembra                                                                                                                                                                                                               </t>
  </si>
  <si>
    <t xml:space="preserve">Embutidos y productos similares                                                                                                                                 </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</si>
  <si>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</si>
  <si>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</si>
  <si>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</si>
  <si>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</si>
  <si>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</si>
  <si>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</si>
  <si>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</si>
  <si>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</si>
  <si>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</si>
  <si>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</si>
  <si>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(Miles de dólares)</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</si>
  <si>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</si>
  <si>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</si>
  <si>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</si>
  <si>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</si>
  <si>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</si>
  <si>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</si>
  <si>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</si>
  <si>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</si>
  <si>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</si>
  <si>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</si>
  <si>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</si>
  <si>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</si>
  <si>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</si>
  <si>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</si>
  <si>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(Miles de dólares FOB)</t>
  </si>
  <si>
    <t>(Miles de dólares CIF)</t>
  </si>
  <si>
    <t>Principales productos silvoagropecuarios exportados*</t>
  </si>
  <si>
    <t>(Miles de US$ FOB)</t>
  </si>
  <si>
    <t>Principales productos silvoagropecuarios importados</t>
  </si>
  <si>
    <t>(Miles de US$ CIF)</t>
  </si>
  <si>
    <t>Exportaciones de frutas  *</t>
  </si>
  <si>
    <t>Cuadro N° 9</t>
  </si>
  <si>
    <t>Exportaciones de semillas para siembra *</t>
  </si>
  <si>
    <t>Cuadro N° 10</t>
  </si>
  <si>
    <t>Exportaciones de bulbos, flores de corte y musgos  *</t>
  </si>
  <si>
    <t>Cuadro N° 11</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</si>
  <si>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</si>
  <si>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</si>
  <si>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</si>
  <si>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</si>
  <si>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</si>
  <si>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</si>
  <si>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</si>
  <si>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</si>
  <si>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</si>
  <si>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</si>
  <si>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</si>
  <si>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</si>
  <si>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Los demás trigos y morcajo ( tranquillón)</t>
  </si>
  <si>
    <t>Madera simplemente aserrada (desde 2007)</t>
  </si>
  <si>
    <t>Pasta química de maderas distintas a las coníferas</t>
  </si>
  <si>
    <t>Ivan Nazif Astorga</t>
  </si>
  <si>
    <t xml:space="preserve"> 2008-2007</t>
  </si>
  <si>
    <t>Var % 08/07</t>
  </si>
  <si>
    <t>Liliana Yáñez Barrios</t>
  </si>
  <si>
    <t>Bulbos en reposo vegetativo</t>
  </si>
  <si>
    <t xml:space="preserve">Bulbos en vegetación o en flor </t>
  </si>
  <si>
    <t xml:space="preserve">  Vino blanco mezclas</t>
  </si>
  <si>
    <t xml:space="preserve">  Los demás vinos blancos</t>
  </si>
  <si>
    <t xml:space="preserve">  Vino tinto mezclas</t>
  </si>
  <si>
    <t xml:space="preserve">  Los demás vinos tintos </t>
  </si>
  <si>
    <t xml:space="preserve">  Vino Sauvignon Blanc</t>
  </si>
  <si>
    <t xml:space="preserve">  Vino Chardonnay</t>
  </si>
  <si>
    <t xml:space="preserve">  Vino Cabernet Sauvignon</t>
  </si>
  <si>
    <t xml:space="preserve">  Vino Merlot</t>
  </si>
  <si>
    <t xml:space="preserve">  Vino Carmenere</t>
  </si>
  <si>
    <t xml:space="preserve">  Vino Syrah</t>
  </si>
  <si>
    <t xml:space="preserve">  Vino Pinot Nnoir</t>
  </si>
  <si>
    <t xml:space="preserve">  Los demás vinos con denominación</t>
  </si>
  <si>
    <t>06031910</t>
  </si>
  <si>
    <t>06031960</t>
  </si>
  <si>
    <t>06031930</t>
  </si>
  <si>
    <t>06031920</t>
  </si>
  <si>
    <t>06031200</t>
  </si>
  <si>
    <t>06031300</t>
  </si>
  <si>
    <t>06031950</t>
  </si>
  <si>
    <t>Elaborado por:</t>
  </si>
  <si>
    <t>Departamento  de Información Agraria</t>
  </si>
  <si>
    <t>Var. (%)   2008/2007</t>
  </si>
  <si>
    <t>US$/ton</t>
  </si>
  <si>
    <t>US$/litro</t>
  </si>
  <si>
    <t>US$/kilo</t>
  </si>
  <si>
    <t>Precio medio</t>
  </si>
  <si>
    <t>Valor (miles de US$ CIF)</t>
  </si>
  <si>
    <t>Uvas frescas (total)</t>
  </si>
  <si>
    <t>02032900</t>
  </si>
  <si>
    <t>Cuadro N° 7</t>
  </si>
  <si>
    <t>EXPORTACIONES SILVOAGROPECUARIOS POR CLASE</t>
  </si>
  <si>
    <t>EXPORTACIONES SILVOAGROPECUARIOS POR SUBSECTOR</t>
  </si>
  <si>
    <t>Cuadro N° 3</t>
  </si>
  <si>
    <t>Cuadro N°4</t>
  </si>
  <si>
    <t>Cuadro N° 5</t>
  </si>
  <si>
    <t>Cuadro N° 6</t>
  </si>
  <si>
    <t>Cuadro N° 8</t>
  </si>
  <si>
    <t>Uvas</t>
  </si>
  <si>
    <t xml:space="preserve">Peras                                                                                                                         </t>
  </si>
  <si>
    <t xml:space="preserve">Arandanos                                                                                                                            </t>
  </si>
  <si>
    <t xml:space="preserve">Nectarines                                                                                                                               </t>
  </si>
  <si>
    <t>Limones</t>
  </si>
  <si>
    <t>Almendras con cáscara, frescas o secas.</t>
  </si>
  <si>
    <t>Almendras sin cascara</t>
  </si>
  <si>
    <t>Avellanas con cáscara, frescas o secas</t>
  </si>
  <si>
    <t>Avellanas sin cáscara, frescas o secas.</t>
  </si>
  <si>
    <t>Castañas, frescas o secas,incluso sin cásca</t>
  </si>
  <si>
    <t xml:space="preserve">Los demás cocos , excepto secos                                                                                                                                                                                                                           </t>
  </si>
  <si>
    <t>Nueces de brasil, sin cáscara</t>
  </si>
  <si>
    <t xml:space="preserve">Nueces de nogal sin cáscara                                                                                                                                           </t>
  </si>
  <si>
    <t>Frutos secos</t>
  </si>
  <si>
    <t>Fruta fresca</t>
  </si>
  <si>
    <t>08093020</t>
  </si>
  <si>
    <t>08025000</t>
  </si>
  <si>
    <t>08022100</t>
  </si>
  <si>
    <t>08024000</t>
  </si>
  <si>
    <t>08021100</t>
  </si>
  <si>
    <t>08022200</t>
  </si>
  <si>
    <t>08011900</t>
  </si>
  <si>
    <t>08029000</t>
  </si>
  <si>
    <t>08013200</t>
  </si>
  <si>
    <t>08012200</t>
  </si>
  <si>
    <t xml:space="preserve">Bulbos de liluim                                                                                                                                                                                      </t>
  </si>
  <si>
    <t>Las demás maderas contrachapadas</t>
  </si>
  <si>
    <t>Los demás frutos de cáscara, frescos o secos, incluso sin cáscara o mondados</t>
  </si>
  <si>
    <t>Nueces de marañón (merey, cajuil o anacardos), sin cáscara</t>
  </si>
  <si>
    <t>Pistachos, frescos o secos, incluso sin cás</t>
  </si>
  <si>
    <t xml:space="preserve">Mandarinas, clementinas                                                                                                </t>
  </si>
  <si>
    <t xml:space="preserve">Frambuesas                                                                                                                          </t>
  </si>
  <si>
    <t xml:space="preserve">Lilium                                                                                                                                                                                                                           </t>
  </si>
  <si>
    <t xml:space="preserve">Tulipán                                                                                                                                                                                                                          </t>
  </si>
  <si>
    <t>Peonias</t>
  </si>
  <si>
    <t xml:space="preserve">Claveles                                                                                                                                                                                                                         </t>
  </si>
  <si>
    <t xml:space="preserve">Limonium                                                                                                                                                                                                                         </t>
  </si>
  <si>
    <t xml:space="preserve">Orquídeas                                                                                                                                                                                                                        </t>
  </si>
  <si>
    <t xml:space="preserve">Calas                                                                                                                                                                                                                            </t>
  </si>
  <si>
    <t>Participación %</t>
  </si>
  <si>
    <t xml:space="preserve"> TOTAL  FORESTAL</t>
  </si>
  <si>
    <t xml:space="preserve"> TOTAL  PECUARIO</t>
  </si>
  <si>
    <t>TOTAL AGRICOLA</t>
  </si>
  <si>
    <t xml:space="preserve"> TOTAL VINOS Y ALCOHOLES</t>
  </si>
  <si>
    <t xml:space="preserve">TOTAL HORTALIZAS YTUBERCULOS </t>
  </si>
  <si>
    <t>TOTAL FLORES/BULBOS/MUSGOS</t>
  </si>
  <si>
    <t>TOTAL SEMILLAS</t>
  </si>
  <si>
    <t>TOTAL FRUTAS</t>
  </si>
  <si>
    <t xml:space="preserve"> Fuente: ODEPA con información del Servicio Nacional de Aduanas.  * Cifras sujetas a revisión por informes de variación de valor (IVV). ** Unidades</t>
  </si>
  <si>
    <t>Otros vinos y alcoholes</t>
  </si>
  <si>
    <t>Rusia</t>
  </si>
  <si>
    <t>Tortas y residuos de soja (total)</t>
  </si>
  <si>
    <t>Azúcar refinada (total)</t>
  </si>
  <si>
    <t>Habas de soja, incluso quebrantadas (total)</t>
  </si>
  <si>
    <t>Vino con denominación de origen (total)</t>
  </si>
  <si>
    <t>Manzanas frescas (total)</t>
  </si>
  <si>
    <t>Las demás carnes porcinas congeladas (total)</t>
  </si>
  <si>
    <t>Maíz para la siembra (total)</t>
  </si>
  <si>
    <t>Kiwis frescos</t>
  </si>
  <si>
    <t>Carne bovina deshuesada fresca o refrigerada (total)</t>
  </si>
  <si>
    <t>02013000</t>
  </si>
  <si>
    <t>08030000</t>
  </si>
  <si>
    <t>INSUMOS</t>
  </si>
  <si>
    <t>Agroquímicos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</si>
  <si>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</si>
  <si>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</si>
  <si>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</si>
  <si>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</si>
  <si>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</si>
  <si>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</si>
  <si>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</si>
  <si>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</si>
  <si>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</si>
  <si>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</si>
  <si>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</si>
  <si>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</si>
  <si>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</si>
  <si>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</si>
  <si>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</si>
  <si>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</si>
  <si>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</si>
  <si>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</si>
  <si>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</si>
  <si>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</si>
  <si>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</si>
  <si>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FUENTE : ODEPA con información del Servicio Nacional de Aduanas. Nota:  1_/ Unidades</t>
  </si>
  <si>
    <t>MAQUINARIA 1/</t>
  </si>
  <si>
    <t xml:space="preserve">Importaciones de productos silvoagropecuarios </t>
  </si>
  <si>
    <t xml:space="preserve">Cuadro N° 16 </t>
  </si>
  <si>
    <t>Importaciones de  insumos y maquinaria</t>
  </si>
  <si>
    <t xml:space="preserve">  Nº 16</t>
  </si>
  <si>
    <t>IMPORTACIONES DE INSUMOS Y MAQUINARIA</t>
  </si>
  <si>
    <t>IMPORTACIONES DE PRODUCTOS SILVOAGROPECUARIOS</t>
  </si>
  <si>
    <t>AVANCE MENSUAL AGOSTO 2008</t>
  </si>
  <si>
    <t>SEPTIEMBRE 2008</t>
  </si>
  <si>
    <t>Avance mensual agosto 2008</t>
  </si>
  <si>
    <t>Septiembre 2008</t>
  </si>
  <si>
    <t>ene-ago</t>
  </si>
  <si>
    <t>Ene-ago 2007</t>
  </si>
  <si>
    <t>Ene-ago 2008</t>
  </si>
  <si>
    <t>Enero - agosto 2007</t>
  </si>
  <si>
    <t>Enero - agosto 2008</t>
  </si>
  <si>
    <t>Enero - Agosto</t>
  </si>
  <si>
    <t>Los demás vinos (total)</t>
  </si>
  <si>
    <t>Pasta química de coníferas  semiblanqueada</t>
  </si>
  <si>
    <t xml:space="preserve">Las demás maderas en plaquitas </t>
  </si>
  <si>
    <t>Arándanos</t>
  </si>
  <si>
    <t>Listones y molduras de madera de coníferas (total)</t>
  </si>
  <si>
    <t>Pasta química de coníferas  cruda</t>
  </si>
  <si>
    <t>Sorgo para grano (granífero) (total)</t>
  </si>
  <si>
    <t>Mezclas aceites</t>
  </si>
  <si>
    <t>Las demás preparaciones  para alimentar animales</t>
  </si>
  <si>
    <t xml:space="preserve">Arroz semiblanqueado </t>
  </si>
  <si>
    <t>Residuos de la industria del almidón</t>
  </si>
  <si>
    <t>Barriles y demás manufacturas de toneleria (total)</t>
  </si>
</sst>
</file>

<file path=xl/styles.xml><?xml version="1.0" encoding="utf-8"?>
<styleSheet xmlns="http://schemas.openxmlformats.org/spreadsheetml/2006/main">
  <numFmts count="6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Ch$&quot;#,##0_);\(&quot;Ch$&quot;#,##0\)"/>
    <numFmt numFmtId="195" formatCode="&quot;Ch$&quot;#,##0_);[Red]\(&quot;Ch$&quot;#,##0\)"/>
    <numFmt numFmtId="196" formatCode="&quot;Ch$&quot;#,##0.00_);\(&quot;Ch$&quot;#,##0.00\)"/>
    <numFmt numFmtId="197" formatCode="&quot;Ch$&quot;#,##0.00_);[Red]\(&quot;Ch$&quot;#,##0.00\)"/>
    <numFmt numFmtId="198" formatCode="_(&quot;Ch$&quot;* #,##0_);_(&quot;Ch$&quot;* \(#,##0\);_(&quot;Ch$&quot;* &quot;-&quot;_);_(@_)"/>
    <numFmt numFmtId="199" formatCode="_(&quot;Ch$&quot;* #,##0.00_);_(&quot;Ch$&quot;* \(#,##0.00\);_(&quot;Ch$&quot;* &quot;-&quot;??_);_(@_)"/>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0.0"/>
    <numFmt numFmtId="207" formatCode="0.0%"/>
    <numFmt numFmtId="208" formatCode="#,##0.0"/>
    <numFmt numFmtId="209" formatCode="_(* #,##0.0_);_(* \(#,##0.0\);_(* &quot;-&quot;??_);_(@_)"/>
    <numFmt numFmtId="210" formatCode="_(* #,##0_);_(* \(#,##0\);_(* &quot;-&quot;??_);_(@_)"/>
    <numFmt numFmtId="211" formatCode="_-* #,##0_-;\-* #,##0_-;_-* &quot;-&quot;??_-;_-@_-"/>
    <numFmt numFmtId="212" formatCode="0.00000000"/>
    <numFmt numFmtId="213" formatCode="0.0000000"/>
    <numFmt numFmtId="214" formatCode="0.000000"/>
    <numFmt numFmtId="215" formatCode="0.00000"/>
    <numFmt numFmtId="216" formatCode="0.0000"/>
    <numFmt numFmtId="217" formatCode="0.000"/>
    <numFmt numFmtId="218" formatCode="&quot;Sí&quot;;&quot;Sí&quot;;&quot;No&quot;"/>
    <numFmt numFmtId="219" formatCode="&quot;Verdadero&quot;;&quot;Verdadero&quot;;&quot;Falso&quot;"/>
    <numFmt numFmtId="220" formatCode="&quot;Activado&quot;;&quot;Activado&quot;;&quot;Desactivado&quot;"/>
    <numFmt numFmtId="221" formatCode="[$€-2]\ #,##0.00_);[Red]\([$€-2]\ #,##0.00\)"/>
  </numFmts>
  <fonts count="27">
    <font>
      <sz val="10"/>
      <name val="Arial"/>
      <family val="0"/>
    </font>
    <font>
      <sz val="8"/>
      <name val="Arial"/>
      <family val="2"/>
    </font>
    <font>
      <b/>
      <sz val="8"/>
      <name val="Arial"/>
      <family val="2"/>
    </font>
    <font>
      <sz val="9.75"/>
      <name val="Arial"/>
      <family val="0"/>
    </font>
    <font>
      <b/>
      <sz val="10"/>
      <name val="Arial"/>
      <family val="2"/>
    </font>
    <font>
      <sz val="9.5"/>
      <name val="Arial"/>
      <family val="0"/>
    </font>
    <font>
      <sz val="15.5"/>
      <name val="Arial"/>
      <family val="0"/>
    </font>
    <font>
      <sz val="15.75"/>
      <name val="Arial"/>
      <family val="0"/>
    </font>
    <font>
      <sz val="9"/>
      <name val="Arial"/>
      <family val="2"/>
    </font>
    <font>
      <sz val="8.25"/>
      <name val="Arial"/>
      <family val="2"/>
    </font>
    <font>
      <sz val="12"/>
      <name val="Arial"/>
      <family val="0"/>
    </font>
    <font>
      <b/>
      <sz val="16"/>
      <name val="Arial"/>
      <family val="2"/>
    </font>
    <font>
      <sz val="6"/>
      <name val="Arial"/>
      <family val="2"/>
    </font>
    <font>
      <b/>
      <sz val="14"/>
      <name val="Arial"/>
      <family val="2"/>
    </font>
    <font>
      <sz val="8"/>
      <color indexed="10"/>
      <name val="Arial"/>
      <family val="2"/>
    </font>
    <font>
      <u val="single"/>
      <sz val="7.5"/>
      <color indexed="12"/>
      <name val="Arial"/>
      <family val="0"/>
    </font>
    <font>
      <u val="single"/>
      <sz val="7.5"/>
      <color indexed="36"/>
      <name val="Arial"/>
      <family val="0"/>
    </font>
    <font>
      <sz val="10.25"/>
      <name val="Arial"/>
      <family val="2"/>
    </font>
    <font>
      <sz val="8"/>
      <name val="Times New Roman"/>
      <family val="1"/>
    </font>
    <font>
      <b/>
      <sz val="8.75"/>
      <name val="Arial"/>
      <family val="2"/>
    </font>
    <font>
      <sz val="8.75"/>
      <name val="Arial"/>
      <family val="2"/>
    </font>
    <font>
      <sz val="10"/>
      <color indexed="10"/>
      <name val="Arial"/>
      <family val="2"/>
    </font>
    <font>
      <b/>
      <sz val="9"/>
      <name val="Arial"/>
      <family val="2"/>
    </font>
    <font>
      <sz val="7"/>
      <name val="Arial"/>
      <family val="2"/>
    </font>
    <font>
      <sz val="1"/>
      <name val="Arial"/>
      <family val="2"/>
    </font>
    <font>
      <b/>
      <sz val="1"/>
      <name val="Arial"/>
      <family val="2"/>
    </font>
    <font>
      <b/>
      <sz val="8"/>
      <color indexed="63"/>
      <name val="Verdana"/>
      <family val="2"/>
    </font>
  </fonts>
  <fills count="6">
    <fill>
      <patternFill/>
    </fill>
    <fill>
      <patternFill patternType="gray125"/>
    </fill>
    <fill>
      <patternFill patternType="solid">
        <fgColor indexed="9"/>
        <bgColor indexed="64"/>
      </patternFill>
    </fill>
    <fill>
      <patternFill patternType="lightDown">
        <fgColor indexed="27"/>
        <bgColor indexed="9"/>
      </patternFill>
    </fill>
    <fill>
      <patternFill patternType="solid">
        <fgColor indexed="65"/>
        <bgColor indexed="64"/>
      </patternFill>
    </fill>
    <fill>
      <patternFill patternType="solid">
        <fgColor indexed="27"/>
        <bgColor indexed="64"/>
      </patternFill>
    </fill>
  </fills>
  <borders count="9">
    <border>
      <left/>
      <right/>
      <top/>
      <bottom/>
      <diagonal/>
    </border>
    <border>
      <left>
        <color indexed="63"/>
      </left>
      <right>
        <color indexed="63"/>
      </right>
      <top>
        <color indexed="63"/>
      </top>
      <bottom style="thin">
        <color indexed="55"/>
      </bottom>
    </border>
    <border>
      <left>
        <color indexed="63"/>
      </left>
      <right>
        <color indexed="63"/>
      </right>
      <top>
        <color indexed="63"/>
      </top>
      <bottom style="medium">
        <color indexed="55"/>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color indexed="63"/>
      </left>
      <right>
        <color indexed="63"/>
      </right>
      <top style="medium">
        <color indexed="55"/>
      </top>
      <bottom>
        <color indexed="63"/>
      </bottom>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0" fillId="0" borderId="0">
      <alignment/>
      <protection/>
    </xf>
    <xf numFmtId="9" fontId="0" fillId="0" borderId="0" applyFont="0" applyFill="0" applyBorder="0" applyAlignment="0" applyProtection="0"/>
  </cellStyleXfs>
  <cellXfs count="272">
    <xf numFmtId="0" fontId="0" fillId="0" borderId="0" xfId="0" applyAlignment="1">
      <alignment/>
    </xf>
    <xf numFmtId="0" fontId="1" fillId="0" borderId="0" xfId="0" applyFont="1" applyAlignment="1">
      <alignment/>
    </xf>
    <xf numFmtId="0" fontId="1" fillId="0" borderId="1" xfId="0" applyFont="1" applyBorder="1" applyAlignment="1">
      <alignment/>
    </xf>
    <xf numFmtId="0" fontId="0" fillId="0" borderId="0" xfId="0" applyFont="1" applyAlignment="1">
      <alignment/>
    </xf>
    <xf numFmtId="0" fontId="8" fillId="0" borderId="0" xfId="21" applyFont="1" applyProtection="1">
      <alignment/>
      <protection/>
    </xf>
    <xf numFmtId="0" fontId="8" fillId="0" borderId="0" xfId="21" applyFont="1" applyBorder="1" applyProtection="1">
      <alignment/>
      <protection/>
    </xf>
    <xf numFmtId="0" fontId="2" fillId="0" borderId="0" xfId="21" applyFont="1" applyBorder="1" applyAlignment="1" applyProtection="1">
      <alignment horizontal="centerContinuous" vertical="center"/>
      <protection/>
    </xf>
    <xf numFmtId="0" fontId="1" fillId="0" borderId="0" xfId="21" applyFont="1" applyBorder="1" applyAlignment="1" applyProtection="1">
      <alignment horizontal="centerContinuous" vertical="center"/>
      <protection/>
    </xf>
    <xf numFmtId="0" fontId="1" fillId="0" borderId="0" xfId="21" applyFont="1" applyBorder="1" applyProtection="1">
      <alignment/>
      <protection/>
    </xf>
    <xf numFmtId="0" fontId="1" fillId="0" borderId="0" xfId="21" applyFont="1" applyBorder="1" applyAlignment="1" applyProtection="1">
      <alignment horizontal="center"/>
      <protection/>
    </xf>
    <xf numFmtId="0" fontId="1" fillId="0" borderId="0" xfId="21" applyFont="1" applyBorder="1" applyAlignment="1" applyProtection="1">
      <alignment horizontal="left"/>
      <protection/>
    </xf>
    <xf numFmtId="0" fontId="1" fillId="0" borderId="0" xfId="21" applyFont="1" applyBorder="1" applyAlignment="1" applyProtection="1">
      <alignment horizontal="right"/>
      <protection/>
    </xf>
    <xf numFmtId="0" fontId="2" fillId="0" borderId="0" xfId="21" applyFont="1" applyBorder="1" applyAlignment="1" applyProtection="1">
      <alignment horizontal="left"/>
      <protection/>
    </xf>
    <xf numFmtId="0" fontId="0" fillId="0" borderId="0" xfId="0" applyBorder="1" applyAlignment="1">
      <alignment/>
    </xf>
    <xf numFmtId="0" fontId="11" fillId="0" borderId="0" xfId="0" applyFont="1" applyBorder="1" applyAlignment="1">
      <alignment horizontal="center"/>
    </xf>
    <xf numFmtId="17" fontId="11" fillId="0" borderId="0" xfId="0" applyNumberFormat="1" applyFont="1" applyBorder="1" applyAlignment="1" quotePrefix="1">
      <alignment horizontal="center"/>
    </xf>
    <xf numFmtId="0" fontId="0" fillId="0" borderId="0" xfId="0" applyFont="1" applyAlignment="1">
      <alignment horizontal="center"/>
    </xf>
    <xf numFmtId="0" fontId="0" fillId="0" borderId="0" xfId="0" applyFont="1" applyAlignment="1">
      <alignment wrapText="1"/>
    </xf>
    <xf numFmtId="0" fontId="0" fillId="0" borderId="2" xfId="0" applyBorder="1" applyAlignment="1">
      <alignment/>
    </xf>
    <xf numFmtId="0" fontId="1" fillId="0" borderId="0" xfId="21" applyFont="1" applyFill="1" applyBorder="1" applyProtection="1">
      <alignment/>
      <protection/>
    </xf>
    <xf numFmtId="0" fontId="2" fillId="0" borderId="3" xfId="21" applyFont="1" applyBorder="1" applyAlignment="1" applyProtection="1">
      <alignment horizontal="left"/>
      <protection/>
    </xf>
    <xf numFmtId="0" fontId="2" fillId="0" borderId="3" xfId="21" applyFont="1" applyBorder="1" applyProtection="1">
      <alignment/>
      <protection/>
    </xf>
    <xf numFmtId="0" fontId="2" fillId="0" borderId="3" xfId="21" applyFont="1" applyBorder="1" applyAlignment="1" applyProtection="1">
      <alignment horizontal="right"/>
      <protection/>
    </xf>
    <xf numFmtId="0" fontId="1" fillId="0" borderId="4" xfId="21" applyFont="1" applyBorder="1" applyAlignment="1" applyProtection="1">
      <alignment horizontal="left"/>
      <protection/>
    </xf>
    <xf numFmtId="0" fontId="1" fillId="0" borderId="4" xfId="21" applyFont="1" applyBorder="1" applyProtection="1">
      <alignment/>
      <protection/>
    </xf>
    <xf numFmtId="0" fontId="1" fillId="0" borderId="4" xfId="21" applyFont="1" applyBorder="1" applyAlignment="1" applyProtection="1">
      <alignment horizontal="right"/>
      <protection/>
    </xf>
    <xf numFmtId="0" fontId="1" fillId="0" borderId="0" xfId="0" applyFont="1" applyAlignment="1">
      <alignment vertical="center"/>
    </xf>
    <xf numFmtId="3" fontId="1" fillId="0" borderId="0" xfId="0" applyNumberFormat="1" applyFont="1" applyAlignment="1">
      <alignment vertical="center"/>
    </xf>
    <xf numFmtId="3" fontId="1" fillId="0" borderId="0" xfId="0" applyNumberFormat="1" applyFont="1" applyBorder="1" applyAlignment="1">
      <alignment/>
    </xf>
    <xf numFmtId="0" fontId="1" fillId="0" borderId="0" xfId="0" applyFont="1" applyBorder="1" applyAlignment="1">
      <alignment/>
    </xf>
    <xf numFmtId="0" fontId="1" fillId="0" borderId="0" xfId="0" applyFont="1" applyBorder="1" applyAlignment="1">
      <alignment horizontal="center"/>
    </xf>
    <xf numFmtId="0" fontId="2" fillId="0" borderId="0" xfId="0" applyFont="1" applyBorder="1" applyAlignment="1">
      <alignment/>
    </xf>
    <xf numFmtId="3" fontId="2" fillId="0" borderId="0" xfId="0" applyNumberFormat="1" applyFont="1" applyBorder="1" applyAlignment="1">
      <alignment/>
    </xf>
    <xf numFmtId="208" fontId="2" fillId="0" borderId="0" xfId="0" applyNumberFormat="1" applyFont="1" applyBorder="1" applyAlignment="1">
      <alignment/>
    </xf>
    <xf numFmtId="208" fontId="1" fillId="0" borderId="0" xfId="0" applyNumberFormat="1" applyFont="1" applyBorder="1" applyAlignment="1">
      <alignment/>
    </xf>
    <xf numFmtId="0" fontId="1" fillId="0" borderId="1" xfId="0" applyFont="1" applyBorder="1" applyAlignment="1">
      <alignment horizontal="center"/>
    </xf>
    <xf numFmtId="3" fontId="1" fillId="0" borderId="1" xfId="0" applyNumberFormat="1" applyFont="1" applyBorder="1" applyAlignment="1">
      <alignment/>
    </xf>
    <xf numFmtId="0" fontId="4" fillId="0" borderId="0" xfId="0" applyFont="1" applyAlignment="1">
      <alignment/>
    </xf>
    <xf numFmtId="0" fontId="1" fillId="0" borderId="0" xfId="0" applyFont="1" applyAlignment="1">
      <alignment/>
    </xf>
    <xf numFmtId="3" fontId="14" fillId="0" borderId="0" xfId="0" applyNumberFormat="1" applyFont="1" applyBorder="1" applyAlignment="1">
      <alignment/>
    </xf>
    <xf numFmtId="208" fontId="14" fillId="0" borderId="0" xfId="0" applyNumberFormat="1" applyFont="1" applyBorder="1" applyAlignment="1">
      <alignment/>
    </xf>
    <xf numFmtId="0" fontId="1" fillId="0" borderId="0" xfId="0" applyFont="1" applyBorder="1" applyAlignment="1">
      <alignment vertical="justify"/>
    </xf>
    <xf numFmtId="0" fontId="1" fillId="0" borderId="0" xfId="0" applyFont="1" applyAlignment="1">
      <alignment vertical="distributed"/>
    </xf>
    <xf numFmtId="0" fontId="2" fillId="0" borderId="0" xfId="0" applyFont="1" applyAlignment="1">
      <alignment/>
    </xf>
    <xf numFmtId="0" fontId="2" fillId="0" borderId="0" xfId="0" applyFont="1" applyAlignment="1">
      <alignment vertical="center"/>
    </xf>
    <xf numFmtId="0" fontId="2" fillId="0" borderId="0" xfId="0" applyFont="1" applyBorder="1" applyAlignment="1">
      <alignment vertical="justify"/>
    </xf>
    <xf numFmtId="0" fontId="1" fillId="2" borderId="5" xfId="0" applyFont="1" applyFill="1" applyBorder="1" applyAlignment="1">
      <alignment horizontal="center"/>
    </xf>
    <xf numFmtId="0" fontId="1" fillId="2" borderId="1" xfId="0" applyFont="1" applyFill="1" applyBorder="1" applyAlignment="1">
      <alignment horizontal="center"/>
    </xf>
    <xf numFmtId="0" fontId="1" fillId="0" borderId="0" xfId="0" applyFont="1" applyAlignment="1" quotePrefix="1">
      <alignment horizontal="center" vertical="center"/>
    </xf>
    <xf numFmtId="0" fontId="1" fillId="0" borderId="0" xfId="0" applyFont="1" applyAlignment="1" quotePrefix="1">
      <alignment horizontal="center"/>
    </xf>
    <xf numFmtId="0" fontId="1" fillId="0" borderId="0" xfId="0" applyFont="1" applyAlignment="1">
      <alignment vertical="center"/>
    </xf>
    <xf numFmtId="0" fontId="1" fillId="0" borderId="0" xfId="0" applyFont="1" applyBorder="1" applyAlignment="1">
      <alignment horizontal="center" vertical="justify"/>
    </xf>
    <xf numFmtId="0" fontId="1" fillId="0" borderId="0" xfId="0" applyFont="1" applyAlignment="1" quotePrefix="1">
      <alignment horizontal="center"/>
    </xf>
    <xf numFmtId="0" fontId="1" fillId="0" borderId="5" xfId="0" applyFont="1" applyBorder="1" applyAlignment="1" quotePrefix="1">
      <alignment horizontal="right"/>
    </xf>
    <xf numFmtId="0" fontId="1" fillId="0" borderId="6" xfId="0" applyFont="1" applyBorder="1" applyAlignment="1" quotePrefix="1">
      <alignment horizontal="right"/>
    </xf>
    <xf numFmtId="0" fontId="1" fillId="0" borderId="6" xfId="0" applyFont="1" applyBorder="1" applyAlignment="1">
      <alignment horizontal="center"/>
    </xf>
    <xf numFmtId="0" fontId="1" fillId="0" borderId="0" xfId="0" applyFont="1" applyFill="1" applyBorder="1" applyAlignment="1">
      <alignment vertical="justify"/>
    </xf>
    <xf numFmtId="0" fontId="4" fillId="0" borderId="7" xfId="0" applyFont="1" applyBorder="1" applyAlignment="1">
      <alignment/>
    </xf>
    <xf numFmtId="3" fontId="1" fillId="0" borderId="0" xfId="0" applyNumberFormat="1" applyFont="1" applyBorder="1" applyAlignment="1">
      <alignment/>
    </xf>
    <xf numFmtId="208" fontId="2" fillId="0" borderId="0" xfId="0" applyNumberFormat="1" applyFont="1" applyBorder="1" applyAlignment="1">
      <alignment/>
    </xf>
    <xf numFmtId="3" fontId="1" fillId="0" borderId="0" xfId="0" applyNumberFormat="1" applyFont="1" applyBorder="1" applyAlignment="1">
      <alignment horizontal="right"/>
    </xf>
    <xf numFmtId="0" fontId="1" fillId="0" borderId="0" xfId="0" applyFont="1" applyAlignment="1">
      <alignment horizontal="right"/>
    </xf>
    <xf numFmtId="3" fontId="2" fillId="3" borderId="0" xfId="0" applyNumberFormat="1" applyFont="1" applyFill="1" applyBorder="1" applyAlignment="1">
      <alignment vertical="center" wrapText="1"/>
    </xf>
    <xf numFmtId="3" fontId="1" fillId="0" borderId="0" xfId="0" applyNumberFormat="1" applyFont="1" applyBorder="1" applyAlignment="1">
      <alignment vertical="center"/>
    </xf>
    <xf numFmtId="0" fontId="2" fillId="2" borderId="4" xfId="0" applyFont="1" applyFill="1" applyBorder="1" applyAlignment="1" quotePrefix="1">
      <alignment horizontal="center"/>
    </xf>
    <xf numFmtId="0" fontId="2" fillId="2" borderId="4" xfId="0" applyNumberFormat="1" applyFont="1" applyFill="1" applyBorder="1" applyAlignment="1">
      <alignment horizontal="right"/>
    </xf>
    <xf numFmtId="0" fontId="2" fillId="2" borderId="4" xfId="0" applyFont="1" applyFill="1" applyBorder="1" applyAlignment="1">
      <alignment horizontal="right"/>
    </xf>
    <xf numFmtId="0" fontId="2" fillId="2" borderId="4" xfId="0" applyFont="1" applyFill="1" applyBorder="1" applyAlignment="1">
      <alignment horizontal="center"/>
    </xf>
    <xf numFmtId="0" fontId="2" fillId="2" borderId="0" xfId="0" applyFont="1" applyFill="1" applyBorder="1" applyAlignment="1">
      <alignment horizontal="center"/>
    </xf>
    <xf numFmtId="207" fontId="1" fillId="2" borderId="0" xfId="22" applyNumberFormat="1" applyFont="1" applyFill="1" applyBorder="1" applyAlignment="1">
      <alignment/>
    </xf>
    <xf numFmtId="0" fontId="1" fillId="4" borderId="0" xfId="0" applyFont="1" applyFill="1" applyAlignment="1">
      <alignment/>
    </xf>
    <xf numFmtId="3" fontId="1" fillId="4" borderId="0" xfId="0" applyNumberFormat="1" applyFont="1" applyFill="1" applyAlignment="1">
      <alignment/>
    </xf>
    <xf numFmtId="10" fontId="1" fillId="4" borderId="0" xfId="0" applyNumberFormat="1" applyFont="1" applyFill="1" applyAlignment="1">
      <alignment/>
    </xf>
    <xf numFmtId="0" fontId="1" fillId="4" borderId="1" xfId="0" applyFont="1" applyFill="1" applyBorder="1" applyAlignment="1">
      <alignment/>
    </xf>
    <xf numFmtId="3" fontId="1" fillId="4" borderId="1" xfId="0" applyNumberFormat="1" applyFont="1" applyFill="1" applyBorder="1" applyAlignment="1">
      <alignment/>
    </xf>
    <xf numFmtId="0" fontId="2" fillId="2" borderId="3" xfId="0" applyFont="1" applyFill="1" applyBorder="1" applyAlignment="1" quotePrefix="1">
      <alignment horizontal="center"/>
    </xf>
    <xf numFmtId="0" fontId="2" fillId="2" borderId="3" xfId="0" applyFont="1" applyFill="1" applyBorder="1" applyAlignment="1">
      <alignment horizontal="right"/>
    </xf>
    <xf numFmtId="0" fontId="2" fillId="2" borderId="1" xfId="0" applyFont="1" applyFill="1" applyBorder="1" applyAlignment="1">
      <alignment horizontal="center"/>
    </xf>
    <xf numFmtId="0" fontId="1" fillId="4" borderId="0" xfId="0" applyFont="1" applyFill="1" applyAlignment="1" quotePrefix="1">
      <alignment horizontal="right"/>
    </xf>
    <xf numFmtId="207" fontId="1" fillId="4" borderId="0" xfId="22" applyNumberFormat="1" applyFont="1" applyFill="1" applyAlignment="1">
      <alignment vertical="top"/>
    </xf>
    <xf numFmtId="0" fontId="1" fillId="4" borderId="0" xfId="0" applyFont="1" applyFill="1" applyAlignment="1">
      <alignment horizontal="right"/>
    </xf>
    <xf numFmtId="0" fontId="1" fillId="4" borderId="0" xfId="0" applyFont="1" applyFill="1" applyAlignment="1">
      <alignment vertical="distributed"/>
    </xf>
    <xf numFmtId="0" fontId="1" fillId="4" borderId="0" xfId="0" applyFont="1" applyFill="1" applyAlignment="1">
      <alignment vertical="center"/>
    </xf>
    <xf numFmtId="0" fontId="1" fillId="4" borderId="0" xfId="0" applyFont="1" applyFill="1" applyAlignment="1" quotePrefix="1">
      <alignment horizontal="right" vertical="center"/>
    </xf>
    <xf numFmtId="207" fontId="1" fillId="4" borderId="0" xfId="22" applyNumberFormat="1" applyFont="1" applyFill="1" applyAlignment="1">
      <alignment vertical="center"/>
    </xf>
    <xf numFmtId="0" fontId="4" fillId="0" borderId="0" xfId="0" applyFont="1" applyAlignment="1">
      <alignment horizontal="center"/>
    </xf>
    <xf numFmtId="0" fontId="0" fillId="0" borderId="0" xfId="0" applyFont="1" applyBorder="1" applyAlignment="1">
      <alignment/>
    </xf>
    <xf numFmtId="3" fontId="0" fillId="0" borderId="0" xfId="0" applyNumberFormat="1" applyFont="1" applyAlignment="1">
      <alignment/>
    </xf>
    <xf numFmtId="0" fontId="4" fillId="2" borderId="0" xfId="0" applyFont="1" applyFill="1" applyBorder="1" applyAlignment="1">
      <alignment horizontal="left"/>
    </xf>
    <xf numFmtId="0" fontId="4" fillId="2" borderId="4" xfId="0" applyFont="1" applyFill="1" applyBorder="1" applyAlignment="1" quotePrefix="1">
      <alignment horizontal="center"/>
    </xf>
    <xf numFmtId="0" fontId="4" fillId="2" borderId="4" xfId="0" applyNumberFormat="1" applyFont="1" applyFill="1" applyBorder="1" applyAlignment="1">
      <alignment horizontal="right"/>
    </xf>
    <xf numFmtId="0" fontId="4" fillId="2" borderId="4" xfId="0" applyFont="1" applyFill="1" applyBorder="1" applyAlignment="1">
      <alignment horizontal="right"/>
    </xf>
    <xf numFmtId="0" fontId="4" fillId="0" borderId="0" xfId="0" applyFont="1" applyBorder="1" applyAlignment="1">
      <alignment horizontal="center"/>
    </xf>
    <xf numFmtId="0" fontId="4" fillId="2" borderId="4" xfId="0" applyFont="1" applyFill="1" applyBorder="1" applyAlignment="1">
      <alignment horizontal="center"/>
    </xf>
    <xf numFmtId="0" fontId="4" fillId="0" borderId="4" xfId="0" applyFont="1" applyBorder="1" applyAlignment="1">
      <alignment horizontal="right"/>
    </xf>
    <xf numFmtId="0" fontId="0" fillId="0" borderId="0" xfId="0" applyFont="1" applyAlignment="1" quotePrefix="1">
      <alignment/>
    </xf>
    <xf numFmtId="3" fontId="0" fillId="0" borderId="0" xfId="0" applyNumberFormat="1" applyFont="1" applyBorder="1" applyAlignment="1">
      <alignment/>
    </xf>
    <xf numFmtId="3" fontId="4" fillId="2" borderId="0" xfId="0" applyNumberFormat="1" applyFont="1" applyFill="1" applyBorder="1" applyAlignment="1">
      <alignment/>
    </xf>
    <xf numFmtId="0" fontId="4" fillId="4" borderId="0" xfId="0" applyNumberFormat="1" applyFont="1" applyFill="1" applyBorder="1" applyAlignment="1">
      <alignment horizontal="center"/>
    </xf>
    <xf numFmtId="207" fontId="4" fillId="2" borderId="0" xfId="22" applyNumberFormat="1" applyFont="1" applyFill="1" applyBorder="1" applyAlignment="1">
      <alignment/>
    </xf>
    <xf numFmtId="206" fontId="4" fillId="2" borderId="0" xfId="0" applyNumberFormat="1" applyFont="1" applyFill="1" applyBorder="1" applyAlignment="1">
      <alignment/>
    </xf>
    <xf numFmtId="206" fontId="4" fillId="0" borderId="0" xfId="0" applyNumberFormat="1" applyFont="1" applyBorder="1" applyAlignment="1">
      <alignment/>
    </xf>
    <xf numFmtId="0" fontId="0" fillId="2" borderId="0" xfId="0" applyFont="1" applyFill="1" applyBorder="1" applyAlignment="1">
      <alignment/>
    </xf>
    <xf numFmtId="3" fontId="0" fillId="2" borderId="0" xfId="0" applyNumberFormat="1" applyFont="1" applyFill="1" applyAlignment="1">
      <alignment/>
    </xf>
    <xf numFmtId="207" fontId="0" fillId="2" borderId="0" xfId="22" applyNumberFormat="1" applyFont="1" applyFill="1" applyBorder="1" applyAlignment="1">
      <alignment/>
    </xf>
    <xf numFmtId="206" fontId="0" fillId="0" borderId="0" xfId="0" applyNumberFormat="1" applyFont="1" applyBorder="1" applyAlignment="1">
      <alignment/>
    </xf>
    <xf numFmtId="0" fontId="4" fillId="2" borderId="0" xfId="0" applyFont="1" applyFill="1" applyBorder="1" applyAlignment="1">
      <alignment/>
    </xf>
    <xf numFmtId="206" fontId="0" fillId="2" borderId="0" xfId="0" applyNumberFormat="1" applyFont="1" applyFill="1" applyBorder="1" applyAlignment="1">
      <alignment/>
    </xf>
    <xf numFmtId="0" fontId="4" fillId="2" borderId="4" xfId="0" applyFont="1" applyFill="1" applyBorder="1" applyAlignment="1">
      <alignment/>
    </xf>
    <xf numFmtId="3" fontId="4" fillId="2" borderId="4" xfId="0" applyNumberFormat="1" applyFont="1" applyFill="1" applyBorder="1" applyAlignment="1">
      <alignment/>
    </xf>
    <xf numFmtId="206" fontId="4" fillId="2" borderId="4" xfId="0" applyNumberFormat="1" applyFont="1" applyFill="1" applyBorder="1" applyAlignment="1">
      <alignment/>
    </xf>
    <xf numFmtId="0" fontId="0" fillId="2" borderId="0" xfId="0" applyFont="1" applyFill="1" applyBorder="1" applyAlignment="1">
      <alignment horizontal="left"/>
    </xf>
    <xf numFmtId="0" fontId="0" fillId="0" borderId="0" xfId="0" applyFont="1" applyBorder="1" applyAlignment="1">
      <alignment horizontal="left"/>
    </xf>
    <xf numFmtId="0" fontId="0" fillId="2" borderId="0" xfId="0" applyFont="1" applyFill="1" applyAlignment="1">
      <alignment/>
    </xf>
    <xf numFmtId="0" fontId="0" fillId="4" borderId="0" xfId="0" applyFont="1" applyFill="1" applyAlignment="1">
      <alignment/>
    </xf>
    <xf numFmtId="0" fontId="0" fillId="4" borderId="0" xfId="0" applyFont="1" applyFill="1" applyBorder="1" applyAlignment="1">
      <alignment/>
    </xf>
    <xf numFmtId="0" fontId="4" fillId="4" borderId="0" xfId="0" applyFont="1" applyFill="1" applyBorder="1" applyAlignment="1">
      <alignment/>
    </xf>
    <xf numFmtId="0" fontId="4" fillId="4" borderId="0" xfId="0" applyFont="1" applyFill="1" applyAlignment="1">
      <alignment horizontal="center"/>
    </xf>
    <xf numFmtId="0" fontId="4" fillId="4" borderId="0" xfId="0" applyFont="1" applyFill="1" applyAlignment="1">
      <alignment/>
    </xf>
    <xf numFmtId="0" fontId="21" fillId="4" borderId="0" xfId="0" applyFont="1" applyFill="1" applyBorder="1" applyAlignment="1">
      <alignment/>
    </xf>
    <xf numFmtId="0" fontId="4" fillId="4" borderId="0" xfId="0" applyFont="1" applyFill="1" applyBorder="1" applyAlignment="1">
      <alignment horizontal="center"/>
    </xf>
    <xf numFmtId="3" fontId="0" fillId="4" borderId="0" xfId="0" applyNumberFormat="1" applyFont="1" applyFill="1" applyAlignment="1">
      <alignment/>
    </xf>
    <xf numFmtId="0" fontId="4" fillId="2" borderId="1" xfId="0" applyFont="1" applyFill="1" applyBorder="1" applyAlignment="1">
      <alignment/>
    </xf>
    <xf numFmtId="0" fontId="4" fillId="4" borderId="4" xfId="0" applyFont="1" applyFill="1" applyBorder="1" applyAlignment="1">
      <alignment horizontal="right"/>
    </xf>
    <xf numFmtId="3" fontId="0" fillId="4" borderId="0" xfId="0" applyNumberFormat="1" applyFont="1" applyFill="1" applyBorder="1" applyAlignment="1">
      <alignment/>
    </xf>
    <xf numFmtId="2" fontId="0" fillId="4" borderId="0" xfId="0" applyNumberFormat="1" applyFont="1" applyFill="1" applyAlignment="1">
      <alignment/>
    </xf>
    <xf numFmtId="3" fontId="0" fillId="2" borderId="0" xfId="0" applyNumberFormat="1" applyFont="1" applyFill="1" applyBorder="1" applyAlignment="1">
      <alignment/>
    </xf>
    <xf numFmtId="206" fontId="4" fillId="4" borderId="0" xfId="0" applyNumberFormat="1" applyFont="1" applyFill="1" applyBorder="1" applyAlignment="1">
      <alignment/>
    </xf>
    <xf numFmtId="207" fontId="4" fillId="4" borderId="0" xfId="22" applyNumberFormat="1" applyFont="1" applyFill="1" applyBorder="1" applyAlignment="1">
      <alignment/>
    </xf>
    <xf numFmtId="3" fontId="4" fillId="4" borderId="0" xfId="0" applyNumberFormat="1" applyFont="1" applyFill="1" applyBorder="1" applyAlignment="1">
      <alignment/>
    </xf>
    <xf numFmtId="207" fontId="0" fillId="4" borderId="0" xfId="22" applyNumberFormat="1" applyFont="1" applyFill="1" applyBorder="1" applyAlignment="1">
      <alignment/>
    </xf>
    <xf numFmtId="206" fontId="0" fillId="4" borderId="0" xfId="0" applyNumberFormat="1" applyFont="1" applyFill="1" applyBorder="1" applyAlignment="1">
      <alignment/>
    </xf>
    <xf numFmtId="0" fontId="0" fillId="2" borderId="4" xfId="0" applyFont="1" applyFill="1" applyBorder="1" applyAlignment="1">
      <alignment horizontal="left"/>
    </xf>
    <xf numFmtId="3" fontId="0" fillId="2" borderId="4" xfId="0" applyNumberFormat="1" applyFont="1" applyFill="1" applyBorder="1" applyAlignment="1">
      <alignment/>
    </xf>
    <xf numFmtId="207" fontId="0" fillId="2" borderId="4" xfId="22" applyNumberFormat="1" applyFont="1" applyFill="1" applyBorder="1" applyAlignment="1">
      <alignment/>
    </xf>
    <xf numFmtId="207" fontId="0" fillId="4" borderId="4" xfId="22" applyNumberFormat="1" applyFont="1" applyFill="1" applyBorder="1" applyAlignment="1">
      <alignment/>
    </xf>
    <xf numFmtId="0" fontId="0" fillId="4" borderId="0" xfId="0" applyFont="1" applyFill="1" applyBorder="1" applyAlignment="1">
      <alignment horizontal="left"/>
    </xf>
    <xf numFmtId="0" fontId="21" fillId="4" borderId="0" xfId="0" applyFont="1" applyFill="1" applyAlignment="1">
      <alignment/>
    </xf>
    <xf numFmtId="0" fontId="8" fillId="4" borderId="0" xfId="0" applyFont="1" applyFill="1" applyAlignment="1">
      <alignment/>
    </xf>
    <xf numFmtId="0" fontId="8" fillId="4" borderId="0" xfId="0" applyFont="1" applyFill="1" applyBorder="1" applyAlignment="1">
      <alignment/>
    </xf>
    <xf numFmtId="0" fontId="22" fillId="5" borderId="0" xfId="0" applyFont="1" applyFill="1" applyBorder="1" applyAlignment="1">
      <alignment horizontal="center" vertical="center" wrapText="1"/>
    </xf>
    <xf numFmtId="0" fontId="22" fillId="2" borderId="0" xfId="0" applyFont="1" applyFill="1" applyBorder="1" applyAlignment="1">
      <alignment horizontal="left"/>
    </xf>
    <xf numFmtId="0" fontId="22" fillId="2" borderId="0" xfId="0" applyFont="1" applyFill="1" applyBorder="1" applyAlignment="1">
      <alignment horizontal="right"/>
    </xf>
    <xf numFmtId="3" fontId="8" fillId="4" borderId="0" xfId="0" applyNumberFormat="1" applyFont="1" applyFill="1" applyAlignment="1">
      <alignment/>
    </xf>
    <xf numFmtId="208" fontId="8" fillId="4" borderId="0" xfId="0" applyNumberFormat="1" applyFont="1" applyFill="1" applyAlignment="1">
      <alignment/>
    </xf>
    <xf numFmtId="0" fontId="22" fillId="2" borderId="0" xfId="0" applyFont="1" applyFill="1" applyBorder="1" applyAlignment="1">
      <alignment/>
    </xf>
    <xf numFmtId="0" fontId="22" fillId="2" borderId="0" xfId="0" applyFont="1" applyFill="1" applyBorder="1" applyAlignment="1">
      <alignment horizontal="center"/>
    </xf>
    <xf numFmtId="0" fontId="22" fillId="4" borderId="0" xfId="0" applyFont="1" applyFill="1" applyBorder="1" applyAlignment="1">
      <alignment horizontal="center"/>
    </xf>
    <xf numFmtId="206" fontId="8" fillId="4" borderId="0" xfId="0" applyNumberFormat="1" applyFont="1" applyFill="1" applyAlignment="1">
      <alignment/>
    </xf>
    <xf numFmtId="0" fontId="8" fillId="2" borderId="0" xfId="0" applyFont="1" applyFill="1" applyBorder="1" applyAlignment="1" quotePrefix="1">
      <alignment horizontal="right"/>
    </xf>
    <xf numFmtId="3" fontId="8" fillId="2" borderId="0" xfId="0" applyNumberFormat="1" applyFont="1" applyFill="1" applyBorder="1" applyAlignment="1">
      <alignment/>
    </xf>
    <xf numFmtId="3" fontId="8" fillId="4" borderId="0" xfId="0" applyNumberFormat="1" applyFont="1" applyFill="1" applyBorder="1" applyAlignment="1">
      <alignment/>
    </xf>
    <xf numFmtId="17" fontId="8" fillId="2" borderId="0" xfId="0" applyNumberFormat="1" applyFont="1" applyFill="1" applyBorder="1" applyAlignment="1" quotePrefix="1">
      <alignment horizontal="right"/>
    </xf>
    <xf numFmtId="0" fontId="8" fillId="2" borderId="0" xfId="0" applyFont="1" applyFill="1" applyBorder="1" applyAlignment="1">
      <alignment horizontal="right"/>
    </xf>
    <xf numFmtId="206" fontId="8" fillId="2" borderId="0" xfId="0" applyNumberFormat="1" applyFont="1" applyFill="1" applyBorder="1" applyAlignment="1">
      <alignment/>
    </xf>
    <xf numFmtId="206" fontId="8" fillId="4" borderId="0" xfId="0" applyNumberFormat="1" applyFont="1" applyFill="1" applyBorder="1" applyAlignment="1">
      <alignment/>
    </xf>
    <xf numFmtId="0" fontId="8" fillId="2" borderId="0" xfId="0" applyNumberFormat="1" applyFont="1" applyFill="1" applyBorder="1" applyAlignment="1">
      <alignment horizontal="right"/>
    </xf>
    <xf numFmtId="208" fontId="8" fillId="2" borderId="0" xfId="0" applyNumberFormat="1" applyFont="1" applyFill="1" applyBorder="1" applyAlignment="1">
      <alignment/>
    </xf>
    <xf numFmtId="206" fontId="22" fillId="4" borderId="0" xfId="0" applyNumberFormat="1" applyFont="1" applyFill="1" applyBorder="1" applyAlignment="1">
      <alignment horizontal="center"/>
    </xf>
    <xf numFmtId="0" fontId="22" fillId="4" borderId="0" xfId="0" applyFont="1" applyFill="1" applyAlignment="1">
      <alignment/>
    </xf>
    <xf numFmtId="0" fontId="22" fillId="4" borderId="0" xfId="0" applyFont="1" applyFill="1" applyAlignment="1">
      <alignment horizontal="center"/>
    </xf>
    <xf numFmtId="1" fontId="22" fillId="4" borderId="0" xfId="0" applyNumberFormat="1" applyFont="1" applyFill="1" applyBorder="1" applyAlignment="1">
      <alignment/>
    </xf>
    <xf numFmtId="3" fontId="22" fillId="4" borderId="0" xfId="0" applyNumberFormat="1" applyFont="1" applyFill="1" applyBorder="1" applyAlignment="1" quotePrefix="1">
      <alignment/>
    </xf>
    <xf numFmtId="3" fontId="22" fillId="4" borderId="0" xfId="0" applyNumberFormat="1" applyFont="1" applyFill="1" applyBorder="1" applyAlignment="1">
      <alignment/>
    </xf>
    <xf numFmtId="0" fontId="8" fillId="2" borderId="1" xfId="0" applyFont="1" applyFill="1" applyBorder="1" applyAlignment="1">
      <alignment horizontal="right"/>
    </xf>
    <xf numFmtId="206" fontId="8" fillId="2" borderId="1" xfId="0" applyNumberFormat="1" applyFont="1" applyFill="1" applyBorder="1" applyAlignment="1">
      <alignment/>
    </xf>
    <xf numFmtId="3" fontId="8" fillId="2" borderId="0" xfId="0" applyNumberFormat="1" applyFont="1" applyFill="1" applyBorder="1" applyAlignment="1">
      <alignment horizontal="right"/>
    </xf>
    <xf numFmtId="206" fontId="8" fillId="2" borderId="0" xfId="0" applyNumberFormat="1" applyFont="1" applyFill="1" applyBorder="1" applyAlignment="1">
      <alignment horizontal="right"/>
    </xf>
    <xf numFmtId="208" fontId="8" fillId="2" borderId="0" xfId="0" applyNumberFormat="1" applyFont="1" applyFill="1" applyBorder="1" applyAlignment="1">
      <alignment horizontal="right"/>
    </xf>
    <xf numFmtId="206" fontId="8" fillId="2" borderId="1" xfId="0" applyNumberFormat="1" applyFont="1" applyFill="1" applyBorder="1" applyAlignment="1">
      <alignment horizontal="right"/>
    </xf>
    <xf numFmtId="0" fontId="8" fillId="4" borderId="0" xfId="0" applyFont="1" applyFill="1" applyAlignment="1">
      <alignment horizontal="right"/>
    </xf>
    <xf numFmtId="0" fontId="8" fillId="4" borderId="0" xfId="0" applyFont="1" applyFill="1" applyBorder="1" applyAlignment="1">
      <alignment horizontal="right"/>
    </xf>
    <xf numFmtId="3" fontId="14" fillId="0" borderId="1" xfId="0" applyNumberFormat="1" applyFont="1" applyBorder="1" applyAlignment="1">
      <alignment/>
    </xf>
    <xf numFmtId="0" fontId="1" fillId="0" borderId="0" xfId="0" applyFont="1" applyBorder="1" applyAlignment="1">
      <alignment vertical="center"/>
    </xf>
    <xf numFmtId="17" fontId="0" fillId="0" borderId="0" xfId="0" applyNumberFormat="1" applyFont="1" applyAlignment="1" quotePrefix="1">
      <alignment/>
    </xf>
    <xf numFmtId="0" fontId="2" fillId="4" borderId="4" xfId="0" applyFont="1" applyFill="1" applyBorder="1" applyAlignment="1">
      <alignment horizontal="center"/>
    </xf>
    <xf numFmtId="3" fontId="1" fillId="4" borderId="0" xfId="0" applyNumberFormat="1" applyFont="1" applyFill="1" applyAlignment="1">
      <alignment horizontal="center"/>
    </xf>
    <xf numFmtId="207" fontId="1" fillId="4" borderId="0" xfId="22" applyNumberFormat="1" applyFont="1" applyFill="1" applyAlignment="1">
      <alignment horizontal="center"/>
    </xf>
    <xf numFmtId="0" fontId="1" fillId="4" borderId="1" xfId="0" applyFont="1" applyFill="1" applyBorder="1" applyAlignment="1">
      <alignment horizontal="center"/>
    </xf>
    <xf numFmtId="0" fontId="2" fillId="2" borderId="3" xfId="0" applyFont="1" applyFill="1" applyBorder="1" applyAlignment="1">
      <alignment horizontal="center"/>
    </xf>
    <xf numFmtId="0" fontId="1" fillId="4" borderId="0" xfId="0" applyFont="1" applyFill="1" applyAlignment="1">
      <alignment horizontal="center"/>
    </xf>
    <xf numFmtId="0" fontId="2" fillId="2" borderId="3" xfId="0" applyFont="1" applyFill="1" applyBorder="1" applyAlignment="1" quotePrefix="1">
      <alignment horizontal="right"/>
    </xf>
    <xf numFmtId="0" fontId="2" fillId="2" borderId="4" xfId="0" applyFont="1" applyFill="1" applyBorder="1" applyAlignment="1" quotePrefix="1">
      <alignment horizontal="right"/>
    </xf>
    <xf numFmtId="208" fontId="1" fillId="0" borderId="0" xfId="0" applyNumberFormat="1" applyFont="1" applyAlignment="1">
      <alignment vertical="center"/>
    </xf>
    <xf numFmtId="208" fontId="1" fillId="0" borderId="0" xfId="0" applyNumberFormat="1" applyFont="1" applyAlignment="1">
      <alignment vertical="center"/>
    </xf>
    <xf numFmtId="208" fontId="2" fillId="0" borderId="0" xfId="0" applyNumberFormat="1" applyFont="1" applyAlignment="1">
      <alignment vertical="center"/>
    </xf>
    <xf numFmtId="208" fontId="1" fillId="0" borderId="0" xfId="0" applyNumberFormat="1" applyFont="1" applyAlignment="1">
      <alignment horizontal="center"/>
    </xf>
    <xf numFmtId="208" fontId="1" fillId="0" borderId="0" xfId="0" applyNumberFormat="1" applyFont="1" applyAlignment="1">
      <alignment/>
    </xf>
    <xf numFmtId="208" fontId="1" fillId="0" borderId="0" xfId="0" applyNumberFormat="1" applyFont="1" applyBorder="1" applyAlignment="1">
      <alignment vertical="center"/>
    </xf>
    <xf numFmtId="208" fontId="18" fillId="0" borderId="0" xfId="0" applyNumberFormat="1" applyFont="1" applyAlignment="1">
      <alignment/>
    </xf>
    <xf numFmtId="208" fontId="2" fillId="3" borderId="0" xfId="0" applyNumberFormat="1" applyFont="1" applyFill="1" applyBorder="1" applyAlignment="1">
      <alignment vertical="center" wrapText="1"/>
    </xf>
    <xf numFmtId="0" fontId="1" fillId="0" borderId="1" xfId="0" applyFont="1" applyBorder="1" applyAlignment="1" quotePrefix="1">
      <alignment horizontal="right"/>
    </xf>
    <xf numFmtId="0" fontId="2" fillId="0" borderId="0" xfId="0" applyFont="1" applyAlignment="1" quotePrefix="1">
      <alignment horizontal="center"/>
    </xf>
    <xf numFmtId="0" fontId="2" fillId="3" borderId="8"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0" borderId="5" xfId="0" applyFont="1" applyBorder="1" applyAlignment="1">
      <alignment horizontal="center"/>
    </xf>
    <xf numFmtId="208" fontId="2" fillId="0" borderId="0" xfId="0" applyNumberFormat="1" applyFont="1" applyBorder="1" applyAlignment="1">
      <alignment vertical="center"/>
    </xf>
    <xf numFmtId="206" fontId="1" fillId="0" borderId="0" xfId="0" applyNumberFormat="1" applyFont="1" applyAlignment="1">
      <alignment vertical="center"/>
    </xf>
    <xf numFmtId="0" fontId="1" fillId="0" borderId="0" xfId="0" applyFont="1" applyBorder="1" applyAlignment="1">
      <alignment/>
    </xf>
    <xf numFmtId="4" fontId="26" fillId="0" borderId="0" xfId="0" applyNumberFormat="1" applyFont="1" applyBorder="1" applyAlignment="1">
      <alignment horizontal="right" wrapText="1"/>
    </xf>
    <xf numFmtId="0" fontId="1" fillId="0" borderId="0" xfId="0" applyFont="1" applyBorder="1" applyAlignment="1">
      <alignment vertical="center"/>
    </xf>
    <xf numFmtId="0" fontId="2" fillId="0" borderId="0" xfId="0" applyFont="1" applyBorder="1" applyAlignment="1">
      <alignment vertical="center"/>
    </xf>
    <xf numFmtId="0" fontId="26" fillId="0" borderId="0" xfId="0" applyFont="1" applyBorder="1" applyAlignment="1">
      <alignment horizontal="right" wrapText="1"/>
    </xf>
    <xf numFmtId="0" fontId="1" fillId="0" borderId="0" xfId="0" applyFont="1" applyAlignment="1">
      <alignment horizontal="center"/>
    </xf>
    <xf numFmtId="208" fontId="1" fillId="0" borderId="0" xfId="0" applyNumberFormat="1" applyFont="1" applyAlignment="1">
      <alignment horizontal="center"/>
    </xf>
    <xf numFmtId="208" fontId="1" fillId="0" borderId="0" xfId="0" applyNumberFormat="1" applyFont="1" applyAlignment="1">
      <alignment/>
    </xf>
    <xf numFmtId="206" fontId="2" fillId="0" borderId="0" xfId="0" applyNumberFormat="1" applyFont="1" applyAlignment="1">
      <alignment vertical="center"/>
    </xf>
    <xf numFmtId="9" fontId="1" fillId="0" borderId="0" xfId="0" applyNumberFormat="1" applyFont="1" applyAlignment="1">
      <alignment vertical="center"/>
    </xf>
    <xf numFmtId="3" fontId="2" fillId="0" borderId="0" xfId="0" applyNumberFormat="1" applyFont="1" applyBorder="1" applyAlignment="1">
      <alignment vertical="center"/>
    </xf>
    <xf numFmtId="0" fontId="1" fillId="0" borderId="0" xfId="0" applyFont="1" applyAlignment="1">
      <alignment horizontal="center" vertical="center"/>
    </xf>
    <xf numFmtId="3" fontId="1" fillId="0" borderId="0" xfId="0" applyNumberFormat="1" applyFont="1" applyAlignment="1">
      <alignment/>
    </xf>
    <xf numFmtId="9" fontId="1" fillId="0" borderId="0" xfId="22" applyFont="1" applyAlignment="1">
      <alignment vertical="center"/>
    </xf>
    <xf numFmtId="0" fontId="1" fillId="0" borderId="0" xfId="0" applyFont="1" applyBorder="1" applyAlignment="1">
      <alignment vertical="center" wrapText="1"/>
    </xf>
    <xf numFmtId="0" fontId="1" fillId="0" borderId="1" xfId="0" applyFont="1" applyBorder="1" applyAlignment="1">
      <alignment vertical="center"/>
    </xf>
    <xf numFmtId="3" fontId="1" fillId="0" borderId="1" xfId="0" applyNumberFormat="1" applyFont="1" applyBorder="1" applyAlignment="1">
      <alignment vertical="center"/>
    </xf>
    <xf numFmtId="0" fontId="1" fillId="0" borderId="0" xfId="0" applyFont="1" applyFill="1" applyBorder="1" applyAlignment="1">
      <alignment/>
    </xf>
    <xf numFmtId="0" fontId="1" fillId="0" borderId="0" xfId="0" applyFont="1" applyFill="1" applyAlignment="1">
      <alignment/>
    </xf>
    <xf numFmtId="3" fontId="1" fillId="0" borderId="0" xfId="0" applyNumberFormat="1" applyFont="1" applyFill="1" applyBorder="1" applyAlignment="1">
      <alignment/>
    </xf>
    <xf numFmtId="208" fontId="1" fillId="0" borderId="0" xfId="0" applyNumberFormat="1" applyFont="1" applyFill="1" applyBorder="1" applyAlignment="1">
      <alignment/>
    </xf>
    <xf numFmtId="3" fontId="1" fillId="0" borderId="0" xfId="0" applyNumberFormat="1" applyFont="1" applyFill="1" applyAlignment="1">
      <alignment vertical="center"/>
    </xf>
    <xf numFmtId="0" fontId="1" fillId="0" borderId="0" xfId="0" applyFont="1" applyFill="1" applyAlignment="1">
      <alignment vertical="center"/>
    </xf>
    <xf numFmtId="208" fontId="1" fillId="0" borderId="0" xfId="0" applyNumberFormat="1" applyFont="1" applyFill="1" applyAlignment="1">
      <alignment vertical="center"/>
    </xf>
    <xf numFmtId="0" fontId="1" fillId="0" borderId="0" xfId="0" applyFont="1" applyFill="1" applyBorder="1" applyAlignment="1">
      <alignment horizontal="center"/>
    </xf>
    <xf numFmtId="208" fontId="2" fillId="0" borderId="0" xfId="0" applyNumberFormat="1" applyFont="1" applyFill="1" applyBorder="1" applyAlignment="1">
      <alignment/>
    </xf>
    <xf numFmtId="0" fontId="2" fillId="0" borderId="0" xfId="0" applyFont="1" applyFill="1" applyBorder="1" applyAlignment="1">
      <alignment/>
    </xf>
    <xf numFmtId="3" fontId="2" fillId="0" borderId="0" xfId="0" applyNumberFormat="1" applyFont="1" applyFill="1" applyBorder="1" applyAlignment="1">
      <alignment/>
    </xf>
    <xf numFmtId="3" fontId="2" fillId="0" borderId="0" xfId="0" applyNumberFormat="1" applyFont="1" applyBorder="1" applyAlignment="1" quotePrefix="1">
      <alignment/>
    </xf>
    <xf numFmtId="0" fontId="2" fillId="3" borderId="0" xfId="0" applyFont="1" applyFill="1" applyBorder="1" applyAlignment="1">
      <alignment horizontal="center" vertical="center" wrapText="1"/>
    </xf>
    <xf numFmtId="0" fontId="22" fillId="5" borderId="8"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5" borderId="4" xfId="0" applyFont="1" applyFill="1" applyBorder="1" applyAlignment="1">
      <alignment horizontal="center" vertical="center" wrapText="1"/>
    </xf>
    <xf numFmtId="0" fontId="1" fillId="4" borderId="0" xfId="0" applyFont="1" applyFill="1" applyBorder="1" applyAlignment="1">
      <alignment vertical="top" wrapText="1"/>
    </xf>
    <xf numFmtId="0" fontId="2" fillId="2" borderId="5" xfId="0" applyFont="1" applyFill="1" applyBorder="1" applyAlignment="1">
      <alignment vertical="center" wrapText="1"/>
    </xf>
    <xf numFmtId="0" fontId="1" fillId="4" borderId="1" xfId="0" applyFont="1" applyFill="1" applyBorder="1" applyAlignment="1">
      <alignment vertical="center" wrapText="1"/>
    </xf>
    <xf numFmtId="17" fontId="13" fillId="0" borderId="0" xfId="0" applyNumberFormat="1" applyFont="1" applyBorder="1" applyAlignment="1" quotePrefix="1">
      <alignment horizontal="center"/>
    </xf>
    <xf numFmtId="17" fontId="13" fillId="0" borderId="0" xfId="0" applyNumberFormat="1" applyFont="1" applyBorder="1" applyAlignment="1">
      <alignment horizontal="center"/>
    </xf>
    <xf numFmtId="0" fontId="11" fillId="0" borderId="0" xfId="0" applyFont="1" applyBorder="1" applyAlignment="1">
      <alignment horizontal="center"/>
    </xf>
    <xf numFmtId="0" fontId="11" fillId="0" borderId="0" xfId="0" applyFont="1" applyBorder="1" applyAlignment="1">
      <alignment horizontal="center" vertical="top" wrapText="1"/>
    </xf>
    <xf numFmtId="0" fontId="11" fillId="0" borderId="0" xfId="0" applyFont="1" applyBorder="1" applyAlignment="1" quotePrefix="1">
      <alignment horizontal="center"/>
    </xf>
    <xf numFmtId="0" fontId="0" fillId="0" borderId="0" xfId="0" applyFont="1" applyAlignment="1">
      <alignment horizontal="center"/>
    </xf>
    <xf numFmtId="0" fontId="4" fillId="0" borderId="0" xfId="0" applyFont="1" applyAlignment="1">
      <alignment horizontal="center"/>
    </xf>
    <xf numFmtId="0" fontId="0" fillId="0" borderId="0" xfId="0" applyFont="1" applyAlignment="1" quotePrefix="1">
      <alignment horizontal="center"/>
    </xf>
    <xf numFmtId="0" fontId="0" fillId="0" borderId="0" xfId="0" applyAlignment="1">
      <alignment horizontal="center"/>
    </xf>
    <xf numFmtId="0" fontId="2" fillId="0" borderId="0" xfId="21" applyFont="1" applyBorder="1" applyAlignment="1" applyProtection="1">
      <alignment horizontal="center" vertical="center"/>
      <protection/>
    </xf>
    <xf numFmtId="0" fontId="0" fillId="0" borderId="0" xfId="0" applyFont="1" applyBorder="1" applyAlignment="1">
      <alignment horizontal="justify" vertical="top" wrapText="1"/>
    </xf>
    <xf numFmtId="0" fontId="4" fillId="3" borderId="0" xfId="0" applyFont="1" applyFill="1" applyBorder="1" applyAlignment="1">
      <alignment horizontal="center" vertical="center" wrapText="1"/>
    </xf>
    <xf numFmtId="0" fontId="0" fillId="2" borderId="0" xfId="0" applyFont="1" applyFill="1" applyBorder="1" applyAlignment="1">
      <alignment vertical="top" wrapText="1"/>
    </xf>
    <xf numFmtId="0" fontId="0" fillId="2" borderId="0" xfId="0" applyFont="1" applyFill="1" applyBorder="1" applyAlignment="1">
      <alignment vertical="top"/>
    </xf>
    <xf numFmtId="0" fontId="4" fillId="3" borderId="8"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4" borderId="0" xfId="0" applyNumberFormat="1" applyFont="1" applyFill="1" applyBorder="1" applyAlignment="1">
      <alignment horizontal="center"/>
    </xf>
    <xf numFmtId="0" fontId="0" fillId="2" borderId="5" xfId="0" applyFont="1" applyFill="1" applyBorder="1" applyAlignment="1">
      <alignment vertical="top" wrapText="1"/>
    </xf>
    <xf numFmtId="0" fontId="0" fillId="2" borderId="5" xfId="0" applyFont="1" applyFill="1" applyBorder="1" applyAlignment="1">
      <alignment vertical="top"/>
    </xf>
    <xf numFmtId="0" fontId="4" fillId="4" borderId="0" xfId="0" applyFont="1" applyFill="1" applyAlignment="1">
      <alignment horizontal="center"/>
    </xf>
    <xf numFmtId="0" fontId="22" fillId="3"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8" fillId="4" borderId="5" xfId="0" applyFont="1" applyFill="1" applyBorder="1" applyAlignment="1">
      <alignment vertical="top" wrapText="1"/>
    </xf>
    <xf numFmtId="0" fontId="8" fillId="4" borderId="5" xfId="0" applyFont="1" applyFill="1" applyBorder="1" applyAlignment="1">
      <alignment vertical="top"/>
    </xf>
    <xf numFmtId="0" fontId="8" fillId="4" borderId="0" xfId="0" applyFont="1" applyFill="1" applyBorder="1" applyAlignment="1">
      <alignment vertical="top" wrapText="1"/>
    </xf>
    <xf numFmtId="0" fontId="8" fillId="4" borderId="0" xfId="0" applyFont="1" applyFill="1" applyBorder="1" applyAlignment="1">
      <alignment vertical="top"/>
    </xf>
    <xf numFmtId="0" fontId="22" fillId="3" borderId="0" xfId="0" applyFont="1" applyFill="1" applyBorder="1" applyAlignment="1">
      <alignment horizontal="left" vertical="center" wrapText="1"/>
    </xf>
    <xf numFmtId="0" fontId="22" fillId="5" borderId="0" xfId="0" applyFont="1" applyFill="1" applyBorder="1" applyAlignment="1">
      <alignment horizontal="left" vertical="center" wrapText="1"/>
    </xf>
    <xf numFmtId="0" fontId="22" fillId="3" borderId="8"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2" borderId="0" xfId="0" applyFont="1" applyFill="1" applyBorder="1" applyAlignment="1">
      <alignment vertical="center" wrapText="1"/>
    </xf>
    <xf numFmtId="0" fontId="2" fillId="2" borderId="1" xfId="0" applyFont="1" applyFill="1" applyBorder="1" applyAlignment="1">
      <alignment vertical="center" wrapText="1"/>
    </xf>
    <xf numFmtId="0" fontId="1" fillId="0" borderId="1" xfId="0" applyFont="1" applyBorder="1" applyAlignment="1" quotePrefix="1">
      <alignment horizontal="center"/>
    </xf>
    <xf numFmtId="0" fontId="1" fillId="0" borderId="6" xfId="0" applyFont="1" applyBorder="1" applyAlignment="1" quotePrefix="1">
      <alignment horizontal="center"/>
    </xf>
    <xf numFmtId="0" fontId="1" fillId="0" borderId="5" xfId="0" applyFont="1" applyBorder="1" applyAlignment="1">
      <alignment horizontal="center"/>
    </xf>
    <xf numFmtId="0" fontId="1" fillId="0" borderId="0" xfId="0" applyFont="1" applyBorder="1" applyAlignment="1">
      <alignment horizontal="center"/>
    </xf>
    <xf numFmtId="0" fontId="1" fillId="0" borderId="6" xfId="0" applyFont="1" applyBorder="1" applyAlignment="1">
      <alignment horizontal="center"/>
    </xf>
  </cellXfs>
  <cellStyles count="9">
    <cellStyle name="Normal" xfId="0"/>
    <cellStyle name="Hyperlink" xfId="15"/>
    <cellStyle name="Followed Hyperlink" xfId="16"/>
    <cellStyle name="Comma" xfId="17"/>
    <cellStyle name="Comma [0]" xfId="18"/>
    <cellStyle name="Currency" xfId="19"/>
    <cellStyle name="Currency [0]" xfId="20"/>
    <cellStyle name="Normal_indic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Gráfico N° 1
Balanza de productos silvoagropecuarios</a:t>
            </a:r>
          </a:p>
        </c:rich>
      </c:tx>
      <c:layout>
        <c:manualLayout>
          <c:xMode val="factor"/>
          <c:yMode val="factor"/>
          <c:x val="0.08525"/>
          <c:y val="-0.0105"/>
        </c:manualLayout>
      </c:layout>
      <c:spPr>
        <a:noFill/>
        <a:ln>
          <a:noFill/>
        </a:ln>
      </c:spPr>
    </c:title>
    <c:view3D>
      <c:rotX val="15"/>
      <c:rotY val="20"/>
      <c:depthPercent val="100"/>
      <c:rAngAx val="1"/>
    </c:view3D>
    <c:plotArea>
      <c:layout>
        <c:manualLayout>
          <c:xMode val="edge"/>
          <c:yMode val="edge"/>
          <c:x val="0.01725"/>
          <c:y val="0.25525"/>
          <c:w val="0.96525"/>
          <c:h val="0.638"/>
        </c:manualLayout>
      </c:layout>
      <c:bar3DChart>
        <c:barDir val="col"/>
        <c:grouping val="clustered"/>
        <c:varyColors val="0"/>
        <c:ser>
          <c:idx val="0"/>
          <c:order val="0"/>
          <c:tx>
            <c:strRef>
              <c:f>balanza!$S$7</c:f>
              <c:strCache>
                <c:ptCount val="1"/>
                <c:pt idx="0">
                  <c:v>Exportaciones</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CCCC"/>
              </a:solidFill>
            </c:spPr>
          </c:dPt>
          <c:cat>
            <c:strRef>
              <c:f>balanza!$T$6:$V$6</c:f>
              <c:strCache/>
            </c:strRef>
          </c:cat>
          <c:val>
            <c:numRef>
              <c:f>balanza!$T$7:$V$7</c:f>
              <c:numCache/>
            </c:numRef>
          </c:val>
          <c:shape val="box"/>
        </c:ser>
        <c:ser>
          <c:idx val="1"/>
          <c:order val="1"/>
          <c:tx>
            <c:strRef>
              <c:f>balanza!$S$8</c:f>
              <c:strCache>
                <c:ptCount val="1"/>
                <c:pt idx="0">
                  <c:v>Importaciones</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balanza!$T$6:$V$6</c:f>
              <c:strCache/>
            </c:strRef>
          </c:cat>
          <c:val>
            <c:numRef>
              <c:f>balanza!$T$8:$V$8</c:f>
              <c:numCache/>
            </c:numRef>
          </c:val>
          <c:shape val="box"/>
        </c:ser>
        <c:ser>
          <c:idx val="2"/>
          <c:order val="2"/>
          <c:tx>
            <c:strRef>
              <c:f>balanza!$S$9</c:f>
              <c:strCache>
                <c:ptCount val="1"/>
                <c:pt idx="0">
                  <c:v>Saldo</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strRef>
              <c:f>balanza!$T$6:$V$6</c:f>
              <c:strCache/>
            </c:strRef>
          </c:cat>
          <c:val>
            <c:numRef>
              <c:f>balanza!$T$9:$V$9</c:f>
              <c:numCache/>
            </c:numRef>
          </c:val>
          <c:shape val="box"/>
        </c:ser>
        <c:shape val="box"/>
        <c:axId val="433615"/>
        <c:axId val="3902536"/>
      </c:bar3DChart>
      <c:catAx>
        <c:axId val="433615"/>
        <c:scaling>
          <c:orientation val="minMax"/>
        </c:scaling>
        <c:axPos val="b"/>
        <c:delete val="0"/>
        <c:numFmt formatCode="General" sourceLinked="1"/>
        <c:majorTickMark val="out"/>
        <c:minorTickMark val="none"/>
        <c:tickLblPos val="low"/>
        <c:txPr>
          <a:bodyPr/>
          <a:lstStyle/>
          <a:p>
            <a:pPr>
              <a:defRPr lang="en-US" cap="none" sz="875" b="0" i="0" u="none" baseline="0">
                <a:latin typeface="Arial"/>
                <a:ea typeface="Arial"/>
                <a:cs typeface="Arial"/>
              </a:defRPr>
            </a:pPr>
          </a:p>
        </c:txPr>
        <c:crossAx val="3902536"/>
        <c:crosses val="autoZero"/>
        <c:auto val="1"/>
        <c:lblOffset val="100"/>
        <c:noMultiLvlLbl val="0"/>
      </c:catAx>
      <c:valAx>
        <c:axId val="3902536"/>
        <c:scaling>
          <c:orientation val="minMax"/>
          <c:max val="8000"/>
        </c:scaling>
        <c:axPos val="l"/>
        <c:title>
          <c:tx>
            <c:rich>
              <a:bodyPr vert="horz" rot="-5400000" anchor="ctr"/>
              <a:lstStyle/>
              <a:p>
                <a:pPr algn="ctr">
                  <a:defRPr/>
                </a:pPr>
                <a:r>
                  <a:rPr lang="en-US" cap="none" sz="875" b="0" i="0" u="none" baseline="0">
                    <a:latin typeface="Arial"/>
                    <a:ea typeface="Arial"/>
                    <a:cs typeface="Arial"/>
                  </a:rPr>
                  <a:t>Millones de dólares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25" b="0" i="0" u="none" baseline="0">
                <a:latin typeface="Arial"/>
                <a:ea typeface="Arial"/>
                <a:cs typeface="Arial"/>
              </a:defRPr>
            </a:pPr>
          </a:p>
        </c:txPr>
        <c:crossAx val="433615"/>
        <c:crossesAt val="1"/>
        <c:crossBetween val="between"/>
        <c:dispUnits/>
        <c:majorUnit val="1000"/>
      </c:valAx>
      <c:spPr>
        <a:noFill/>
        <a:ln>
          <a:noFill/>
        </a:ln>
      </c:spPr>
    </c:plotArea>
    <c:legend>
      <c:legendPos val="t"/>
      <c:layout>
        <c:manualLayout>
          <c:xMode val="edge"/>
          <c:yMode val="edge"/>
          <c:x val="0.35425"/>
          <c:y val="0.13925"/>
          <c:w val="0.5235"/>
          <c:h val="0.064"/>
        </c:manualLayout>
      </c:layout>
      <c:overlay val="0"/>
      <c:spPr>
        <a:ln w="3175">
          <a:noFill/>
        </a:ln>
      </c:spPr>
      <c:txPr>
        <a:bodyPr vert="horz" rot="0"/>
        <a:lstStyle/>
        <a:p>
          <a:pPr>
            <a:defRPr lang="en-US" cap="none" sz="900" b="0" i="0" u="none" baseline="0">
              <a:latin typeface="Arial"/>
              <a:ea typeface="Arial"/>
              <a:cs typeface="Arial"/>
            </a:defRPr>
          </a:pPr>
        </a:p>
      </c:txPr>
    </c:legend>
    <c:floor>
      <c:spPr>
        <a:solidFill>
          <a:srgbClr val="FFFFFF"/>
        </a:solidFill>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GRAFICO N°9
PRINCIPALES PRODUCTOS SILVOAGROPECUARIOS EXPORTADOS
Miles de US$ enero - agosto  2008
</a:t>
            </a:r>
          </a:p>
        </c:rich>
      </c:tx>
      <c:layout/>
      <c:spPr>
        <a:noFill/>
        <a:ln>
          <a:noFill/>
        </a:ln>
      </c:spPr>
    </c:title>
    <c:plotArea>
      <c:layout>
        <c:manualLayout>
          <c:xMode val="edge"/>
          <c:yMode val="edge"/>
          <c:x val="0"/>
          <c:y val="0.22675"/>
          <c:w val="0.9855"/>
          <c:h val="0.7432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'prin prod exp e imp'!$A$7:$A$21</c:f>
              <c:strCache/>
            </c:strRef>
          </c:cat>
          <c:val>
            <c:numRef>
              <c:f>'prin prod exp e imp'!$E$7:$E$21</c:f>
              <c:numCache/>
            </c:numRef>
          </c:val>
        </c:ser>
        <c:axId val="49874295"/>
        <c:axId val="46215472"/>
      </c:barChart>
      <c:catAx>
        <c:axId val="49874295"/>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6215472"/>
        <c:crosses val="autoZero"/>
        <c:auto val="1"/>
        <c:lblOffset val="100"/>
        <c:tickLblSkip val="1"/>
        <c:noMultiLvlLbl val="0"/>
      </c:catAx>
      <c:valAx>
        <c:axId val="46215472"/>
        <c:scaling>
          <c:orientation val="minMax"/>
          <c:max val="1000000"/>
          <c:min val="0"/>
        </c:scaling>
        <c:axPos val="b"/>
        <c:majorGridlines/>
        <c:delete val="0"/>
        <c:numFmt formatCode="General" sourceLinked="1"/>
        <c:majorTickMark val="out"/>
        <c:minorTickMark val="none"/>
        <c:tickLblPos val="nextTo"/>
        <c:txPr>
          <a:bodyPr/>
          <a:lstStyle/>
          <a:p>
            <a:pPr>
              <a:defRPr lang="en-US" cap="none" sz="600" b="0" i="0" u="none" baseline="0">
                <a:latin typeface="Arial"/>
                <a:ea typeface="Arial"/>
                <a:cs typeface="Arial"/>
              </a:defRPr>
            </a:pPr>
          </a:p>
        </c:txPr>
        <c:crossAx val="49874295"/>
        <c:crossesAt val="1"/>
        <c:crossBetween val="between"/>
        <c:dispUnits/>
        <c:majorUnit val="200000"/>
        <c:minorUnit val="15800"/>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Gráfico N° 2
Exportaciones silvoagropecuarias por clase
Participación  enero -agosto 2008
</a:t>
            </a:r>
          </a:p>
        </c:rich>
      </c:tx>
      <c:layout>
        <c:manualLayout>
          <c:xMode val="factor"/>
          <c:yMode val="factor"/>
          <c:x val="-0.0455"/>
          <c:y val="0.07775"/>
        </c:manualLayout>
      </c:layout>
      <c:spPr>
        <a:noFill/>
        <a:ln>
          <a:noFill/>
        </a:ln>
      </c:spPr>
    </c:title>
    <c:view3D>
      <c:rotX val="15"/>
      <c:hPercent val="100"/>
      <c:rotY val="0"/>
      <c:depthPercent val="100"/>
      <c:rAngAx val="1"/>
    </c:view3D>
    <c:plotArea>
      <c:layout>
        <c:manualLayout>
          <c:xMode val="edge"/>
          <c:yMode val="edge"/>
          <c:x val="0.15075"/>
          <c:y val="0.437"/>
          <c:w val="0.708"/>
          <c:h val="0.385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75" b="0" i="0" u="none" baseline="0">
                    <a:latin typeface="Arial"/>
                    <a:ea typeface="Arial"/>
                    <a:cs typeface="Arial"/>
                  </a:defRPr>
                </a:pPr>
              </a:p>
            </c:txPr>
            <c:showLegendKey val="0"/>
            <c:showVal val="0"/>
            <c:showBubbleSize val="0"/>
            <c:showCatName val="0"/>
            <c:showSerName val="0"/>
            <c:showLeaderLines val="1"/>
            <c:showPercent val="1"/>
          </c:dLbls>
          <c:cat>
            <c:strRef>
              <c:f>'balanza productos_region'!$R$6:$R$7</c:f>
              <c:strCache/>
            </c:strRef>
          </c:cat>
          <c:val>
            <c:numRef>
              <c:f>'balanza productos_region'!$S$6:$S$7</c:f>
              <c:numCache/>
            </c:numRef>
          </c:val>
        </c:ser>
      </c:pie3DChart>
      <c:spPr>
        <a:noFill/>
        <a:ln>
          <a:noFill/>
        </a:ln>
      </c:spPr>
    </c:plotArea>
    <c:legend>
      <c:legendPos val="b"/>
      <c:layout>
        <c:manualLayout>
          <c:xMode val="edge"/>
          <c:yMode val="edge"/>
          <c:x val="0.29625"/>
          <c:y val="0.91625"/>
          <c:w val="0.33625"/>
          <c:h val="0.05025"/>
        </c:manualLayout>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Gráfico N° 3
Exportaciones silvoagropecuarias por sector
Participación enero -agosto 2008</a:t>
            </a:r>
          </a:p>
        </c:rich>
      </c:tx>
      <c:layout>
        <c:manualLayout>
          <c:xMode val="factor"/>
          <c:yMode val="factor"/>
          <c:x val="-0.052"/>
          <c:y val="0.06375"/>
        </c:manualLayout>
      </c:layout>
      <c:spPr>
        <a:noFill/>
        <a:ln>
          <a:noFill/>
        </a:ln>
      </c:spPr>
    </c:title>
    <c:view3D>
      <c:rotX val="15"/>
      <c:hPercent val="100"/>
      <c:rotY val="0"/>
      <c:depthPercent val="100"/>
      <c:rAngAx val="1"/>
    </c:view3D>
    <c:plotArea>
      <c:layout>
        <c:manualLayout>
          <c:xMode val="edge"/>
          <c:yMode val="edge"/>
          <c:x val="0.1055"/>
          <c:y val="0.3575"/>
          <c:w val="0.789"/>
          <c:h val="0.497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75"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75" b="0" i="0" u="none" baseline="0">
                    <a:latin typeface="Arial"/>
                    <a:ea typeface="Arial"/>
                    <a:cs typeface="Arial"/>
                  </a:defRPr>
                </a:pPr>
              </a:p>
            </c:txPr>
            <c:showLegendKey val="0"/>
            <c:showVal val="0"/>
            <c:showBubbleSize val="0"/>
            <c:showCatName val="0"/>
            <c:showSerName val="0"/>
            <c:showLeaderLines val="1"/>
            <c:showPercent val="1"/>
          </c:dLbls>
          <c:cat>
            <c:strRef>
              <c:f>'balanza productos_region'!$R$10:$R$12</c:f>
              <c:strCache/>
            </c:strRef>
          </c:cat>
          <c:val>
            <c:numRef>
              <c:f>'balanza productos_region'!$S$10:$S$12</c:f>
              <c:numCache/>
            </c:numRef>
          </c:val>
        </c:ser>
      </c:pie3DChart>
      <c:spPr>
        <a:noFill/>
        <a:ln>
          <a:noFill/>
        </a:ln>
      </c:spPr>
    </c:plotArea>
    <c:legend>
      <c:legendPos val="b"/>
      <c:layout>
        <c:manualLayout>
          <c:xMode val="edge"/>
          <c:yMode val="edge"/>
          <c:x val="0.22725"/>
          <c:y val="0.881"/>
          <c:w val="0.588"/>
          <c:h val="0.05575"/>
        </c:manualLayout>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15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4"/>
          </c:dPt>
          <c:dPt>
            <c:idx val="5"/>
          </c:dPt>
          <c:dPt>
            <c:idx val="6"/>
          </c:dPt>
          <c:dPt>
            <c:idx val="8"/>
          </c:dPt>
          <c:dPt>
            <c:idx val="9"/>
          </c:dPt>
          <c:dLbls>
            <c:dLbl>
              <c:idx val="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1"/>
              <c:delete val="1"/>
            </c:dLbl>
            <c:dLbl>
              <c:idx val="1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0"/>
              <c:showBubbleSize val="0"/>
              <c:showCatName val="0"/>
              <c:showSerName val="0"/>
              <c:showPercent val="1"/>
            </c:dLbl>
            <c:dLbl>
              <c:idx val="13"/>
              <c:delete val="1"/>
            </c:dLbl>
            <c:numFmt formatCode="0.0%" sourceLinked="0"/>
            <c:showLegendKey val="0"/>
            <c:showVal val="0"/>
            <c:showBubbleSize val="0"/>
            <c:showCatName val="0"/>
            <c:showSerName val="0"/>
            <c:showLeaderLines val="1"/>
            <c:showPercent val="0"/>
            <c:leaderLines>
              <c:spPr>
                <a:ln w="3175">
                  <a:solidFill/>
                </a:ln>
              </c:spPr>
            </c:leaderLines>
          </c:dLbls>
          <c:cat>
            <c:strRef>
              <c:f>'balanza productos_region'!#REF!</c:f>
              <c:strCache>
                <c:ptCount val="1"/>
                <c:pt idx="0">
                  <c:v>1</c:v>
                </c:pt>
              </c:strCache>
            </c:strRef>
          </c:cat>
          <c:val>
            <c:numRef>
              <c:f>'balanza productos_region'!#REF!</c:f>
              <c:numCache>
                <c:ptCount val="1"/>
                <c:pt idx="0">
                  <c:v>1</c:v>
                </c:pt>
              </c:numCache>
            </c:numRef>
          </c:val>
        </c:ser>
      </c:pie3DChart>
      <c:spPr>
        <a:noFill/>
        <a:ln>
          <a:noFill/>
        </a:ln>
      </c:spPr>
    </c:plotArea>
    <c:legend>
      <c:legendPos val="b"/>
      <c:layout/>
      <c:overlay val="0"/>
      <c:spPr>
        <a:ln w="3175">
          <a:solidFill>
            <a:srgbClr val="FFFFFF"/>
          </a:solidFill>
        </a:ln>
      </c:spPr>
      <c:txPr>
        <a:bodyPr vert="horz" rot="0"/>
        <a:lstStyle/>
        <a:p>
          <a:pPr>
            <a:defRPr lang="en-US" cap="none" sz="700" b="0" i="0" u="none" baseline="0">
              <a:latin typeface="Arial"/>
              <a:ea typeface="Arial"/>
              <a:cs typeface="Arial"/>
            </a:defRPr>
          </a:pPr>
        </a:p>
      </c:txPr>
    </c:legend>
    <c:sideWall>
      <c:thickness val="0"/>
    </c:sideWall>
    <c:backWall>
      <c:thickness val="0"/>
    </c:backWall>
    <c:plotVisOnly val="1"/>
    <c:dispBlanksAs val="gap"/>
    <c:showDLblsOverMax val="0"/>
  </c:chart>
  <c:spPr>
    <a:noFill/>
    <a:ln w="3175">
      <a:solidFill>
        <a:srgbClr val="FFFFFF"/>
      </a:solidFill>
    </a:ln>
  </c:spPr>
  <c:txPr>
    <a:bodyPr vert="horz" rot="0"/>
    <a:lstStyle/>
    <a:p>
      <a:pPr>
        <a:defRPr lang="en-US" cap="none" sz="1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Gráfico N° 5
Exportación de productos silvoagropecuarios 
por zona ecnómica
Participación enero-agosto 2008</a:t>
            </a:r>
          </a:p>
        </c:rich>
      </c:tx>
      <c:layout>
        <c:manualLayout>
          <c:xMode val="factor"/>
          <c:yMode val="factor"/>
          <c:x val="-0.0125"/>
          <c:y val="-0.0215"/>
        </c:manualLayout>
      </c:layout>
      <c:spPr>
        <a:noFill/>
        <a:ln>
          <a:noFill/>
        </a:ln>
      </c:spPr>
    </c:title>
    <c:view3D>
      <c:rotX val="15"/>
      <c:hPercent val="100"/>
      <c:rotY val="0"/>
      <c:depthPercent val="100"/>
      <c:rAngAx val="1"/>
    </c:view3D>
    <c:plotArea>
      <c:layout>
        <c:manualLayout>
          <c:xMode val="edge"/>
          <c:yMode val="edge"/>
          <c:x val="0.18325"/>
          <c:y val="0.388"/>
          <c:w val="0.634"/>
          <c:h val="0.449"/>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'zona economica'!$V$5:$V$9</c:f>
              <c:strCache/>
            </c:strRef>
          </c:cat>
          <c:val>
            <c:numRef>
              <c:f>'zona economica'!$W$5:$W$9</c:f>
              <c:numCache>
                <c:ptCount val="5"/>
                <c:pt idx="0">
                  <c:v>0</c:v>
                </c:pt>
                <c:pt idx="1">
                  <c:v>0</c:v>
                </c:pt>
                <c:pt idx="2">
                  <c:v>0</c:v>
                </c:pt>
                <c:pt idx="3">
                  <c:v>0</c:v>
                </c:pt>
                <c:pt idx="4">
                  <c:v>0</c:v>
                </c:pt>
              </c:numCache>
            </c:numRef>
          </c:val>
        </c:ser>
      </c:pie3DChart>
      <c:spPr>
        <a:noFill/>
        <a:ln>
          <a:noFill/>
        </a:ln>
      </c:spPr>
    </c:plotArea>
    <c:legend>
      <c:legendPos val="b"/>
      <c:layout/>
      <c:overlay val="0"/>
      <c:txPr>
        <a:bodyPr vert="horz" rot="0"/>
        <a:lstStyle/>
        <a:p>
          <a:pPr>
            <a:defRPr lang="en-US" cap="none" sz="8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Gráfico N° 6
Importación de productos silvoagropecuarios
 por zona económica
Participación enero - agosto 2008</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'zona economica'!$V$12:$V$16</c:f>
              <c:strCache/>
            </c:strRef>
          </c:cat>
          <c:val>
            <c:numRef>
              <c:f>'zona economica'!$W$12:$W$16</c:f>
              <c:numCache>
                <c:ptCount val="5"/>
                <c:pt idx="0">
                  <c:v>0</c:v>
                </c:pt>
                <c:pt idx="1">
                  <c:v>0</c:v>
                </c:pt>
                <c:pt idx="2">
                  <c:v>0</c:v>
                </c:pt>
                <c:pt idx="3">
                  <c:v>0</c:v>
                </c:pt>
                <c:pt idx="4">
                  <c:v>0</c:v>
                </c:pt>
              </c:numCache>
            </c:numRef>
          </c:val>
        </c:ser>
      </c:pie3DChart>
      <c:spPr>
        <a:noFill/>
        <a:ln>
          <a:noFill/>
        </a:ln>
      </c:spPr>
    </c:plotArea>
    <c:legend>
      <c:legendPos val="b"/>
      <c:layout/>
      <c:overlay val="0"/>
      <c:txPr>
        <a:bodyPr vert="horz" rot="0"/>
        <a:lstStyle/>
        <a:p>
          <a:pPr>
            <a:defRPr lang="en-US" cap="none" sz="8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Gráfico N° 7
Exportación de productos silvoagropecuarios por país de destino
Miles de US$ enero- agosto 2008
</a:t>
            </a:r>
          </a:p>
        </c:rich>
      </c:tx>
      <c:layout/>
      <c:spPr>
        <a:noFill/>
        <a:ln>
          <a:noFill/>
        </a:ln>
      </c:spPr>
    </c:title>
    <c:plotArea>
      <c:layout>
        <c:manualLayout>
          <c:xMode val="edge"/>
          <c:yMode val="edge"/>
          <c:x val="0.05725"/>
          <c:y val="0.1315"/>
          <c:w val="0.82225"/>
          <c:h val="0.839"/>
        </c:manualLayout>
      </c:layout>
      <c:barChart>
        <c:barDir val="col"/>
        <c:grouping val="clustered"/>
        <c:varyColors val="1"/>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35122825"/>
        <c:axId val="47669970"/>
      </c:barChart>
      <c:catAx>
        <c:axId val="35122825"/>
        <c:scaling>
          <c:orientation val="minMax"/>
        </c:scaling>
        <c:axPos val="b"/>
        <c:delete val="0"/>
        <c:numFmt formatCode="General" sourceLinked="1"/>
        <c:majorTickMark val="out"/>
        <c:minorTickMark val="none"/>
        <c:tickLblPos val="nextTo"/>
        <c:txPr>
          <a:bodyPr vert="horz" rot="-2700000"/>
          <a:lstStyle/>
          <a:p>
            <a:pPr>
              <a:defRPr lang="en-US" cap="none" sz="800" b="0" i="0" u="none" baseline="0">
                <a:latin typeface="Arial"/>
                <a:ea typeface="Arial"/>
                <a:cs typeface="Arial"/>
              </a:defRPr>
            </a:pPr>
          </a:p>
        </c:txPr>
        <c:crossAx val="47669970"/>
        <c:crosses val="autoZero"/>
        <c:auto val="1"/>
        <c:lblOffset val="100"/>
        <c:noMultiLvlLbl val="0"/>
      </c:catAx>
      <c:valAx>
        <c:axId val="47669970"/>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5122825"/>
        <c:crossesAt val="1"/>
        <c:crossBetween val="between"/>
        <c:dispUnits/>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Gráfico N° 8
Importación de productos silvoagropecuarios por país de origen
Miles de US$ enero -agosto  2008
</a:t>
            </a:r>
          </a:p>
        </c:rich>
      </c:tx>
      <c:layout/>
      <c:spPr>
        <a:noFill/>
        <a:ln>
          <a:noFill/>
        </a:ln>
      </c:spPr>
    </c:title>
    <c:plotArea>
      <c:layout>
        <c:manualLayout>
          <c:xMode val="edge"/>
          <c:yMode val="edge"/>
          <c:x val="0.05725"/>
          <c:y val="0.18"/>
          <c:w val="0.8225"/>
          <c:h val="0.75425"/>
        </c:manualLayout>
      </c:layout>
      <c:barChart>
        <c:barDir val="col"/>
        <c:grouping val="clustered"/>
        <c:varyColors val="1"/>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imp'!$A$56:$A$70</c:f>
              <c:strCache/>
            </c:strRef>
          </c:cat>
          <c:val>
            <c:numRef>
              <c:f>'prin paises exp e imp'!$D$56:$D$70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26376547"/>
        <c:axId val="36062332"/>
      </c:barChart>
      <c:catAx>
        <c:axId val="26376547"/>
        <c:scaling>
          <c:orientation val="minMax"/>
        </c:scaling>
        <c:axPos val="b"/>
        <c:delete val="0"/>
        <c:numFmt formatCode="General" sourceLinked="1"/>
        <c:majorTickMark val="out"/>
        <c:minorTickMark val="none"/>
        <c:tickLblPos val="nextTo"/>
        <c:txPr>
          <a:bodyPr vert="horz" rot="-2820000"/>
          <a:lstStyle/>
          <a:p>
            <a:pPr>
              <a:defRPr lang="en-US" cap="none" sz="800" b="0" i="0" u="none" baseline="0">
                <a:latin typeface="Arial"/>
                <a:ea typeface="Arial"/>
                <a:cs typeface="Arial"/>
              </a:defRPr>
            </a:pPr>
          </a:p>
        </c:txPr>
        <c:crossAx val="36062332"/>
        <c:crosses val="autoZero"/>
        <c:auto val="1"/>
        <c:lblOffset val="100"/>
        <c:noMultiLvlLbl val="0"/>
      </c:catAx>
      <c:valAx>
        <c:axId val="36062332"/>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6376547"/>
        <c:crossesAt val="1"/>
        <c:crossBetween val="between"/>
        <c:dispUnits/>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Gráfico N° 10
Principales productos silvoagropecuarios importados
Miles de US$ enero - agosto 2008</a:t>
            </a:r>
          </a:p>
        </c:rich>
      </c:tx>
      <c:layout/>
      <c:spPr>
        <a:noFill/>
        <a:ln>
          <a:noFill/>
        </a:ln>
      </c:spPr>
    </c:title>
    <c:plotArea>
      <c:layout>
        <c:manualLayout>
          <c:xMode val="edge"/>
          <c:yMode val="edge"/>
          <c:x val="0"/>
          <c:y val="0.19875"/>
          <c:w val="1"/>
          <c:h val="0.77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'prin prod exp e imp'!$A$56:$A$70</c:f>
              <c:strCache/>
            </c:strRef>
          </c:cat>
          <c:val>
            <c:numRef>
              <c:f>'prin prod exp e imp'!$E$56:$E$70</c:f>
              <c:numCache/>
            </c:numRef>
          </c:val>
        </c:ser>
        <c:axId val="56125533"/>
        <c:axId val="35367750"/>
      </c:barChart>
      <c:catAx>
        <c:axId val="56125533"/>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5367750"/>
        <c:crosses val="autoZero"/>
        <c:auto val="1"/>
        <c:lblOffset val="100"/>
        <c:tickLblSkip val="1"/>
        <c:noMultiLvlLbl val="0"/>
      </c:catAx>
      <c:valAx>
        <c:axId val="35367750"/>
        <c:scaling>
          <c:orientation val="minMax"/>
          <c:max val="300000"/>
          <c:min val="0"/>
        </c:scaling>
        <c:axPos val="b"/>
        <c:majorGridlines/>
        <c:delete val="0"/>
        <c:numFmt formatCode="General" sourceLinked="1"/>
        <c:majorTickMark val="out"/>
        <c:minorTickMark val="none"/>
        <c:tickLblPos val="nextTo"/>
        <c:txPr>
          <a:bodyPr/>
          <a:lstStyle/>
          <a:p>
            <a:pPr>
              <a:defRPr lang="en-US" cap="none" sz="600" b="0" i="0" u="none" baseline="0">
                <a:latin typeface="Arial"/>
                <a:ea typeface="Arial"/>
                <a:cs typeface="Arial"/>
              </a:defRPr>
            </a:pPr>
          </a:p>
        </c:txPr>
        <c:crossAx val="56125533"/>
        <c:crossesAt val="1"/>
        <c:crossBetween val="between"/>
        <c:dispUnits/>
        <c:majorUnit val="50000"/>
        <c:minorUnit val="5000"/>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323850</xdr:colOff>
      <xdr:row>22</xdr:row>
      <xdr:rowOff>38100</xdr:rowOff>
    </xdr:from>
    <xdr:to>
      <xdr:col>4</xdr:col>
      <xdr:colOff>628650</xdr:colOff>
      <xdr:row>28</xdr:row>
      <xdr:rowOff>85725</xdr:rowOff>
    </xdr:to>
    <xdr:pic>
      <xdr:nvPicPr>
        <xdr:cNvPr id="1" name="Picture 2"/>
        <xdr:cNvPicPr preferRelativeResize="1">
          <a:picLocks noChangeAspect="1"/>
        </xdr:cNvPicPr>
      </xdr:nvPicPr>
      <xdr:blipFill>
        <a:blip r:embed="rId1"/>
        <a:stretch>
          <a:fillRect/>
        </a:stretch>
      </xdr:blipFill>
      <xdr:spPr>
        <a:xfrm>
          <a:off x="1847850" y="5286375"/>
          <a:ext cx="1828800" cy="1590675"/>
        </a:xfrm>
        <a:prstGeom prst="rect">
          <a:avLst/>
        </a:prstGeom>
        <a:noFill/>
        <a:ln w="9525" cmpd="sng">
          <a:noFill/>
        </a:ln>
      </xdr:spPr>
    </xdr:pic>
    <xdr:clientData/>
  </xdr:twoCellAnchor>
  <xdr:twoCellAnchor editAs="oneCell">
    <xdr:from>
      <xdr:col>2</xdr:col>
      <xdr:colOff>266700</xdr:colOff>
      <xdr:row>0</xdr:row>
      <xdr:rowOff>66675</xdr:rowOff>
    </xdr:from>
    <xdr:to>
      <xdr:col>4</xdr:col>
      <xdr:colOff>523875</xdr:colOff>
      <xdr:row>5</xdr:row>
      <xdr:rowOff>104775</xdr:rowOff>
    </xdr:to>
    <xdr:pic>
      <xdr:nvPicPr>
        <xdr:cNvPr id="2" name="Picture 5"/>
        <xdr:cNvPicPr preferRelativeResize="1">
          <a:picLocks noChangeAspect="1"/>
        </xdr:cNvPicPr>
      </xdr:nvPicPr>
      <xdr:blipFill>
        <a:blip r:embed="rId2"/>
        <a:stretch>
          <a:fillRect/>
        </a:stretch>
      </xdr:blipFill>
      <xdr:spPr>
        <a:xfrm>
          <a:off x="1790700" y="66675"/>
          <a:ext cx="1781175"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24</xdr:row>
      <xdr:rowOff>123825</xdr:rowOff>
    </xdr:from>
    <xdr:to>
      <xdr:col>5</xdr:col>
      <xdr:colOff>695325</xdr:colOff>
      <xdr:row>46</xdr:row>
      <xdr:rowOff>66675</xdr:rowOff>
    </xdr:to>
    <xdr:graphicFrame>
      <xdr:nvGraphicFramePr>
        <xdr:cNvPr id="1" name="Chart 1"/>
        <xdr:cNvGraphicFramePr/>
      </xdr:nvGraphicFramePr>
      <xdr:xfrm>
        <a:off x="76200" y="5029200"/>
        <a:ext cx="5543550" cy="3505200"/>
      </xdr:xfrm>
      <a:graphic>
        <a:graphicData uri="http://schemas.openxmlformats.org/drawingml/2006/chart">
          <c:chart xmlns:c="http://schemas.openxmlformats.org/drawingml/2006/chart" r:id="rId1"/>
        </a:graphicData>
      </a:graphic>
    </xdr:graphicFrame>
    <xdr:clientData/>
  </xdr:twoCellAnchor>
  <xdr:twoCellAnchor>
    <xdr:from>
      <xdr:col>18</xdr:col>
      <xdr:colOff>0</xdr:colOff>
      <xdr:row>1</xdr:row>
      <xdr:rowOff>0</xdr:rowOff>
    </xdr:from>
    <xdr:to>
      <xdr:col>22</xdr:col>
      <xdr:colOff>0</xdr:colOff>
      <xdr:row>15</xdr:row>
      <xdr:rowOff>0</xdr:rowOff>
    </xdr:to>
    <xdr:sp>
      <xdr:nvSpPr>
        <xdr:cNvPr id="2" name="Rectangle 2"/>
        <xdr:cNvSpPr>
          <a:spLocks/>
        </xdr:cNvSpPr>
      </xdr:nvSpPr>
      <xdr:spPr>
        <a:xfrm>
          <a:off x="15773400" y="200025"/>
          <a:ext cx="3048000" cy="2724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0</xdr:row>
      <xdr:rowOff>0</xdr:rowOff>
    </xdr:from>
    <xdr:to>
      <xdr:col>13</xdr:col>
      <xdr:colOff>0</xdr:colOff>
      <xdr:row>34</xdr:row>
      <xdr:rowOff>0</xdr:rowOff>
    </xdr:to>
    <xdr:sp>
      <xdr:nvSpPr>
        <xdr:cNvPr id="3" name="Rectangle 3"/>
        <xdr:cNvSpPr>
          <a:spLocks/>
        </xdr:cNvSpPr>
      </xdr:nvSpPr>
      <xdr:spPr>
        <a:xfrm>
          <a:off x="11963400" y="0"/>
          <a:ext cx="0" cy="6524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xdr:row>
      <xdr:rowOff>0</xdr:rowOff>
    </xdr:from>
    <xdr:to>
      <xdr:col>13</xdr:col>
      <xdr:colOff>0</xdr:colOff>
      <xdr:row>33</xdr:row>
      <xdr:rowOff>0</xdr:rowOff>
    </xdr:to>
    <xdr:sp>
      <xdr:nvSpPr>
        <xdr:cNvPr id="4" name="Rectangle 4"/>
        <xdr:cNvSpPr>
          <a:spLocks/>
        </xdr:cNvSpPr>
      </xdr:nvSpPr>
      <xdr:spPr>
        <a:xfrm>
          <a:off x="11963400" y="200025"/>
          <a:ext cx="0" cy="6162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0.64175</cdr:y>
    </cdr:from>
    <cdr:to>
      <cdr:x>0.2915</cdr:x>
      <cdr:y>0.6925</cdr:y>
    </cdr:to>
    <cdr:sp>
      <cdr:nvSpPr>
        <cdr:cNvPr id="1" name="TextBox 1"/>
        <cdr:cNvSpPr txBox="1">
          <a:spLocks noChangeArrowheads="1"/>
        </cdr:cNvSpPr>
      </cdr:nvSpPr>
      <cdr:spPr>
        <a:xfrm>
          <a:off x="0" y="0"/>
          <a:ext cx="1676400" cy="0"/>
        </a:xfrm>
        <a:prstGeom prst="rect">
          <a:avLst/>
        </a:prstGeom>
        <a:noFill/>
        <a:ln w="9525" cmpd="sng">
          <a:noFill/>
        </a:ln>
      </cdr:spPr>
      <cdr:txBody>
        <a:bodyPr vertOverflow="clip" wrap="square"/>
        <a:p>
          <a:pPr algn="l">
            <a:defRPr/>
          </a:pPr>
          <a:r>
            <a:rPr lang="en-US" cap="none" sz="100" b="0" i="0" u="none" baseline="0">
              <a:latin typeface="Arial"/>
              <a:ea typeface="Arial"/>
              <a:cs typeface="Arial"/>
            </a:rPr>
            <a:t>37,0%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38</xdr:row>
      <xdr:rowOff>85725</xdr:rowOff>
    </xdr:from>
    <xdr:to>
      <xdr:col>4</xdr:col>
      <xdr:colOff>714375</xdr:colOff>
      <xdr:row>58</xdr:row>
      <xdr:rowOff>152400</xdr:rowOff>
    </xdr:to>
    <xdr:graphicFrame>
      <xdr:nvGraphicFramePr>
        <xdr:cNvPr id="1" name="Chart 1"/>
        <xdr:cNvGraphicFramePr/>
      </xdr:nvGraphicFramePr>
      <xdr:xfrm>
        <a:off x="57150" y="8686800"/>
        <a:ext cx="5553075" cy="406717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58</xdr:row>
      <xdr:rowOff>180975</xdr:rowOff>
    </xdr:from>
    <xdr:to>
      <xdr:col>4</xdr:col>
      <xdr:colOff>771525</xdr:colOff>
      <xdr:row>78</xdr:row>
      <xdr:rowOff>190500</xdr:rowOff>
    </xdr:to>
    <xdr:graphicFrame>
      <xdr:nvGraphicFramePr>
        <xdr:cNvPr id="2" name="Chart 2"/>
        <xdr:cNvGraphicFramePr/>
      </xdr:nvGraphicFramePr>
      <xdr:xfrm>
        <a:off x="9525" y="12782550"/>
        <a:ext cx="5657850" cy="4010025"/>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2</xdr:row>
      <xdr:rowOff>0</xdr:rowOff>
    </xdr:from>
    <xdr:to>
      <xdr:col>20</xdr:col>
      <xdr:colOff>0</xdr:colOff>
      <xdr:row>13</xdr:row>
      <xdr:rowOff>0</xdr:rowOff>
    </xdr:to>
    <xdr:sp>
      <xdr:nvSpPr>
        <xdr:cNvPr id="3" name="Rectangle 4"/>
        <xdr:cNvSpPr>
          <a:spLocks/>
        </xdr:cNvSpPr>
      </xdr:nvSpPr>
      <xdr:spPr>
        <a:xfrm>
          <a:off x="17325975"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80</xdr:row>
      <xdr:rowOff>0</xdr:rowOff>
    </xdr:from>
    <xdr:to>
      <xdr:col>5</xdr:col>
      <xdr:colOff>457200</xdr:colOff>
      <xdr:row>80</xdr:row>
      <xdr:rowOff>0</xdr:rowOff>
    </xdr:to>
    <xdr:graphicFrame>
      <xdr:nvGraphicFramePr>
        <xdr:cNvPr id="4" name="Chart 5"/>
        <xdr:cNvGraphicFramePr/>
      </xdr:nvGraphicFramePr>
      <xdr:xfrm>
        <a:off x="581025" y="17135475"/>
        <a:ext cx="5743575" cy="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41</xdr:row>
      <xdr:rowOff>76200</xdr:rowOff>
    </xdr:from>
    <xdr:to>
      <xdr:col>3</xdr:col>
      <xdr:colOff>657225</xdr:colOff>
      <xdr:row>61</xdr:row>
      <xdr:rowOff>114300</xdr:rowOff>
    </xdr:to>
    <xdr:graphicFrame>
      <xdr:nvGraphicFramePr>
        <xdr:cNvPr id="1" name="Chart 1"/>
        <xdr:cNvGraphicFramePr/>
      </xdr:nvGraphicFramePr>
      <xdr:xfrm>
        <a:off x="66675" y="7353300"/>
        <a:ext cx="4543425" cy="346710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62</xdr:row>
      <xdr:rowOff>9525</xdr:rowOff>
    </xdr:from>
    <xdr:to>
      <xdr:col>3</xdr:col>
      <xdr:colOff>781050</xdr:colOff>
      <xdr:row>81</xdr:row>
      <xdr:rowOff>57150</xdr:rowOff>
    </xdr:to>
    <xdr:graphicFrame>
      <xdr:nvGraphicFramePr>
        <xdr:cNvPr id="2" name="Chart 2"/>
        <xdr:cNvGraphicFramePr/>
      </xdr:nvGraphicFramePr>
      <xdr:xfrm>
        <a:off x="28575" y="10887075"/>
        <a:ext cx="4705350" cy="3305175"/>
      </xdr:xfrm>
      <a:graphic>
        <a:graphicData uri="http://schemas.openxmlformats.org/drawingml/2006/chart">
          <c:chart xmlns:c="http://schemas.openxmlformats.org/drawingml/2006/chart" r:id="rId2"/>
        </a:graphicData>
      </a:graphic>
    </xdr:graphicFrame>
    <xdr:clientData/>
  </xdr:twoCellAnchor>
  <xdr:twoCellAnchor>
    <xdr:from>
      <xdr:col>19</xdr:col>
      <xdr:colOff>695325</xdr:colOff>
      <xdr:row>0</xdr:row>
      <xdr:rowOff>114300</xdr:rowOff>
    </xdr:from>
    <xdr:to>
      <xdr:col>25</xdr:col>
      <xdr:colOff>104775</xdr:colOff>
      <xdr:row>17</xdr:row>
      <xdr:rowOff>57150</xdr:rowOff>
    </xdr:to>
    <xdr:sp>
      <xdr:nvSpPr>
        <xdr:cNvPr id="3"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25</xdr:row>
      <xdr:rowOff>76200</xdr:rowOff>
    </xdr:from>
    <xdr:to>
      <xdr:col>5</xdr:col>
      <xdr:colOff>762000</xdr:colOff>
      <xdr:row>48</xdr:row>
      <xdr:rowOff>0</xdr:rowOff>
    </xdr:to>
    <xdr:graphicFrame>
      <xdr:nvGraphicFramePr>
        <xdr:cNvPr id="1" name="Chart 1"/>
        <xdr:cNvGraphicFramePr/>
      </xdr:nvGraphicFramePr>
      <xdr:xfrm>
        <a:off x="114300" y="4105275"/>
        <a:ext cx="5743575" cy="367665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74</xdr:row>
      <xdr:rowOff>47625</xdr:rowOff>
    </xdr:from>
    <xdr:to>
      <xdr:col>5</xdr:col>
      <xdr:colOff>790575</xdr:colOff>
      <xdr:row>96</xdr:row>
      <xdr:rowOff>47625</xdr:rowOff>
    </xdr:to>
    <xdr:graphicFrame>
      <xdr:nvGraphicFramePr>
        <xdr:cNvPr id="2" name="Chart 2"/>
        <xdr:cNvGraphicFramePr/>
      </xdr:nvGraphicFramePr>
      <xdr:xfrm>
        <a:off x="104775" y="11915775"/>
        <a:ext cx="5781675" cy="35623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75</xdr:row>
      <xdr:rowOff>85725</xdr:rowOff>
    </xdr:from>
    <xdr:to>
      <xdr:col>7</xdr:col>
      <xdr:colOff>0</xdr:colOff>
      <xdr:row>97</xdr:row>
      <xdr:rowOff>133350</xdr:rowOff>
    </xdr:to>
    <xdr:graphicFrame>
      <xdr:nvGraphicFramePr>
        <xdr:cNvPr id="1" name="Chart 1"/>
        <xdr:cNvGraphicFramePr/>
      </xdr:nvGraphicFramePr>
      <xdr:xfrm>
        <a:off x="38100" y="12582525"/>
        <a:ext cx="6743700" cy="360997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26</xdr:row>
      <xdr:rowOff>28575</xdr:rowOff>
    </xdr:from>
    <xdr:to>
      <xdr:col>6</xdr:col>
      <xdr:colOff>733425</xdr:colOff>
      <xdr:row>49</xdr:row>
      <xdr:rowOff>0</xdr:rowOff>
    </xdr:to>
    <xdr:graphicFrame>
      <xdr:nvGraphicFramePr>
        <xdr:cNvPr id="2" name="Chart 2"/>
        <xdr:cNvGraphicFramePr/>
      </xdr:nvGraphicFramePr>
      <xdr:xfrm>
        <a:off x="47625" y="4514850"/>
        <a:ext cx="6734175" cy="36766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85"/>
  <sheetViews>
    <sheetView view="pageBreakPreview" zoomScale="60" workbookViewId="0" topLeftCell="A1">
      <selection activeCell="A1" sqref="A1"/>
    </sheetView>
  </sheetViews>
  <sheetFormatPr defaultColWidth="11.421875" defaultRowHeight="12.75"/>
  <sheetData>
    <row r="1" spans="1:7" s="37" customFormat="1" ht="12.75">
      <c r="A1" s="57"/>
      <c r="B1" s="57"/>
      <c r="C1" s="57"/>
      <c r="D1" s="57"/>
      <c r="E1" s="57"/>
      <c r="F1" s="57"/>
      <c r="G1" s="57"/>
    </row>
    <row r="2" spans="1:7" ht="12.75">
      <c r="A2" s="13"/>
      <c r="B2" s="13"/>
      <c r="C2" s="13"/>
      <c r="D2" s="13"/>
      <c r="E2" s="13"/>
      <c r="F2" s="13"/>
      <c r="G2" s="13"/>
    </row>
    <row r="3" spans="1:7" ht="12.75">
      <c r="A3" s="13"/>
      <c r="B3" s="13"/>
      <c r="C3" s="13"/>
      <c r="D3" s="13"/>
      <c r="E3" s="13"/>
      <c r="F3" s="13"/>
      <c r="G3" s="13"/>
    </row>
    <row r="4" spans="1:7" ht="12.75">
      <c r="A4" s="13"/>
      <c r="B4" s="13"/>
      <c r="C4" s="13"/>
      <c r="D4" s="13"/>
      <c r="E4" s="13"/>
      <c r="F4" s="13"/>
      <c r="G4" s="13"/>
    </row>
    <row r="5" spans="1:7" ht="12.75">
      <c r="A5" s="13"/>
      <c r="B5" s="13"/>
      <c r="C5" s="13"/>
      <c r="D5" s="13"/>
      <c r="E5" s="13"/>
      <c r="F5" s="13"/>
      <c r="G5" s="13"/>
    </row>
    <row r="6" spans="1:7" ht="12.75">
      <c r="A6" s="13"/>
      <c r="B6" s="13"/>
      <c r="C6" s="13"/>
      <c r="D6" s="13"/>
      <c r="E6" s="13"/>
      <c r="F6" s="13"/>
      <c r="G6" s="13"/>
    </row>
    <row r="7" spans="1:7" ht="12.75">
      <c r="A7" s="13"/>
      <c r="B7" s="13"/>
      <c r="C7" s="13"/>
      <c r="D7" s="13"/>
      <c r="E7" s="13"/>
      <c r="F7" s="13"/>
      <c r="G7" s="13"/>
    </row>
    <row r="8" spans="1:7" ht="40.5" customHeight="1">
      <c r="A8" s="237" t="s">
        <v>188</v>
      </c>
      <c r="B8" s="237"/>
      <c r="C8" s="237"/>
      <c r="D8" s="237"/>
      <c r="E8" s="237"/>
      <c r="F8" s="237"/>
      <c r="G8" s="237"/>
    </row>
    <row r="9" spans="1:7" ht="20.25">
      <c r="A9" s="236"/>
      <c r="B9" s="236"/>
      <c r="C9" s="236"/>
      <c r="D9" s="236"/>
      <c r="E9" s="236"/>
      <c r="F9" s="236"/>
      <c r="G9" s="236"/>
    </row>
    <row r="10" spans="1:7" ht="20.25">
      <c r="A10" s="14"/>
      <c r="B10" s="13"/>
      <c r="C10" s="13"/>
      <c r="D10" s="13"/>
      <c r="E10" s="13"/>
      <c r="F10" s="13"/>
      <c r="G10" s="13"/>
    </row>
    <row r="11" spans="1:7" ht="20.25">
      <c r="A11" s="14"/>
      <c r="B11" s="13"/>
      <c r="C11" s="13"/>
      <c r="D11" s="13"/>
      <c r="E11" s="13"/>
      <c r="F11" s="13"/>
      <c r="G11" s="13"/>
    </row>
    <row r="12" spans="1:7" ht="20.25">
      <c r="A12" s="236" t="s">
        <v>490</v>
      </c>
      <c r="B12" s="236"/>
      <c r="C12" s="236"/>
      <c r="D12" s="236"/>
      <c r="E12" s="236"/>
      <c r="F12" s="236"/>
      <c r="G12" s="236"/>
    </row>
    <row r="13" spans="1:7" ht="20.25">
      <c r="A13" s="236"/>
      <c r="B13" s="236"/>
      <c r="C13" s="236"/>
      <c r="D13" s="236"/>
      <c r="E13" s="236"/>
      <c r="F13" s="236"/>
      <c r="G13" s="236"/>
    </row>
    <row r="14" spans="1:7" ht="20.25">
      <c r="A14" s="14"/>
      <c r="B14" s="13"/>
      <c r="C14" s="13"/>
      <c r="D14" s="13"/>
      <c r="E14" s="13"/>
      <c r="F14" s="13"/>
      <c r="G14" s="13"/>
    </row>
    <row r="15" spans="1:7" ht="20.25">
      <c r="A15" s="14"/>
      <c r="B15" s="13"/>
      <c r="C15" s="13"/>
      <c r="D15" s="13"/>
      <c r="E15" s="13"/>
      <c r="F15" s="13"/>
      <c r="G15" s="13"/>
    </row>
    <row r="16" spans="1:7" ht="20.25">
      <c r="A16" s="14"/>
      <c r="B16" s="13"/>
      <c r="C16" s="13"/>
      <c r="D16" s="13"/>
      <c r="E16" s="13"/>
      <c r="F16" s="13"/>
      <c r="G16" s="13"/>
    </row>
    <row r="17" spans="1:7" ht="20.25">
      <c r="A17" s="238"/>
      <c r="B17" s="236"/>
      <c r="C17" s="236"/>
      <c r="D17" s="236"/>
      <c r="E17" s="236"/>
      <c r="F17" s="236"/>
      <c r="G17" s="236"/>
    </row>
    <row r="18" spans="1:7" ht="20.25">
      <c r="A18" s="14"/>
      <c r="B18" s="13"/>
      <c r="C18" s="13"/>
      <c r="D18" s="13"/>
      <c r="E18" s="13"/>
      <c r="F18" s="13"/>
      <c r="G18" s="13"/>
    </row>
    <row r="19" spans="1:7" ht="20.25">
      <c r="A19" s="14"/>
      <c r="B19" s="13"/>
      <c r="C19" s="13"/>
      <c r="D19" s="13"/>
      <c r="E19" s="13"/>
      <c r="F19" s="13"/>
      <c r="G19" s="13"/>
    </row>
    <row r="20" spans="1:7" ht="20.25">
      <c r="A20" s="14"/>
      <c r="B20" s="13"/>
      <c r="C20" s="13"/>
      <c r="D20" s="13"/>
      <c r="E20" s="13"/>
      <c r="F20" s="13"/>
      <c r="G20" s="13"/>
    </row>
    <row r="21" spans="1:7" ht="20.25">
      <c r="A21" s="14"/>
      <c r="G21" s="13"/>
    </row>
    <row r="22" spans="1:7" ht="20.25">
      <c r="A22" s="14"/>
      <c r="G22" s="13"/>
    </row>
    <row r="23" spans="1:7" ht="20.25">
      <c r="A23" s="14"/>
      <c r="G23" s="13"/>
    </row>
    <row r="24" spans="1:7" ht="20.25">
      <c r="A24" s="14"/>
      <c r="B24" s="13"/>
      <c r="C24" s="13"/>
      <c r="D24" s="13"/>
      <c r="E24" s="13"/>
      <c r="F24" s="13"/>
      <c r="G24" s="13"/>
    </row>
    <row r="25" spans="1:7" ht="20.25">
      <c r="A25" s="14"/>
      <c r="B25" s="13"/>
      <c r="C25" s="13"/>
      <c r="D25" s="13"/>
      <c r="E25" s="13"/>
      <c r="F25" s="13"/>
      <c r="G25" s="13"/>
    </row>
    <row r="26" spans="1:7" ht="20.25">
      <c r="A26" s="14"/>
      <c r="B26" s="13"/>
      <c r="C26" s="13"/>
      <c r="D26" s="13"/>
      <c r="E26" s="13"/>
      <c r="F26" s="13"/>
      <c r="G26" s="13"/>
    </row>
    <row r="27" spans="1:7" ht="20.25">
      <c r="A27" s="14"/>
      <c r="B27" s="13"/>
      <c r="C27" s="13"/>
      <c r="D27" s="13"/>
      <c r="E27" s="13"/>
      <c r="F27" s="13"/>
      <c r="G27" s="13"/>
    </row>
    <row r="28" spans="1:7" ht="20.25">
      <c r="A28" s="14"/>
      <c r="B28" s="13"/>
      <c r="C28" s="13"/>
      <c r="D28" s="13"/>
      <c r="E28" s="13"/>
      <c r="F28" s="13"/>
      <c r="G28" s="13"/>
    </row>
    <row r="29" spans="1:7" ht="20.25">
      <c r="A29" s="14"/>
      <c r="B29" s="13"/>
      <c r="C29" s="13"/>
      <c r="D29" s="13"/>
      <c r="E29" s="13"/>
      <c r="F29" s="13"/>
      <c r="G29" s="13"/>
    </row>
    <row r="30" spans="1:7" ht="20.25">
      <c r="A30" s="14"/>
      <c r="B30" s="13"/>
      <c r="C30" s="13"/>
      <c r="D30" s="13"/>
      <c r="E30" s="13"/>
      <c r="F30" s="13"/>
      <c r="G30" s="13"/>
    </row>
    <row r="31" spans="1:7" ht="18">
      <c r="A31" s="234"/>
      <c r="B31" s="235"/>
      <c r="C31" s="235"/>
      <c r="D31" s="235"/>
      <c r="E31" s="235"/>
      <c r="F31" s="235"/>
      <c r="G31" s="235"/>
    </row>
    <row r="32" spans="1:7" ht="18">
      <c r="A32" s="234" t="s">
        <v>491</v>
      </c>
      <c r="B32" s="235"/>
      <c r="C32" s="235"/>
      <c r="D32" s="235"/>
      <c r="E32" s="235"/>
      <c r="F32" s="235"/>
      <c r="G32" s="235"/>
    </row>
    <row r="33" spans="1:7" ht="20.25">
      <c r="A33" s="15"/>
      <c r="B33" s="13"/>
      <c r="C33" s="13"/>
      <c r="D33" s="13"/>
      <c r="E33" s="13"/>
      <c r="F33" s="13"/>
      <c r="G33" s="13"/>
    </row>
    <row r="34" spans="1:7" ht="13.5" thickBot="1">
      <c r="A34" s="18"/>
      <c r="B34" s="18"/>
      <c r="C34" s="18"/>
      <c r="D34" s="18"/>
      <c r="E34" s="18"/>
      <c r="F34" s="18"/>
      <c r="G34" s="18"/>
    </row>
    <row r="40" spans="1:7" ht="12.75">
      <c r="A40" s="240" t="s">
        <v>189</v>
      </c>
      <c r="B40" s="240"/>
      <c r="C40" s="240"/>
      <c r="D40" s="240"/>
      <c r="E40" s="240"/>
      <c r="F40" s="240"/>
      <c r="G40" s="240"/>
    </row>
    <row r="41" spans="1:7" ht="12.75">
      <c r="A41" s="240" t="s">
        <v>492</v>
      </c>
      <c r="B41" s="240"/>
      <c r="C41" s="240"/>
      <c r="D41" s="240"/>
      <c r="E41" s="240"/>
      <c r="F41" s="240"/>
      <c r="G41" s="240"/>
    </row>
    <row r="42" spans="1:7" ht="12.75">
      <c r="A42" s="240"/>
      <c r="B42" s="240"/>
      <c r="C42" s="240"/>
      <c r="D42" s="240"/>
      <c r="E42" s="240"/>
      <c r="F42" s="240"/>
      <c r="G42" s="240"/>
    </row>
    <row r="43" spans="1:7" ht="12.75">
      <c r="A43" s="3"/>
      <c r="B43" s="3"/>
      <c r="C43" s="3"/>
      <c r="D43" s="3"/>
      <c r="E43" s="3"/>
      <c r="F43" s="3"/>
      <c r="G43" s="3"/>
    </row>
    <row r="44" spans="1:7" ht="12.75">
      <c r="A44" s="3"/>
      <c r="B44" s="3"/>
      <c r="C44" s="3"/>
      <c r="D44" s="3"/>
      <c r="E44" s="3"/>
      <c r="F44" s="3"/>
      <c r="G44" s="3"/>
    </row>
    <row r="45" spans="1:7" ht="12.75">
      <c r="A45" s="3"/>
      <c r="B45" s="3"/>
      <c r="C45" s="3"/>
      <c r="D45" s="3"/>
      <c r="E45" s="3"/>
      <c r="F45" s="3"/>
      <c r="G45" s="3"/>
    </row>
    <row r="46" spans="1:7" ht="12.75">
      <c r="A46" s="239"/>
      <c r="B46" s="239"/>
      <c r="C46" s="239"/>
      <c r="D46" s="239"/>
      <c r="E46" s="239"/>
      <c r="F46" s="239"/>
      <c r="G46" s="239"/>
    </row>
    <row r="47" spans="1:7" ht="12.75">
      <c r="A47" s="239"/>
      <c r="B47" s="239"/>
      <c r="C47" s="239"/>
      <c r="D47" s="239"/>
      <c r="E47" s="239"/>
      <c r="F47" s="239"/>
      <c r="G47" s="239"/>
    </row>
    <row r="48" spans="1:7" ht="12.75">
      <c r="A48" s="16"/>
      <c r="B48" s="3"/>
      <c r="C48" s="3"/>
      <c r="D48" s="3"/>
      <c r="E48" s="3"/>
      <c r="F48" s="3"/>
      <c r="G48" s="3"/>
    </row>
    <row r="49" spans="1:7" ht="12.75">
      <c r="A49" s="16"/>
      <c r="B49" s="3"/>
      <c r="C49" s="3"/>
      <c r="D49" s="3"/>
      <c r="E49" s="3"/>
      <c r="F49" s="3"/>
      <c r="G49" s="3"/>
    </row>
    <row r="50" spans="1:7" ht="12.75">
      <c r="A50" s="16"/>
      <c r="B50" s="3"/>
      <c r="C50" s="3"/>
      <c r="D50" s="3"/>
      <c r="E50" s="3"/>
      <c r="F50" s="3"/>
      <c r="G50" s="3"/>
    </row>
    <row r="51" spans="1:7" ht="12.75">
      <c r="A51" s="16"/>
      <c r="B51" s="3"/>
      <c r="C51" s="3"/>
      <c r="D51" s="3"/>
      <c r="E51" s="3"/>
      <c r="F51" s="3"/>
      <c r="G51" s="3"/>
    </row>
    <row r="52" spans="1:7" ht="12.75">
      <c r="A52" s="239" t="s">
        <v>284</v>
      </c>
      <c r="B52" s="239"/>
      <c r="C52" s="239"/>
      <c r="D52" s="239"/>
      <c r="E52" s="239"/>
      <c r="F52" s="239"/>
      <c r="G52" s="239"/>
    </row>
    <row r="53" spans="1:7" ht="12.75">
      <c r="A53" s="239" t="s">
        <v>283</v>
      </c>
      <c r="B53" s="239"/>
      <c r="C53" s="239"/>
      <c r="D53" s="239"/>
      <c r="E53" s="239"/>
      <c r="F53" s="239"/>
      <c r="G53" s="239"/>
    </row>
    <row r="54" spans="1:7" ht="12.75">
      <c r="A54" s="16"/>
      <c r="B54" s="3"/>
      <c r="C54" s="3"/>
      <c r="D54" s="3"/>
      <c r="E54" s="3"/>
      <c r="F54" s="3"/>
      <c r="G54" s="3"/>
    </row>
    <row r="55" spans="1:7" ht="12.75">
      <c r="A55" s="16"/>
      <c r="B55" s="3"/>
      <c r="C55" s="3"/>
      <c r="D55" s="3"/>
      <c r="E55" s="3"/>
      <c r="F55" s="3"/>
      <c r="G55" s="3"/>
    </row>
    <row r="56" spans="1:7" ht="12.75">
      <c r="A56" s="239" t="s">
        <v>102</v>
      </c>
      <c r="B56" s="239"/>
      <c r="C56" s="239"/>
      <c r="D56" s="239"/>
      <c r="E56" s="239"/>
      <c r="F56" s="239"/>
      <c r="G56" s="239"/>
    </row>
    <row r="57" spans="1:7" ht="12.75">
      <c r="A57" s="239" t="s">
        <v>354</v>
      </c>
      <c r="B57" s="239"/>
      <c r="C57" s="239"/>
      <c r="D57" s="239"/>
      <c r="E57" s="239"/>
      <c r="F57" s="239"/>
      <c r="G57" s="239"/>
    </row>
    <row r="58" spans="1:7" ht="12.75">
      <c r="A58" s="16"/>
      <c r="B58" s="3"/>
      <c r="C58" s="3"/>
      <c r="D58" s="3"/>
      <c r="E58" s="3"/>
      <c r="F58" s="3"/>
      <c r="G58" s="3"/>
    </row>
    <row r="59" spans="1:7" ht="12.75">
      <c r="A59" s="16"/>
      <c r="B59" s="3"/>
      <c r="C59" s="3"/>
      <c r="D59" s="3"/>
      <c r="E59" s="3"/>
      <c r="F59" s="3"/>
      <c r="G59" s="3"/>
    </row>
    <row r="60" spans="1:7" ht="12.75">
      <c r="A60" s="16"/>
      <c r="B60" s="3"/>
      <c r="C60" s="3"/>
      <c r="D60" s="3"/>
      <c r="E60" s="3"/>
      <c r="F60" s="3"/>
      <c r="G60" s="3"/>
    </row>
    <row r="61" spans="1:7" ht="12.75">
      <c r="A61" s="16"/>
      <c r="B61" s="3"/>
      <c r="C61" s="3"/>
      <c r="D61" s="3"/>
      <c r="E61" s="3"/>
      <c r="F61" s="3"/>
      <c r="G61" s="3"/>
    </row>
    <row r="62" spans="1:7" ht="12.75">
      <c r="A62" s="16"/>
      <c r="B62" s="3"/>
      <c r="C62" s="3"/>
      <c r="D62" s="3"/>
      <c r="E62" s="3"/>
      <c r="F62" s="3"/>
      <c r="G62" s="3"/>
    </row>
    <row r="63" spans="1:7" ht="12.75">
      <c r="A63" s="239" t="s">
        <v>379</v>
      </c>
      <c r="B63" s="239"/>
      <c r="C63" s="239"/>
      <c r="D63" s="239"/>
      <c r="E63" s="239"/>
      <c r="F63" s="239"/>
      <c r="G63" s="239"/>
    </row>
    <row r="64" spans="1:7" ht="12.75">
      <c r="A64" s="242" t="s">
        <v>357</v>
      </c>
      <c r="B64" s="242"/>
      <c r="C64" s="242"/>
      <c r="D64" s="242"/>
      <c r="E64" s="242"/>
      <c r="F64" s="242"/>
      <c r="G64" s="242"/>
    </row>
    <row r="65" spans="1:7" ht="12.75">
      <c r="A65" s="239" t="s">
        <v>380</v>
      </c>
      <c r="B65" s="239"/>
      <c r="C65" s="239"/>
      <c r="D65" s="239"/>
      <c r="E65" s="239"/>
      <c r="F65" s="239"/>
      <c r="G65" s="239"/>
    </row>
    <row r="73" spans="1:7" ht="12.75" customHeight="1">
      <c r="A73" s="3"/>
      <c r="B73" s="37"/>
      <c r="C73" s="3"/>
      <c r="D73" s="3"/>
      <c r="E73" s="3"/>
      <c r="F73" s="3"/>
      <c r="G73" s="3"/>
    </row>
    <row r="74" ht="12.75" customHeight="1">
      <c r="G74" s="3"/>
    </row>
    <row r="75" spans="1:7" ht="12.75">
      <c r="A75" s="3"/>
      <c r="B75" s="3"/>
      <c r="C75" s="3"/>
      <c r="D75" s="3"/>
      <c r="E75" s="3"/>
      <c r="F75" s="3"/>
      <c r="G75" s="3"/>
    </row>
    <row r="76" spans="1:7" ht="12.75">
      <c r="A76" s="17"/>
      <c r="B76" s="3"/>
      <c r="C76" s="3"/>
      <c r="D76" s="3"/>
      <c r="E76" s="3"/>
      <c r="F76" s="3"/>
      <c r="G76" s="3"/>
    </row>
    <row r="77" spans="1:7" ht="12.75">
      <c r="A77" s="3"/>
      <c r="B77" s="3"/>
      <c r="C77" s="3"/>
      <c r="D77" s="3"/>
      <c r="E77" s="3"/>
      <c r="F77" s="3"/>
      <c r="G77" s="3"/>
    </row>
    <row r="79" spans="1:7" ht="12.75">
      <c r="A79" s="3"/>
      <c r="B79" s="3"/>
      <c r="C79" s="3"/>
      <c r="D79" s="3"/>
      <c r="E79" s="3"/>
      <c r="F79" s="3"/>
      <c r="G79" s="3"/>
    </row>
    <row r="80" spans="1:7" ht="12.75">
      <c r="A80" s="3"/>
      <c r="B80" s="3"/>
      <c r="C80" s="3"/>
      <c r="D80" s="3"/>
      <c r="E80" s="3"/>
      <c r="F80" s="3"/>
      <c r="G80" s="3"/>
    </row>
    <row r="81" spans="1:7" ht="12.75">
      <c r="A81" s="241" t="s">
        <v>493</v>
      </c>
      <c r="B81" s="239"/>
      <c r="C81" s="239"/>
      <c r="D81" s="239"/>
      <c r="E81" s="239"/>
      <c r="F81" s="239"/>
      <c r="G81" s="239"/>
    </row>
    <row r="82" spans="1:7" ht="12.75">
      <c r="A82" s="3"/>
      <c r="B82" s="3"/>
      <c r="C82" s="3"/>
      <c r="D82" s="3"/>
      <c r="E82" s="3"/>
      <c r="F82" s="3"/>
      <c r="G82" s="3"/>
    </row>
    <row r="83" spans="1:7" ht="12.75">
      <c r="A83" s="239" t="s">
        <v>103</v>
      </c>
      <c r="B83" s="239"/>
      <c r="C83" s="239"/>
      <c r="D83" s="239"/>
      <c r="E83" s="239"/>
      <c r="F83" s="239"/>
      <c r="G83" s="239"/>
    </row>
    <row r="84" spans="1:7" ht="12.75">
      <c r="A84" s="239" t="s">
        <v>104</v>
      </c>
      <c r="B84" s="239"/>
      <c r="C84" s="239"/>
      <c r="D84" s="239"/>
      <c r="E84" s="239"/>
      <c r="F84" s="239"/>
      <c r="G84" s="239"/>
    </row>
    <row r="85" spans="1:7" ht="12.75">
      <c r="A85" s="239"/>
      <c r="B85" s="239"/>
      <c r="C85" s="239"/>
      <c r="D85" s="239"/>
      <c r="E85" s="239"/>
      <c r="F85" s="239"/>
      <c r="G85" s="239"/>
    </row>
  </sheetData>
  <mergeCells count="23">
    <mergeCell ref="A84:G84"/>
    <mergeCell ref="A85:G85"/>
    <mergeCell ref="A56:G56"/>
    <mergeCell ref="A57:G57"/>
    <mergeCell ref="A81:G81"/>
    <mergeCell ref="A83:G83"/>
    <mergeCell ref="A64:G64"/>
    <mergeCell ref="A63:G63"/>
    <mergeCell ref="A65:G65"/>
    <mergeCell ref="A47:G47"/>
    <mergeCell ref="A52:G52"/>
    <mergeCell ref="A53:G53"/>
    <mergeCell ref="A40:G40"/>
    <mergeCell ref="A41:G41"/>
    <mergeCell ref="A42:G42"/>
    <mergeCell ref="A46:G46"/>
    <mergeCell ref="A32:G32"/>
    <mergeCell ref="A13:G13"/>
    <mergeCell ref="A8:G8"/>
    <mergeCell ref="A12:G12"/>
    <mergeCell ref="A17:G17"/>
    <mergeCell ref="A9:G9"/>
    <mergeCell ref="A31:G31"/>
  </mergeCells>
  <printOptions horizontalCentered="1" verticalCentered="1"/>
  <pageMargins left="0.7874015748031497" right="0.7874015748031497" top="1.8974015748031496" bottom="0.7874015748031497" header="0" footer="0"/>
  <pageSetup horizontalDpi="300" verticalDpi="300" orientation="portrait" paperSize="127" scale="90" r:id="rId2"/>
  <rowBreaks count="1" manualBreakCount="1">
    <brk id="34" max="255" man="1"/>
  </rowBreaks>
  <drawing r:id="rId1"/>
</worksheet>
</file>

<file path=xl/worksheets/sheet2.xml><?xml version="1.0" encoding="utf-8"?>
<worksheet xmlns="http://schemas.openxmlformats.org/spreadsheetml/2006/main" xmlns:r="http://schemas.openxmlformats.org/officeDocument/2006/relationships">
  <dimension ref="A1:G49"/>
  <sheetViews>
    <sheetView view="pageBreakPreview" zoomScaleSheetLayoutView="100" workbookViewId="0" topLeftCell="A1">
      <selection activeCell="G28" sqref="G28"/>
    </sheetView>
  </sheetViews>
  <sheetFormatPr defaultColWidth="11.421875" defaultRowHeight="12.75"/>
  <cols>
    <col min="6" max="6" width="15.7109375" style="0" customWidth="1"/>
  </cols>
  <sheetData>
    <row r="1" spans="1:7" ht="12.75">
      <c r="A1" s="4"/>
      <c r="B1" s="4"/>
      <c r="C1" s="4"/>
      <c r="D1" s="4"/>
      <c r="E1" s="4"/>
      <c r="F1" s="4"/>
      <c r="G1" s="4"/>
    </row>
    <row r="2" spans="1:7" ht="12.75">
      <c r="A2" s="5"/>
      <c r="B2" s="5"/>
      <c r="C2" s="5"/>
      <c r="D2" s="5"/>
      <c r="E2" s="5"/>
      <c r="F2" s="5"/>
      <c r="G2" s="5"/>
    </row>
    <row r="3" spans="1:7" ht="12.75">
      <c r="A3" s="5"/>
      <c r="B3" s="5"/>
      <c r="C3" s="5"/>
      <c r="D3" s="5"/>
      <c r="E3" s="5"/>
      <c r="F3" s="5"/>
      <c r="G3" s="5"/>
    </row>
    <row r="4" spans="3:7" ht="12.75">
      <c r="C4" s="7"/>
      <c r="E4" s="7"/>
      <c r="F4" s="7"/>
      <c r="G4" s="7"/>
    </row>
    <row r="5" spans="1:7" ht="12.75">
      <c r="A5" s="6"/>
      <c r="B5" s="7"/>
      <c r="C5" s="7"/>
      <c r="D5" s="7"/>
      <c r="E5" s="7"/>
      <c r="F5" s="7"/>
      <c r="G5" s="7"/>
    </row>
    <row r="6" spans="1:7" ht="12.75">
      <c r="A6" s="8"/>
      <c r="B6" s="8"/>
      <c r="C6" s="8"/>
      <c r="D6" s="8"/>
      <c r="E6" s="8"/>
      <c r="F6" s="8"/>
      <c r="G6" s="8"/>
    </row>
    <row r="7" spans="1:7" ht="12.75">
      <c r="A7" s="243" t="s">
        <v>84</v>
      </c>
      <c r="B7" s="243"/>
      <c r="C7" s="243"/>
      <c r="D7" s="243"/>
      <c r="E7" s="243"/>
      <c r="F7" s="243"/>
      <c r="G7" s="243"/>
    </row>
    <row r="8" spans="1:7" ht="12.75">
      <c r="A8" s="8"/>
      <c r="B8" s="8"/>
      <c r="C8" s="8"/>
      <c r="D8" s="8"/>
      <c r="E8" s="8"/>
      <c r="F8" s="8"/>
      <c r="G8" s="8"/>
    </row>
    <row r="9" spans="1:7" ht="12.75">
      <c r="A9" s="8"/>
      <c r="B9" s="8"/>
      <c r="C9" s="8"/>
      <c r="D9" s="8"/>
      <c r="E9" s="8"/>
      <c r="F9" s="8"/>
      <c r="G9" s="8"/>
    </row>
    <row r="10" spans="1:7" ht="12.75">
      <c r="A10" s="20" t="s">
        <v>85</v>
      </c>
      <c r="B10" s="21" t="s">
        <v>86</v>
      </c>
      <c r="C10" s="21"/>
      <c r="D10" s="21"/>
      <c r="E10" s="21"/>
      <c r="F10" s="21"/>
      <c r="G10" s="22" t="s">
        <v>87</v>
      </c>
    </row>
    <row r="11" spans="1:7" ht="12.75">
      <c r="A11" s="8"/>
      <c r="B11" s="8"/>
      <c r="C11" s="8"/>
      <c r="D11" s="8"/>
      <c r="E11" s="8"/>
      <c r="F11" s="8"/>
      <c r="G11" s="9"/>
    </row>
    <row r="12" spans="1:7" ht="12.75">
      <c r="A12" s="10" t="s">
        <v>88</v>
      </c>
      <c r="B12" s="8" t="s">
        <v>89</v>
      </c>
      <c r="C12" s="8"/>
      <c r="D12" s="8"/>
      <c r="E12" s="8"/>
      <c r="F12" s="8"/>
      <c r="G12" s="11">
        <v>4</v>
      </c>
    </row>
    <row r="13" spans="1:7" ht="12.75">
      <c r="A13" s="10" t="s">
        <v>90</v>
      </c>
      <c r="B13" s="8" t="s">
        <v>91</v>
      </c>
      <c r="C13" s="8"/>
      <c r="D13" s="8"/>
      <c r="E13" s="8"/>
      <c r="F13" s="8"/>
      <c r="G13" s="11">
        <v>5</v>
      </c>
    </row>
    <row r="14" spans="1:7" ht="12.75">
      <c r="A14" s="10" t="s">
        <v>92</v>
      </c>
      <c r="B14" s="8" t="s">
        <v>93</v>
      </c>
      <c r="C14" s="8"/>
      <c r="D14" s="8"/>
      <c r="E14" s="8"/>
      <c r="F14" s="8"/>
      <c r="G14" s="11">
        <v>7</v>
      </c>
    </row>
    <row r="15" spans="1:7" ht="12.75">
      <c r="A15" s="10" t="s">
        <v>94</v>
      </c>
      <c r="B15" s="8" t="s">
        <v>95</v>
      </c>
      <c r="C15" s="8"/>
      <c r="D15" s="8"/>
      <c r="E15" s="8"/>
      <c r="F15" s="8"/>
      <c r="G15" s="11">
        <v>9</v>
      </c>
    </row>
    <row r="16" spans="1:7" ht="12.75">
      <c r="A16" s="10" t="s">
        <v>96</v>
      </c>
      <c r="B16" s="8" t="s">
        <v>69</v>
      </c>
      <c r="C16" s="8"/>
      <c r="D16" s="8"/>
      <c r="E16" s="8"/>
      <c r="F16" s="8"/>
      <c r="G16" s="11">
        <v>10</v>
      </c>
    </row>
    <row r="17" spans="1:7" ht="12.75">
      <c r="A17" s="10" t="s">
        <v>98</v>
      </c>
      <c r="B17" s="8" t="s">
        <v>97</v>
      </c>
      <c r="C17" s="8"/>
      <c r="D17" s="8"/>
      <c r="E17" s="8"/>
      <c r="F17" s="8"/>
      <c r="G17" s="11">
        <v>11</v>
      </c>
    </row>
    <row r="18" spans="1:7" ht="12.75">
      <c r="A18" s="10" t="s">
        <v>99</v>
      </c>
      <c r="B18" s="8" t="s">
        <v>71</v>
      </c>
      <c r="C18" s="8"/>
      <c r="D18" s="8"/>
      <c r="E18" s="8"/>
      <c r="F18" s="8"/>
      <c r="G18" s="11">
        <v>12</v>
      </c>
    </row>
    <row r="19" spans="1:7" ht="12.75">
      <c r="A19" s="10" t="s">
        <v>105</v>
      </c>
      <c r="B19" s="19" t="s">
        <v>119</v>
      </c>
      <c r="C19" s="8"/>
      <c r="D19" s="8"/>
      <c r="E19" s="8"/>
      <c r="F19" s="8"/>
      <c r="G19" s="11">
        <v>13</v>
      </c>
    </row>
    <row r="20" spans="1:7" ht="12.75">
      <c r="A20" s="10" t="s">
        <v>106</v>
      </c>
      <c r="B20" s="19" t="s">
        <v>212</v>
      </c>
      <c r="C20" s="8"/>
      <c r="D20" s="8"/>
      <c r="E20" s="8"/>
      <c r="F20" s="8"/>
      <c r="G20" s="11">
        <v>14</v>
      </c>
    </row>
    <row r="21" spans="1:7" ht="12.75">
      <c r="A21" s="10" t="s">
        <v>143</v>
      </c>
      <c r="B21" s="8" t="s">
        <v>213</v>
      </c>
      <c r="C21" s="8"/>
      <c r="D21" s="8"/>
      <c r="E21" s="8"/>
      <c r="F21" s="8"/>
      <c r="G21" s="11">
        <v>15</v>
      </c>
    </row>
    <row r="22" spans="1:7" ht="12.75">
      <c r="A22" s="10" t="s">
        <v>170</v>
      </c>
      <c r="B22" s="8" t="s">
        <v>217</v>
      </c>
      <c r="C22" s="8"/>
      <c r="D22" s="8"/>
      <c r="E22" s="8"/>
      <c r="F22" s="8"/>
      <c r="G22" s="11">
        <v>16</v>
      </c>
    </row>
    <row r="23" spans="1:7" ht="12.75">
      <c r="A23" s="10" t="s">
        <v>171</v>
      </c>
      <c r="B23" s="19" t="s">
        <v>120</v>
      </c>
      <c r="C23" s="8"/>
      <c r="D23" s="8"/>
      <c r="E23" s="8"/>
      <c r="F23" s="8"/>
      <c r="G23" s="11">
        <v>17</v>
      </c>
    </row>
    <row r="24" spans="1:7" ht="12.75">
      <c r="A24" s="10" t="s">
        <v>210</v>
      </c>
      <c r="B24" s="19" t="s">
        <v>144</v>
      </c>
      <c r="C24" s="8"/>
      <c r="D24" s="8"/>
      <c r="E24" s="8"/>
      <c r="F24" s="8"/>
      <c r="G24" s="11">
        <v>18</v>
      </c>
    </row>
    <row r="25" spans="1:7" ht="12.75">
      <c r="A25" s="10" t="s">
        <v>211</v>
      </c>
      <c r="B25" s="19" t="s">
        <v>172</v>
      </c>
      <c r="C25" s="8"/>
      <c r="D25" s="8"/>
      <c r="E25" s="8"/>
      <c r="F25" s="8"/>
      <c r="G25" s="11">
        <v>19</v>
      </c>
    </row>
    <row r="26" spans="1:7" ht="12.75">
      <c r="A26" s="10" t="s">
        <v>218</v>
      </c>
      <c r="B26" s="19" t="s">
        <v>489</v>
      </c>
      <c r="C26" s="8"/>
      <c r="D26" s="8"/>
      <c r="E26" s="8"/>
      <c r="F26" s="8"/>
      <c r="G26" s="11">
        <v>20</v>
      </c>
    </row>
    <row r="27" spans="1:7" ht="12.75">
      <c r="A27" s="10" t="s">
        <v>487</v>
      </c>
      <c r="B27" s="19" t="s">
        <v>488</v>
      </c>
      <c r="C27" s="8"/>
      <c r="D27" s="8"/>
      <c r="E27" s="8"/>
      <c r="F27" s="8"/>
      <c r="G27" s="11">
        <v>21</v>
      </c>
    </row>
    <row r="28" spans="1:7" ht="12.75">
      <c r="A28" s="10"/>
      <c r="B28" s="8"/>
      <c r="C28" s="8"/>
      <c r="D28" s="8"/>
      <c r="E28" s="8"/>
      <c r="F28" s="8"/>
      <c r="G28" s="11"/>
    </row>
    <row r="29" spans="1:7" ht="12.75">
      <c r="A29" s="10"/>
      <c r="B29" s="8"/>
      <c r="C29" s="8"/>
      <c r="D29" s="8"/>
      <c r="E29" s="8"/>
      <c r="F29" s="8"/>
      <c r="G29" s="11"/>
    </row>
    <row r="30" spans="1:7" ht="12.75">
      <c r="A30" s="10"/>
      <c r="B30" s="8"/>
      <c r="C30" s="8"/>
      <c r="D30" s="8"/>
      <c r="E30" s="8"/>
      <c r="F30" s="8"/>
      <c r="G30" s="11"/>
    </row>
    <row r="31" spans="1:7" ht="12.75">
      <c r="A31" s="20" t="s">
        <v>107</v>
      </c>
      <c r="B31" s="21" t="s">
        <v>86</v>
      </c>
      <c r="C31" s="21"/>
      <c r="D31" s="21"/>
      <c r="E31" s="21"/>
      <c r="F31" s="21"/>
      <c r="G31" s="22" t="s">
        <v>87</v>
      </c>
    </row>
    <row r="32" spans="1:7" ht="12.75">
      <c r="A32" s="12"/>
      <c r="B32" s="8"/>
      <c r="C32" s="8"/>
      <c r="D32" s="8"/>
      <c r="E32" s="8"/>
      <c r="F32" s="8"/>
      <c r="G32" s="11"/>
    </row>
    <row r="33" spans="1:7" ht="12.75">
      <c r="A33" s="10" t="s">
        <v>88</v>
      </c>
      <c r="B33" s="8" t="s">
        <v>89</v>
      </c>
      <c r="C33" s="8"/>
      <c r="D33" s="8"/>
      <c r="E33" s="8"/>
      <c r="F33" s="8"/>
      <c r="G33" s="11">
        <v>4</v>
      </c>
    </row>
    <row r="34" spans="1:7" ht="12.75">
      <c r="A34" s="10" t="s">
        <v>90</v>
      </c>
      <c r="B34" s="8" t="s">
        <v>390</v>
      </c>
      <c r="C34" s="8"/>
      <c r="D34" s="8"/>
      <c r="E34" s="8"/>
      <c r="F34" s="8"/>
      <c r="G34" s="11">
        <v>6</v>
      </c>
    </row>
    <row r="35" spans="1:7" ht="12.75">
      <c r="A35" s="10" t="s">
        <v>92</v>
      </c>
      <c r="B35" s="8" t="s">
        <v>391</v>
      </c>
      <c r="C35" s="8"/>
      <c r="D35" s="8"/>
      <c r="E35" s="8"/>
      <c r="F35" s="8"/>
      <c r="G35" s="11">
        <v>6</v>
      </c>
    </row>
    <row r="36" spans="1:7" ht="12.75">
      <c r="A36" s="10" t="s">
        <v>94</v>
      </c>
      <c r="B36" s="8" t="s">
        <v>100</v>
      </c>
      <c r="C36" s="8"/>
      <c r="D36" s="8"/>
      <c r="E36" s="8"/>
      <c r="F36" s="8"/>
      <c r="G36" s="11">
        <v>8</v>
      </c>
    </row>
    <row r="37" spans="1:7" ht="12.75">
      <c r="A37" s="10" t="s">
        <v>96</v>
      </c>
      <c r="B37" s="8" t="s">
        <v>101</v>
      </c>
      <c r="C37" s="8"/>
      <c r="D37" s="8"/>
      <c r="E37" s="8"/>
      <c r="F37" s="8"/>
      <c r="G37" s="11">
        <v>8</v>
      </c>
    </row>
    <row r="38" spans="1:7" ht="12.75">
      <c r="A38" s="10" t="s">
        <v>98</v>
      </c>
      <c r="B38" s="8" t="s">
        <v>204</v>
      </c>
      <c r="C38" s="8"/>
      <c r="D38" s="8"/>
      <c r="E38" s="8"/>
      <c r="F38" s="8"/>
      <c r="G38" s="11">
        <v>9</v>
      </c>
    </row>
    <row r="39" spans="1:7" ht="12.75">
      <c r="A39" s="10" t="s">
        <v>99</v>
      </c>
      <c r="B39" s="8" t="s">
        <v>69</v>
      </c>
      <c r="C39" s="8"/>
      <c r="D39" s="8"/>
      <c r="E39" s="8"/>
      <c r="F39" s="8"/>
      <c r="G39" s="11">
        <v>10</v>
      </c>
    </row>
    <row r="40" spans="1:7" ht="12.75">
      <c r="A40" s="10" t="s">
        <v>105</v>
      </c>
      <c r="B40" s="8" t="s">
        <v>97</v>
      </c>
      <c r="C40" s="8"/>
      <c r="D40" s="8"/>
      <c r="E40" s="8"/>
      <c r="F40" s="8"/>
      <c r="G40" s="11">
        <v>11</v>
      </c>
    </row>
    <row r="41" spans="1:7" ht="12.75">
      <c r="A41" s="10" t="s">
        <v>106</v>
      </c>
      <c r="B41" s="8" t="s">
        <v>71</v>
      </c>
      <c r="C41" s="8"/>
      <c r="D41" s="8"/>
      <c r="E41" s="8"/>
      <c r="F41" s="8"/>
      <c r="G41" s="11">
        <v>12</v>
      </c>
    </row>
    <row r="42" spans="1:7" ht="12.75">
      <c r="A42" s="23"/>
      <c r="B42" s="24"/>
      <c r="C42" s="24"/>
      <c r="D42" s="24"/>
      <c r="E42" s="24"/>
      <c r="F42" s="24"/>
      <c r="G42" s="25"/>
    </row>
    <row r="43" spans="1:7" ht="12.75">
      <c r="A43" s="10"/>
      <c r="B43" s="8"/>
      <c r="C43" s="8"/>
      <c r="D43" s="8"/>
      <c r="E43" s="8"/>
      <c r="F43" s="8"/>
      <c r="G43" s="11"/>
    </row>
    <row r="44" spans="1:7" ht="81.75" customHeight="1">
      <c r="A44" s="244" t="s">
        <v>108</v>
      </c>
      <c r="B44" s="244"/>
      <c r="C44" s="244"/>
      <c r="D44" s="244"/>
      <c r="E44" s="244"/>
      <c r="F44" s="244"/>
      <c r="G44" s="244"/>
    </row>
    <row r="46" spans="1:7" ht="12.75">
      <c r="A46" s="13"/>
      <c r="B46" s="13"/>
      <c r="C46" s="13"/>
      <c r="D46" s="13"/>
      <c r="E46" s="13"/>
      <c r="F46" s="13"/>
      <c r="G46" s="13"/>
    </row>
    <row r="47" spans="1:7" ht="12.75">
      <c r="A47" s="13"/>
      <c r="B47" s="13"/>
      <c r="C47" s="13"/>
      <c r="D47" s="13"/>
      <c r="E47" s="13"/>
      <c r="F47" s="13"/>
      <c r="G47" s="13"/>
    </row>
    <row r="48" spans="1:7" ht="12.75">
      <c r="A48" s="13"/>
      <c r="B48" s="13"/>
      <c r="C48" s="13"/>
      <c r="D48" s="13"/>
      <c r="E48" s="13"/>
      <c r="F48" s="13"/>
      <c r="G48" s="13"/>
    </row>
    <row r="49" spans="1:7" ht="12.75">
      <c r="A49" s="13"/>
      <c r="B49" s="13"/>
      <c r="C49" s="13"/>
      <c r="D49" s="13"/>
      <c r="E49" s="13"/>
      <c r="F49" s="13"/>
      <c r="G49" s="13"/>
    </row>
  </sheetData>
  <mergeCells count="2">
    <mergeCell ref="A7:G7"/>
    <mergeCell ref="A44:G44"/>
  </mergeCells>
  <printOptions horizontalCentered="1"/>
  <pageMargins left="0.7874015748031497" right="0.7874015748031497" top="0.7874015748031497" bottom="0.7874015748031497" header="0" footer="0.5905511811023623"/>
  <pageSetup horizontalDpi="300" verticalDpi="300" orientation="portrait" paperSize="127" scale="90" r:id="rId1"/>
</worksheet>
</file>

<file path=xl/worksheets/sheet3.xml><?xml version="1.0" encoding="utf-8"?>
<worksheet xmlns="http://schemas.openxmlformats.org/spreadsheetml/2006/main" xmlns:r="http://schemas.openxmlformats.org/officeDocument/2006/relationships">
  <dimension ref="A1:W48"/>
  <sheetViews>
    <sheetView view="pageBreakPreview" zoomScaleSheetLayoutView="100" workbookViewId="0" topLeftCell="A1">
      <selection activeCell="G23" sqref="G23"/>
    </sheetView>
  </sheetViews>
  <sheetFormatPr defaultColWidth="11.421875" defaultRowHeight="12.75"/>
  <cols>
    <col min="1" max="1" width="22.8515625" style="3" bestFit="1" customWidth="1"/>
    <col min="2" max="2" width="13.421875" style="3" customWidth="1"/>
    <col min="3" max="3" width="13.28125" style="3" bestFit="1" customWidth="1"/>
    <col min="4" max="4" width="12.140625" style="3" customWidth="1"/>
    <col min="5" max="5" width="12.140625" style="3" bestFit="1" customWidth="1"/>
    <col min="6" max="6" width="14.57421875" style="3" bestFit="1" customWidth="1"/>
    <col min="7" max="9" width="11.421875" style="3" customWidth="1"/>
    <col min="10" max="10" width="11.7109375" style="3" bestFit="1" customWidth="1"/>
    <col min="11" max="11" width="13.28125" style="3" bestFit="1" customWidth="1"/>
    <col min="12" max="12" width="12.8515625" style="3" bestFit="1" customWidth="1"/>
    <col min="13" max="13" width="18.8515625" style="86" customWidth="1"/>
    <col min="14" max="17" width="11.421875" style="86" customWidth="1"/>
    <col min="18" max="16384" width="11.421875" style="3" customWidth="1"/>
  </cols>
  <sheetData>
    <row r="1" spans="1:23" ht="15.75" customHeight="1">
      <c r="A1" s="248" t="s">
        <v>302</v>
      </c>
      <c r="B1" s="248"/>
      <c r="C1" s="248"/>
      <c r="D1" s="248"/>
      <c r="E1" s="248"/>
      <c r="F1" s="248"/>
      <c r="T1" s="87"/>
      <c r="U1" s="87"/>
      <c r="V1" s="87"/>
      <c r="W1" s="86"/>
    </row>
    <row r="2" spans="1:23" ht="15.75" customHeight="1">
      <c r="A2" s="245" t="s">
        <v>303</v>
      </c>
      <c r="B2" s="245"/>
      <c r="C2" s="245"/>
      <c r="D2" s="245"/>
      <c r="E2" s="245"/>
      <c r="F2" s="245"/>
      <c r="G2" s="85"/>
      <c r="T2" s="87"/>
      <c r="W2" s="86"/>
    </row>
    <row r="3" spans="1:23" ht="15.75" customHeight="1">
      <c r="A3" s="245" t="s">
        <v>304</v>
      </c>
      <c r="B3" s="245"/>
      <c r="C3" s="245"/>
      <c r="D3" s="245"/>
      <c r="E3" s="245"/>
      <c r="F3" s="245"/>
      <c r="G3" s="85"/>
      <c r="S3" s="37" t="s">
        <v>268</v>
      </c>
      <c r="T3" s="87"/>
      <c r="U3" s="87"/>
      <c r="V3" s="87"/>
      <c r="W3" s="86"/>
    </row>
    <row r="4" spans="1:23" ht="15.75" customHeight="1">
      <c r="A4" s="249" t="s">
        <v>312</v>
      </c>
      <c r="B4" s="249"/>
      <c r="C4" s="249"/>
      <c r="D4" s="249"/>
      <c r="E4" s="249"/>
      <c r="F4" s="249"/>
      <c r="G4" s="85"/>
      <c r="W4" s="86"/>
    </row>
    <row r="5" spans="1:23" ht="12.75">
      <c r="A5" s="88" t="s">
        <v>305</v>
      </c>
      <c r="B5" s="89">
        <v>2007</v>
      </c>
      <c r="C5" s="90">
        <v>2007</v>
      </c>
      <c r="D5" s="90">
        <v>2008</v>
      </c>
      <c r="E5" s="91" t="s">
        <v>321</v>
      </c>
      <c r="F5" s="91" t="s">
        <v>311</v>
      </c>
      <c r="G5" s="92"/>
      <c r="W5" s="86"/>
    </row>
    <row r="6" spans="1:23" ht="12.75">
      <c r="A6" s="93"/>
      <c r="B6" s="93" t="s">
        <v>310</v>
      </c>
      <c r="C6" s="90" t="s">
        <v>494</v>
      </c>
      <c r="D6" s="90" t="str">
        <f>+C6</f>
        <v>ene-ago</v>
      </c>
      <c r="E6" s="91" t="s">
        <v>355</v>
      </c>
      <c r="F6" s="94">
        <v>2008</v>
      </c>
      <c r="G6" s="92"/>
      <c r="T6" s="95">
        <v>2007</v>
      </c>
      <c r="U6" s="174" t="s">
        <v>495</v>
      </c>
      <c r="V6" s="174" t="s">
        <v>496</v>
      </c>
      <c r="W6" s="86"/>
    </row>
    <row r="7" spans="1:23" ht="15.75" customHeight="1">
      <c r="A7" s="245" t="s">
        <v>307</v>
      </c>
      <c r="B7" s="245"/>
      <c r="C7" s="245"/>
      <c r="D7" s="245"/>
      <c r="E7" s="245"/>
      <c r="F7" s="245"/>
      <c r="J7" s="87"/>
      <c r="K7" s="96"/>
      <c r="S7" s="3" t="s">
        <v>32</v>
      </c>
      <c r="T7" s="87">
        <f>+B8/1000</f>
        <v>10965.277</v>
      </c>
      <c r="U7" s="87">
        <f>+C8/1000</f>
        <v>7830.047</v>
      </c>
      <c r="V7" s="87">
        <f>+D8/1000</f>
        <v>8870.169</v>
      </c>
      <c r="W7" s="86"/>
    </row>
    <row r="8" spans="1:23" ht="15.75" customHeight="1">
      <c r="A8" s="88" t="s">
        <v>306</v>
      </c>
      <c r="B8" s="97">
        <v>10965277</v>
      </c>
      <c r="C8" s="97">
        <v>7830047</v>
      </c>
      <c r="D8" s="97">
        <v>8870169</v>
      </c>
      <c r="E8" s="99">
        <f>+(D8-C8)/C8</f>
        <v>0.13283726138553192</v>
      </c>
      <c r="F8" s="100"/>
      <c r="G8" s="101"/>
      <c r="J8" s="87"/>
      <c r="K8" s="96"/>
      <c r="S8" s="3" t="s">
        <v>33</v>
      </c>
      <c r="T8" s="87">
        <f>+B13/1000</f>
        <v>3124.808</v>
      </c>
      <c r="U8" s="87">
        <f>+C13/1000</f>
        <v>1847.08</v>
      </c>
      <c r="V8" s="87">
        <f>+D13/1000</f>
        <v>2756.473</v>
      </c>
      <c r="W8" s="86"/>
    </row>
    <row r="9" spans="1:23" ht="15.75" customHeight="1">
      <c r="A9" s="102" t="s">
        <v>75</v>
      </c>
      <c r="B9" s="103">
        <v>5552294</v>
      </c>
      <c r="C9" s="103">
        <v>4215285</v>
      </c>
      <c r="D9" s="103">
        <v>4768577</v>
      </c>
      <c r="E9" s="104">
        <f aca="true" t="shared" si="0" ref="E9:E21">+(D9-C9)/C9</f>
        <v>0.13125850328032387</v>
      </c>
      <c r="F9" s="104">
        <f>+D9/$D$8</f>
        <v>0.5375970852415551</v>
      </c>
      <c r="G9" s="105"/>
      <c r="J9" s="87"/>
      <c r="K9" s="96"/>
      <c r="S9" s="3" t="s">
        <v>73</v>
      </c>
      <c r="T9" s="87">
        <f>+T7-T8</f>
        <v>7840.469</v>
      </c>
      <c r="U9" s="87">
        <f>+U7-U8</f>
        <v>5982.967</v>
      </c>
      <c r="V9" s="87">
        <f>+V7-V8</f>
        <v>6113.696</v>
      </c>
      <c r="W9" s="86"/>
    </row>
    <row r="10" spans="1:23" ht="15.75" customHeight="1">
      <c r="A10" s="102" t="s">
        <v>76</v>
      </c>
      <c r="B10" s="103">
        <v>912681</v>
      </c>
      <c r="C10" s="103">
        <v>608557</v>
      </c>
      <c r="D10" s="103">
        <v>763161</v>
      </c>
      <c r="E10" s="104">
        <f t="shared" si="0"/>
        <v>0.2540501547102408</v>
      </c>
      <c r="F10" s="104">
        <f>+D10/$D$8</f>
        <v>0.0860368049357346</v>
      </c>
      <c r="G10" s="105"/>
      <c r="J10" s="87"/>
      <c r="K10" s="96"/>
      <c r="W10" s="86"/>
    </row>
    <row r="11" spans="1:23" ht="15.75" customHeight="1">
      <c r="A11" s="102" t="s">
        <v>77</v>
      </c>
      <c r="B11" s="103">
        <v>4500302</v>
      </c>
      <c r="C11" s="103">
        <v>3006205</v>
      </c>
      <c r="D11" s="103">
        <v>3338431</v>
      </c>
      <c r="E11" s="104">
        <f t="shared" si="0"/>
        <v>0.11051342140672377</v>
      </c>
      <c r="F11" s="104">
        <f>+D11/$D$8</f>
        <v>0.37636610982271024</v>
      </c>
      <c r="G11" s="105"/>
      <c r="J11" s="87"/>
      <c r="K11" s="96"/>
      <c r="T11" s="87"/>
      <c r="U11" s="87"/>
      <c r="V11" s="87"/>
      <c r="W11" s="86"/>
    </row>
    <row r="12" spans="1:23" ht="15.75" customHeight="1">
      <c r="A12" s="245" t="s">
        <v>309</v>
      </c>
      <c r="B12" s="245"/>
      <c r="C12" s="245"/>
      <c r="D12" s="245"/>
      <c r="E12" s="245"/>
      <c r="F12" s="245"/>
      <c r="J12" s="87"/>
      <c r="K12" s="96"/>
      <c r="T12" s="87"/>
      <c r="U12" s="87"/>
      <c r="V12" s="87"/>
      <c r="W12" s="86"/>
    </row>
    <row r="13" spans="1:23" ht="15.75" customHeight="1">
      <c r="A13" s="106" t="s">
        <v>306</v>
      </c>
      <c r="B13" s="97">
        <v>3124808</v>
      </c>
      <c r="C13" s="97">
        <v>1847080</v>
      </c>
      <c r="D13" s="97">
        <v>2756473</v>
      </c>
      <c r="E13" s="99">
        <f t="shared" si="0"/>
        <v>0.4923408839898651</v>
      </c>
      <c r="F13" s="100"/>
      <c r="G13" s="101"/>
      <c r="J13" s="87"/>
      <c r="K13" s="96"/>
      <c r="T13" s="87"/>
      <c r="U13" s="87"/>
      <c r="V13" s="87"/>
      <c r="W13" s="86"/>
    </row>
    <row r="14" spans="1:23" ht="15.75" customHeight="1">
      <c r="A14" s="102" t="s">
        <v>75</v>
      </c>
      <c r="B14" s="103">
        <v>2385985</v>
      </c>
      <c r="C14" s="103">
        <v>1383779</v>
      </c>
      <c r="D14" s="103">
        <v>2132577</v>
      </c>
      <c r="E14" s="104">
        <f t="shared" si="0"/>
        <v>0.5411254253750057</v>
      </c>
      <c r="F14" s="104">
        <f>+D14/$D$13</f>
        <v>0.7736614869799197</v>
      </c>
      <c r="G14" s="105"/>
      <c r="J14" s="87"/>
      <c r="K14" s="87"/>
      <c r="T14" s="87"/>
      <c r="U14" s="87"/>
      <c r="V14" s="87"/>
      <c r="W14" s="86"/>
    </row>
    <row r="15" spans="1:23" ht="15.75" customHeight="1">
      <c r="A15" s="102" t="s">
        <v>76</v>
      </c>
      <c r="B15" s="103">
        <v>570716</v>
      </c>
      <c r="C15" s="103">
        <v>350574</v>
      </c>
      <c r="D15" s="103">
        <v>460041</v>
      </c>
      <c r="E15" s="104">
        <f t="shared" si="0"/>
        <v>0.3122507658868028</v>
      </c>
      <c r="F15" s="104">
        <f>+D15/$D$13</f>
        <v>0.1668947963575192</v>
      </c>
      <c r="G15" s="105"/>
      <c r="T15" s="87"/>
      <c r="W15" s="86"/>
    </row>
    <row r="16" spans="1:23" ht="15.75" customHeight="1">
      <c r="A16" s="102" t="s">
        <v>77</v>
      </c>
      <c r="B16" s="103">
        <v>168107</v>
      </c>
      <c r="C16" s="103">
        <v>112727</v>
      </c>
      <c r="D16" s="103">
        <v>163855</v>
      </c>
      <c r="E16" s="104">
        <f t="shared" si="0"/>
        <v>0.4535559360224259</v>
      </c>
      <c r="F16" s="104">
        <f>+D16/$D$13</f>
        <v>0.05944371666256118</v>
      </c>
      <c r="G16" s="105"/>
      <c r="W16" s="86"/>
    </row>
    <row r="17" spans="1:6" ht="15.75" customHeight="1">
      <c r="A17" s="245" t="s">
        <v>322</v>
      </c>
      <c r="B17" s="245"/>
      <c r="C17" s="245"/>
      <c r="D17" s="245"/>
      <c r="E17" s="245"/>
      <c r="F17" s="245"/>
    </row>
    <row r="18" spans="1:7" ht="15.75" customHeight="1">
      <c r="A18" s="106" t="s">
        <v>306</v>
      </c>
      <c r="B18" s="97">
        <v>7840469</v>
      </c>
      <c r="C18" s="97">
        <v>5982967</v>
      </c>
      <c r="D18" s="97">
        <v>6113696</v>
      </c>
      <c r="E18" s="99">
        <f t="shared" si="0"/>
        <v>0.021850195730646685</v>
      </c>
      <c r="F18" s="107"/>
      <c r="G18" s="105"/>
    </row>
    <row r="19" spans="1:7" ht="15.75" customHeight="1">
      <c r="A19" s="102" t="s">
        <v>75</v>
      </c>
      <c r="B19" s="103">
        <v>3166309</v>
      </c>
      <c r="C19" s="103">
        <v>2831506</v>
      </c>
      <c r="D19" s="103">
        <v>2636000</v>
      </c>
      <c r="E19" s="104">
        <f t="shared" si="0"/>
        <v>-0.06904664867388591</v>
      </c>
      <c r="F19" s="104">
        <f>+D19/$D$18</f>
        <v>0.4311630804017733</v>
      </c>
      <c r="G19" s="105"/>
    </row>
    <row r="20" spans="1:7" ht="15.75" customHeight="1">
      <c r="A20" s="102" t="s">
        <v>76</v>
      </c>
      <c r="B20" s="103">
        <v>341965</v>
      </c>
      <c r="C20" s="103">
        <v>257983</v>
      </c>
      <c r="D20" s="103">
        <v>303120</v>
      </c>
      <c r="E20" s="104">
        <f t="shared" si="0"/>
        <v>0.1749611408503661</v>
      </c>
      <c r="F20" s="104">
        <f>+D20/$D$18</f>
        <v>0.04958048290265005</v>
      </c>
      <c r="G20" s="105"/>
    </row>
    <row r="21" spans="1:7" ht="15.75" customHeight="1">
      <c r="A21" s="102" t="s">
        <v>77</v>
      </c>
      <c r="B21" s="103">
        <v>4332195</v>
      </c>
      <c r="C21" s="103">
        <v>2893478</v>
      </c>
      <c r="D21" s="103">
        <v>3174576</v>
      </c>
      <c r="E21" s="104">
        <f t="shared" si="0"/>
        <v>0.09714882919448498</v>
      </c>
      <c r="F21" s="104">
        <f>+D21/$D$18</f>
        <v>0.5192564366955766</v>
      </c>
      <c r="G21" s="105"/>
    </row>
    <row r="22" spans="1:7" ht="15.75" customHeight="1">
      <c r="A22" s="108"/>
      <c r="B22" s="109"/>
      <c r="C22" s="109"/>
      <c r="D22" s="109"/>
      <c r="E22" s="110"/>
      <c r="F22" s="110"/>
      <c r="G22" s="101"/>
    </row>
    <row r="23" spans="1:7" ht="33" customHeight="1">
      <c r="A23" s="246" t="s">
        <v>109</v>
      </c>
      <c r="B23" s="247"/>
      <c r="C23" s="247"/>
      <c r="D23" s="247"/>
      <c r="E23" s="247"/>
      <c r="F23" s="111"/>
      <c r="G23" s="112"/>
    </row>
    <row r="24" spans="1:6" ht="12.75">
      <c r="A24" s="113"/>
      <c r="B24" s="113"/>
      <c r="C24" s="113"/>
      <c r="D24" s="113"/>
      <c r="E24" s="113"/>
      <c r="F24" s="113"/>
    </row>
    <row r="25" spans="1:6" ht="12.75">
      <c r="A25" s="113"/>
      <c r="B25" s="113"/>
      <c r="C25" s="113"/>
      <c r="D25" s="113"/>
      <c r="E25" s="113"/>
      <c r="F25" s="113"/>
    </row>
    <row r="26" spans="1:6" ht="12.75">
      <c r="A26" s="113"/>
      <c r="B26" s="113"/>
      <c r="C26" s="113"/>
      <c r="D26" s="113"/>
      <c r="E26" s="113"/>
      <c r="F26" s="113"/>
    </row>
    <row r="27" spans="1:6" ht="12.75">
      <c r="A27" s="113"/>
      <c r="B27" s="113"/>
      <c r="C27" s="113"/>
      <c r="D27" s="113"/>
      <c r="E27" s="113"/>
      <c r="F27" s="113"/>
    </row>
    <row r="28" spans="1:6" ht="12.75">
      <c r="A28" s="113"/>
      <c r="B28" s="113"/>
      <c r="C28" s="113"/>
      <c r="D28" s="113"/>
      <c r="E28" s="113"/>
      <c r="F28" s="113"/>
    </row>
    <row r="29" spans="1:6" ht="12.75">
      <c r="A29" s="113"/>
      <c r="B29" s="113"/>
      <c r="C29" s="113"/>
      <c r="D29" s="113"/>
      <c r="E29" s="113"/>
      <c r="F29" s="113"/>
    </row>
    <row r="30" spans="1:6" ht="12.75">
      <c r="A30" s="113"/>
      <c r="B30" s="113"/>
      <c r="C30" s="113"/>
      <c r="D30" s="113"/>
      <c r="E30" s="113"/>
      <c r="F30" s="113"/>
    </row>
    <row r="31" spans="1:6" ht="12.75">
      <c r="A31" s="113"/>
      <c r="B31" s="113"/>
      <c r="C31" s="113"/>
      <c r="D31" s="113"/>
      <c r="E31" s="113"/>
      <c r="F31" s="113"/>
    </row>
    <row r="32" spans="1:6" ht="12.75">
      <c r="A32" s="113"/>
      <c r="B32" s="113"/>
      <c r="C32" s="113"/>
      <c r="D32" s="113"/>
      <c r="E32" s="113"/>
      <c r="F32" s="113"/>
    </row>
    <row r="33" spans="1:6" ht="12.75">
      <c r="A33" s="113"/>
      <c r="B33" s="113"/>
      <c r="C33" s="113"/>
      <c r="D33" s="113"/>
      <c r="E33" s="113"/>
      <c r="F33" s="113"/>
    </row>
    <row r="34" spans="1:6" ht="12.75">
      <c r="A34" s="113"/>
      <c r="B34" s="113"/>
      <c r="C34" s="113"/>
      <c r="D34" s="113"/>
      <c r="E34" s="113"/>
      <c r="F34" s="113"/>
    </row>
    <row r="35" spans="1:6" ht="12.75">
      <c r="A35" s="113"/>
      <c r="B35" s="113"/>
      <c r="C35" s="113"/>
      <c r="D35" s="113"/>
      <c r="E35" s="113"/>
      <c r="F35" s="113"/>
    </row>
    <row r="36" spans="1:6" ht="12.75">
      <c r="A36" s="113"/>
      <c r="B36" s="113"/>
      <c r="C36" s="113"/>
      <c r="D36" s="113"/>
      <c r="E36" s="113"/>
      <c r="F36" s="113"/>
    </row>
    <row r="37" spans="1:6" ht="12.75">
      <c r="A37" s="113"/>
      <c r="B37" s="113"/>
      <c r="C37" s="113"/>
      <c r="D37" s="113"/>
      <c r="E37" s="113"/>
      <c r="F37" s="113"/>
    </row>
    <row r="38" spans="1:6" ht="12.75">
      <c r="A38" s="113"/>
      <c r="B38" s="113"/>
      <c r="C38" s="113"/>
      <c r="D38" s="113"/>
      <c r="E38" s="113"/>
      <c r="F38" s="113"/>
    </row>
    <row r="39" spans="1:6" ht="12.75">
      <c r="A39" s="113"/>
      <c r="B39" s="113"/>
      <c r="C39" s="113"/>
      <c r="D39" s="113"/>
      <c r="E39" s="113"/>
      <c r="F39" s="113"/>
    </row>
    <row r="40" spans="1:6" ht="12.75">
      <c r="A40" s="113"/>
      <c r="B40" s="113"/>
      <c r="C40" s="113"/>
      <c r="D40" s="113"/>
      <c r="E40" s="113"/>
      <c r="F40" s="113"/>
    </row>
    <row r="41" spans="1:6" ht="12.75">
      <c r="A41" s="113"/>
      <c r="B41" s="113"/>
      <c r="C41" s="113"/>
      <c r="D41" s="113"/>
      <c r="E41" s="113"/>
      <c r="F41" s="113"/>
    </row>
    <row r="42" spans="1:6" ht="12.75">
      <c r="A42" s="113"/>
      <c r="B42" s="113"/>
      <c r="C42" s="113"/>
      <c r="D42" s="113"/>
      <c r="E42" s="113"/>
      <c r="F42" s="113"/>
    </row>
    <row r="43" spans="1:6" ht="12.75">
      <c r="A43" s="113"/>
      <c r="B43" s="113"/>
      <c r="C43" s="113"/>
      <c r="D43" s="113"/>
      <c r="E43" s="113"/>
      <c r="F43" s="113"/>
    </row>
    <row r="44" spans="1:6" ht="12.75">
      <c r="A44" s="113"/>
      <c r="B44" s="113"/>
      <c r="C44" s="113"/>
      <c r="D44" s="113"/>
      <c r="E44" s="113"/>
      <c r="F44" s="113"/>
    </row>
    <row r="45" spans="1:6" ht="12.75">
      <c r="A45" s="113"/>
      <c r="B45" s="113"/>
      <c r="C45" s="113"/>
      <c r="D45" s="113"/>
      <c r="E45" s="113"/>
      <c r="F45" s="113"/>
    </row>
    <row r="46" spans="1:6" ht="12.75">
      <c r="A46" s="113"/>
      <c r="B46" s="113"/>
      <c r="C46" s="113"/>
      <c r="D46" s="113"/>
      <c r="E46" s="113"/>
      <c r="F46" s="113"/>
    </row>
    <row r="47" spans="1:6" ht="12.75">
      <c r="A47" s="113"/>
      <c r="B47" s="113"/>
      <c r="C47" s="113"/>
      <c r="D47" s="113"/>
      <c r="E47" s="113"/>
      <c r="F47" s="113"/>
    </row>
    <row r="48" spans="1:6" ht="12.75">
      <c r="A48" s="113"/>
      <c r="B48" s="113"/>
      <c r="C48" s="113"/>
      <c r="D48" s="113"/>
      <c r="E48" s="113"/>
      <c r="F48" s="113"/>
    </row>
  </sheetData>
  <mergeCells count="8">
    <mergeCell ref="A1:F1"/>
    <mergeCell ref="A2:F2"/>
    <mergeCell ref="A3:F3"/>
    <mergeCell ref="A4:F4"/>
    <mergeCell ref="A12:F12"/>
    <mergeCell ref="A17:F17"/>
    <mergeCell ref="A23:E23"/>
    <mergeCell ref="A7:F7"/>
  </mergeCells>
  <printOptions horizontalCentered="1" verticalCentered="1"/>
  <pageMargins left="0.7874015748031497" right="0.7874015748031497" top="1.3474015748031496" bottom="0.7874015748031497" header="0" footer="0.5905511811023623"/>
  <pageSetup horizontalDpi="300" verticalDpi="300" orientation="portrait" paperSize="127" scale="85"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A1:U80"/>
  <sheetViews>
    <sheetView view="pageBreakPreview" zoomScaleSheetLayoutView="100" workbookViewId="0" topLeftCell="A1">
      <selection activeCell="B19" sqref="B19:D26"/>
    </sheetView>
  </sheetViews>
  <sheetFormatPr defaultColWidth="11.421875" defaultRowHeight="12.75"/>
  <cols>
    <col min="1" max="1" width="32.140625" style="114" customWidth="1"/>
    <col min="2" max="2" width="14.140625" style="114" bestFit="1" customWidth="1"/>
    <col min="3" max="3" width="13.7109375" style="114" bestFit="1" customWidth="1"/>
    <col min="4" max="4" width="13.421875" style="114" bestFit="1" customWidth="1"/>
    <col min="5" max="5" width="14.57421875" style="114" customWidth="1"/>
    <col min="6" max="6" width="14.00390625" style="114" customWidth="1"/>
    <col min="7" max="7" width="12.421875" style="114" customWidth="1"/>
    <col min="8" max="11" width="11.421875" style="114" customWidth="1"/>
    <col min="12" max="15" width="11.421875" style="115" customWidth="1"/>
    <col min="16" max="16" width="42.57421875" style="115" bestFit="1" customWidth="1"/>
    <col min="17" max="17" width="11.421875" style="115" customWidth="1"/>
    <col min="18" max="18" width="11.421875" style="114" customWidth="1"/>
    <col min="19" max="20" width="11.57421875" style="114" bestFit="1" customWidth="1"/>
    <col min="21" max="16384" width="11.421875" style="114" customWidth="1"/>
  </cols>
  <sheetData>
    <row r="1" spans="1:21" ht="15.75" customHeight="1">
      <c r="A1" s="248" t="s">
        <v>313</v>
      </c>
      <c r="B1" s="248"/>
      <c r="C1" s="248"/>
      <c r="D1" s="248"/>
      <c r="E1" s="248"/>
      <c r="F1" s="248"/>
      <c r="U1" s="116"/>
    </row>
    <row r="2" spans="1:21" ht="15.75" customHeight="1">
      <c r="A2" s="245" t="s">
        <v>314</v>
      </c>
      <c r="B2" s="245"/>
      <c r="C2" s="245"/>
      <c r="D2" s="245"/>
      <c r="E2" s="245"/>
      <c r="F2" s="245"/>
      <c r="G2" s="117"/>
      <c r="H2" s="117"/>
      <c r="U2" s="115"/>
    </row>
    <row r="3" spans="1:21" ht="15.75" customHeight="1">
      <c r="A3" s="245" t="s">
        <v>304</v>
      </c>
      <c r="B3" s="245"/>
      <c r="C3" s="245"/>
      <c r="D3" s="245"/>
      <c r="E3" s="245"/>
      <c r="F3" s="245"/>
      <c r="G3" s="117"/>
      <c r="H3" s="117"/>
      <c r="R3" s="118" t="s">
        <v>270</v>
      </c>
      <c r="U3" s="119"/>
    </row>
    <row r="4" spans="1:21" ht="15.75" customHeight="1">
      <c r="A4" s="249" t="s">
        <v>312</v>
      </c>
      <c r="B4" s="249"/>
      <c r="C4" s="249"/>
      <c r="D4" s="249"/>
      <c r="E4" s="249"/>
      <c r="F4" s="249"/>
      <c r="G4" s="117"/>
      <c r="H4" s="117"/>
      <c r="M4" s="120"/>
      <c r="N4" s="250"/>
      <c r="O4" s="250"/>
      <c r="R4" s="118"/>
      <c r="U4" s="115"/>
    </row>
    <row r="5" spans="1:21" ht="18" customHeight="1">
      <c r="A5" s="106" t="s">
        <v>315</v>
      </c>
      <c r="B5" s="89">
        <f>+balanza!B5</f>
        <v>2007</v>
      </c>
      <c r="C5" s="90">
        <f>+balanza!C5</f>
        <v>2007</v>
      </c>
      <c r="D5" s="90">
        <f>+balanza!D5</f>
        <v>2008</v>
      </c>
      <c r="E5" s="91" t="s">
        <v>320</v>
      </c>
      <c r="F5" s="91" t="s">
        <v>311</v>
      </c>
      <c r="G5" s="120"/>
      <c r="H5" s="120"/>
      <c r="M5" s="120"/>
      <c r="N5" s="98"/>
      <c r="O5" s="98"/>
      <c r="S5" s="121">
        <f>+S6+S7</f>
        <v>8870169</v>
      </c>
      <c r="U5" s="115"/>
    </row>
    <row r="6" spans="1:21" ht="18" customHeight="1">
      <c r="A6" s="122"/>
      <c r="B6" s="93" t="s">
        <v>310</v>
      </c>
      <c r="C6" s="90" t="str">
        <f>+balanza!C6</f>
        <v>ene-ago</v>
      </c>
      <c r="D6" s="90" t="str">
        <f>+C6</f>
        <v>ene-ago</v>
      </c>
      <c r="E6" s="91" t="s">
        <v>355</v>
      </c>
      <c r="F6" s="123">
        <v>2008</v>
      </c>
      <c r="G6" s="120"/>
      <c r="H6" s="120"/>
      <c r="M6" s="124"/>
      <c r="N6" s="124"/>
      <c r="O6" s="124"/>
      <c r="R6" s="114" t="s">
        <v>34</v>
      </c>
      <c r="S6" s="121">
        <f>D9</f>
        <v>3120746</v>
      </c>
      <c r="T6" s="125">
        <f>+S6/S5*100</f>
        <v>35.18248637652789</v>
      </c>
      <c r="U6" s="116"/>
    </row>
    <row r="7" spans="1:21" ht="18" customHeight="1">
      <c r="A7" s="245" t="s">
        <v>318</v>
      </c>
      <c r="B7" s="245"/>
      <c r="C7" s="245"/>
      <c r="D7" s="245"/>
      <c r="E7" s="245"/>
      <c r="F7" s="245"/>
      <c r="G7" s="120"/>
      <c r="H7" s="120"/>
      <c r="M7" s="124"/>
      <c r="N7" s="124"/>
      <c r="O7" s="124"/>
      <c r="R7" s="114" t="s">
        <v>36</v>
      </c>
      <c r="S7" s="121">
        <f>D13</f>
        <v>5749423</v>
      </c>
      <c r="T7" s="125">
        <f>+S7/S5*100</f>
        <v>64.81751362347211</v>
      </c>
      <c r="U7" s="115"/>
    </row>
    <row r="8" spans="1:21" ht="18" customHeight="1">
      <c r="A8" s="111" t="s">
        <v>306</v>
      </c>
      <c r="B8" s="126">
        <f>+balanza!B8</f>
        <v>10965277</v>
      </c>
      <c r="C8" s="126">
        <f>+balanza!C8</f>
        <v>7830047</v>
      </c>
      <c r="D8" s="126">
        <f>+balanza!D8</f>
        <v>8870169</v>
      </c>
      <c r="E8" s="104">
        <f>+(D8-C8)/C8</f>
        <v>0.13283726138553192</v>
      </c>
      <c r="F8" s="111"/>
      <c r="G8" s="127"/>
      <c r="H8" s="127"/>
      <c r="M8" s="124"/>
      <c r="N8" s="124"/>
      <c r="O8" s="124"/>
      <c r="T8" s="125">
        <f>SUM(T6:T7)</f>
        <v>100</v>
      </c>
      <c r="U8" s="115"/>
    </row>
    <row r="9" spans="1:21" s="118" customFormat="1" ht="18" customHeight="1">
      <c r="A9" s="88" t="s">
        <v>317</v>
      </c>
      <c r="B9" s="97">
        <v>3409531</v>
      </c>
      <c r="C9" s="97">
        <v>2828545</v>
      </c>
      <c r="D9" s="97">
        <v>3120746</v>
      </c>
      <c r="E9" s="99">
        <f aca="true" t="shared" si="0" ref="E9:E36">+(D9-C9)/C9</f>
        <v>0.10330434905578663</v>
      </c>
      <c r="F9" s="128">
        <f>+D9/$D$8</f>
        <v>0.3518248637652789</v>
      </c>
      <c r="G9" s="127"/>
      <c r="H9" s="127"/>
      <c r="M9" s="129"/>
      <c r="N9" s="129"/>
      <c r="O9" s="129"/>
      <c r="P9" s="116"/>
      <c r="Q9" s="116"/>
      <c r="R9" s="118" t="s">
        <v>269</v>
      </c>
      <c r="S9" s="121">
        <f>SUM(S10:S12)</f>
        <v>8870169</v>
      </c>
      <c r="T9" s="125"/>
      <c r="U9" s="115"/>
    </row>
    <row r="10" spans="1:21" ht="18" customHeight="1">
      <c r="A10" s="111" t="s">
        <v>35</v>
      </c>
      <c r="B10" s="126">
        <v>3106369</v>
      </c>
      <c r="C10" s="126">
        <v>2616378</v>
      </c>
      <c r="D10" s="126">
        <v>2829131</v>
      </c>
      <c r="E10" s="104">
        <f t="shared" si="0"/>
        <v>0.08131584962111744</v>
      </c>
      <c r="F10" s="130">
        <f>+D10/$D$9</f>
        <v>0.9065559965469795</v>
      </c>
      <c r="G10" s="127"/>
      <c r="H10" s="131"/>
      <c r="M10" s="124"/>
      <c r="N10" s="124"/>
      <c r="O10" s="124"/>
      <c r="R10" s="114" t="s">
        <v>39</v>
      </c>
      <c r="S10" s="121">
        <f>D10+D14</f>
        <v>4768577</v>
      </c>
      <c r="T10" s="125">
        <f>+S10/$S9*100</f>
        <v>53.75970852415551</v>
      </c>
      <c r="U10" s="116"/>
    </row>
    <row r="11" spans="1:21" ht="18" customHeight="1">
      <c r="A11" s="111" t="s">
        <v>37</v>
      </c>
      <c r="B11" s="126">
        <v>68777</v>
      </c>
      <c r="C11" s="126">
        <v>50835</v>
      </c>
      <c r="D11" s="126">
        <v>71347</v>
      </c>
      <c r="E11" s="104">
        <f t="shared" si="0"/>
        <v>0.403501524540179</v>
      </c>
      <c r="F11" s="130">
        <f>+D11/$D$9</f>
        <v>0.02286216180362003</v>
      </c>
      <c r="G11" s="127"/>
      <c r="H11" s="131"/>
      <c r="M11" s="124"/>
      <c r="N11" s="124"/>
      <c r="O11" s="124"/>
      <c r="R11" s="114" t="s">
        <v>40</v>
      </c>
      <c r="S11" s="121">
        <f>D11+D15</f>
        <v>763161</v>
      </c>
      <c r="T11" s="125">
        <f>+S11/S9*100</f>
        <v>8.60368049357346</v>
      </c>
      <c r="U11" s="115"/>
    </row>
    <row r="12" spans="1:21" ht="18" customHeight="1">
      <c r="A12" s="111" t="s">
        <v>38</v>
      </c>
      <c r="B12" s="126">
        <v>234385</v>
      </c>
      <c r="C12" s="126">
        <v>161332</v>
      </c>
      <c r="D12" s="126">
        <v>220268</v>
      </c>
      <c r="E12" s="104">
        <f t="shared" si="0"/>
        <v>0.36530880420499345</v>
      </c>
      <c r="F12" s="130">
        <f>+D12/$D$9</f>
        <v>0.0705818416494005</v>
      </c>
      <c r="G12" s="127"/>
      <c r="H12" s="131"/>
      <c r="M12" s="124"/>
      <c r="N12" s="124"/>
      <c r="O12" s="124"/>
      <c r="R12" s="114" t="s">
        <v>41</v>
      </c>
      <c r="S12" s="121">
        <f>D12+D16</f>
        <v>3338431</v>
      </c>
      <c r="T12" s="125">
        <f>+S12/S9*100</f>
        <v>37.63661098227102</v>
      </c>
      <c r="U12" s="115"/>
    </row>
    <row r="13" spans="1:21" s="118" customFormat="1" ht="18" customHeight="1">
      <c r="A13" s="88" t="s">
        <v>316</v>
      </c>
      <c r="B13" s="97">
        <v>7555746</v>
      </c>
      <c r="C13" s="97">
        <v>5001503</v>
      </c>
      <c r="D13" s="97">
        <v>5749423</v>
      </c>
      <c r="E13" s="99">
        <f t="shared" si="0"/>
        <v>0.14953904856200226</v>
      </c>
      <c r="F13" s="128">
        <f>+D13/$D$8</f>
        <v>0.6481751362347211</v>
      </c>
      <c r="G13" s="127"/>
      <c r="H13" s="127"/>
      <c r="M13" s="129"/>
      <c r="N13" s="129"/>
      <c r="O13" s="129"/>
      <c r="P13" s="116"/>
      <c r="Q13" s="116"/>
      <c r="R13" s="114"/>
      <c r="S13" s="114"/>
      <c r="T13" s="125">
        <f>SUM(T10:T12)</f>
        <v>100</v>
      </c>
      <c r="U13" s="115"/>
    </row>
    <row r="14" spans="1:21" ht="18" customHeight="1">
      <c r="A14" s="111" t="s">
        <v>35</v>
      </c>
      <c r="B14" s="126">
        <v>2445925</v>
      </c>
      <c r="C14" s="126">
        <v>1598907</v>
      </c>
      <c r="D14" s="126">
        <v>1939446</v>
      </c>
      <c r="E14" s="104">
        <f t="shared" si="0"/>
        <v>0.21298236858053657</v>
      </c>
      <c r="F14" s="130">
        <f>+D14/$D$13</f>
        <v>0.3373288067341714</v>
      </c>
      <c r="G14" s="127"/>
      <c r="H14" s="131"/>
      <c r="M14" s="124"/>
      <c r="N14" s="124"/>
      <c r="O14" s="124"/>
      <c r="T14" s="125"/>
      <c r="U14" s="115"/>
    </row>
    <row r="15" spans="1:21" ht="18" customHeight="1">
      <c r="A15" s="111" t="s">
        <v>37</v>
      </c>
      <c r="B15" s="126">
        <v>843904</v>
      </c>
      <c r="C15" s="126">
        <v>557722</v>
      </c>
      <c r="D15" s="126">
        <v>691814</v>
      </c>
      <c r="E15" s="104">
        <f t="shared" si="0"/>
        <v>0.24042802686643167</v>
      </c>
      <c r="F15" s="130">
        <f>+D15/$D$13</f>
        <v>0.12032755286921835</v>
      </c>
      <c r="G15" s="127"/>
      <c r="H15" s="131"/>
      <c r="U15" s="115"/>
    </row>
    <row r="16" spans="1:15" ht="18" customHeight="1">
      <c r="A16" s="111" t="s">
        <v>38</v>
      </c>
      <c r="B16" s="126">
        <v>4265917</v>
      </c>
      <c r="C16" s="126">
        <v>2844874</v>
      </c>
      <c r="D16" s="126">
        <v>3118163</v>
      </c>
      <c r="E16" s="104">
        <f t="shared" si="0"/>
        <v>0.09606365694930602</v>
      </c>
      <c r="F16" s="130">
        <f>+D16/$D$13</f>
        <v>0.5423436403966102</v>
      </c>
      <c r="G16" s="127"/>
      <c r="H16" s="131"/>
      <c r="M16" s="124"/>
      <c r="N16" s="124"/>
      <c r="O16" s="124"/>
    </row>
    <row r="17" spans="1:15" ht="18" customHeight="1">
      <c r="A17" s="245" t="s">
        <v>319</v>
      </c>
      <c r="B17" s="245"/>
      <c r="C17" s="245"/>
      <c r="D17" s="245"/>
      <c r="E17" s="245"/>
      <c r="F17" s="245"/>
      <c r="G17" s="127"/>
      <c r="H17" s="131"/>
      <c r="M17" s="124"/>
      <c r="N17" s="124"/>
      <c r="O17" s="124"/>
    </row>
    <row r="18" spans="1:15" ht="18" customHeight="1">
      <c r="A18" s="111" t="s">
        <v>306</v>
      </c>
      <c r="B18" s="126">
        <f>+balanza!B13</f>
        <v>3124808</v>
      </c>
      <c r="C18" s="126">
        <f>+balanza!C13</f>
        <v>1847080</v>
      </c>
      <c r="D18" s="126">
        <f>+balanza!D13</f>
        <v>2756473</v>
      </c>
      <c r="E18" s="104">
        <f t="shared" si="0"/>
        <v>0.4923408839898651</v>
      </c>
      <c r="F18" s="127"/>
      <c r="G18" s="127"/>
      <c r="H18" s="127"/>
      <c r="M18" s="124"/>
      <c r="N18" s="124"/>
      <c r="O18" s="124"/>
    </row>
    <row r="19" spans="1:15" ht="18" customHeight="1">
      <c r="A19" s="88" t="s">
        <v>317</v>
      </c>
      <c r="B19" s="97">
        <v>1056241</v>
      </c>
      <c r="C19" s="97">
        <v>628347</v>
      </c>
      <c r="D19" s="97">
        <v>846242</v>
      </c>
      <c r="E19" s="99">
        <f t="shared" si="0"/>
        <v>0.34677495078356385</v>
      </c>
      <c r="F19" s="128">
        <f>+D19/$D$18</f>
        <v>0.3070017373651039</v>
      </c>
      <c r="G19" s="127"/>
      <c r="H19" s="131"/>
      <c r="M19" s="124"/>
      <c r="N19" s="124"/>
      <c r="O19" s="124"/>
    </row>
    <row r="20" spans="1:15" ht="18" customHeight="1">
      <c r="A20" s="111" t="s">
        <v>35</v>
      </c>
      <c r="B20" s="126">
        <v>1002929</v>
      </c>
      <c r="C20" s="126">
        <v>595273</v>
      </c>
      <c r="D20" s="126">
        <v>811502</v>
      </c>
      <c r="E20" s="104">
        <f t="shared" si="0"/>
        <v>0.36324341940588606</v>
      </c>
      <c r="F20" s="130">
        <f>+D20/$D$19</f>
        <v>0.9589479132446747</v>
      </c>
      <c r="G20" s="127"/>
      <c r="H20" s="131"/>
      <c r="M20" s="124"/>
      <c r="N20" s="124"/>
      <c r="O20" s="124"/>
    </row>
    <row r="21" spans="1:15" ht="18" customHeight="1">
      <c r="A21" s="111" t="s">
        <v>37</v>
      </c>
      <c r="B21" s="126">
        <v>42430</v>
      </c>
      <c r="C21" s="126">
        <v>27208</v>
      </c>
      <c r="D21" s="126">
        <v>26898</v>
      </c>
      <c r="E21" s="104">
        <f t="shared" si="0"/>
        <v>-0.0113937077330197</v>
      </c>
      <c r="F21" s="130">
        <f>+D21/$D$19</f>
        <v>0.031785234011074845</v>
      </c>
      <c r="G21" s="127"/>
      <c r="H21" s="131"/>
      <c r="M21" s="124"/>
      <c r="N21" s="124"/>
      <c r="O21" s="124"/>
    </row>
    <row r="22" spans="1:15" ht="18" customHeight="1">
      <c r="A22" s="111" t="s">
        <v>38</v>
      </c>
      <c r="B22" s="126">
        <v>10882</v>
      </c>
      <c r="C22" s="126">
        <v>5866</v>
      </c>
      <c r="D22" s="126">
        <v>7842</v>
      </c>
      <c r="E22" s="104">
        <f t="shared" si="0"/>
        <v>0.33685646096147287</v>
      </c>
      <c r="F22" s="130">
        <f>+D22/$D$19</f>
        <v>0.009266852744250462</v>
      </c>
      <c r="G22" s="127"/>
      <c r="H22" s="131"/>
      <c r="M22" s="124"/>
      <c r="N22" s="124"/>
      <c r="O22" s="124"/>
    </row>
    <row r="23" spans="1:15" ht="18" customHeight="1">
      <c r="A23" s="88" t="s">
        <v>316</v>
      </c>
      <c r="B23" s="97">
        <v>2068567</v>
      </c>
      <c r="C23" s="97">
        <v>1218733</v>
      </c>
      <c r="D23" s="97">
        <v>1910232</v>
      </c>
      <c r="E23" s="99">
        <f t="shared" si="0"/>
        <v>0.5673917092587137</v>
      </c>
      <c r="F23" s="128">
        <f>+D23/$D$18</f>
        <v>0.6929986254173358</v>
      </c>
      <c r="G23" s="127"/>
      <c r="H23" s="131"/>
      <c r="M23" s="124"/>
      <c r="N23" s="124"/>
      <c r="O23" s="124"/>
    </row>
    <row r="24" spans="1:15" ht="18" customHeight="1">
      <c r="A24" s="111" t="s">
        <v>35</v>
      </c>
      <c r="B24" s="126">
        <v>1383056</v>
      </c>
      <c r="C24" s="126">
        <v>788506</v>
      </c>
      <c r="D24" s="126">
        <v>1321076</v>
      </c>
      <c r="E24" s="104">
        <f t="shared" si="0"/>
        <v>0.6754165472425068</v>
      </c>
      <c r="F24" s="130">
        <f>+D24/$D$23</f>
        <v>0.691578823933428</v>
      </c>
      <c r="G24" s="127"/>
      <c r="H24" s="131"/>
      <c r="M24" s="124"/>
      <c r="N24" s="124"/>
      <c r="O24" s="124"/>
    </row>
    <row r="25" spans="1:8" ht="18" customHeight="1">
      <c r="A25" s="111" t="s">
        <v>37</v>
      </c>
      <c r="B25" s="126">
        <v>528286</v>
      </c>
      <c r="C25" s="126">
        <v>323366</v>
      </c>
      <c r="D25" s="126">
        <v>433143</v>
      </c>
      <c r="E25" s="104">
        <f t="shared" si="0"/>
        <v>0.3394821966440504</v>
      </c>
      <c r="F25" s="130">
        <f>+D25/$D$23</f>
        <v>0.2267488975161132</v>
      </c>
      <c r="G25" s="127"/>
      <c r="H25" s="131"/>
    </row>
    <row r="26" spans="1:15" ht="18" customHeight="1">
      <c r="A26" s="111" t="s">
        <v>38</v>
      </c>
      <c r="B26" s="126">
        <v>157225</v>
      </c>
      <c r="C26" s="126">
        <v>106861</v>
      </c>
      <c r="D26" s="126">
        <v>156013</v>
      </c>
      <c r="E26" s="104">
        <f t="shared" si="0"/>
        <v>0.45996200671900883</v>
      </c>
      <c r="F26" s="130">
        <f>+D26/$D$23</f>
        <v>0.08167227855045879</v>
      </c>
      <c r="G26" s="127"/>
      <c r="H26" s="131"/>
      <c r="M26" s="124"/>
      <c r="N26" s="124"/>
      <c r="O26" s="124"/>
    </row>
    <row r="27" spans="1:15" ht="18" customHeight="1">
      <c r="A27" s="245" t="s">
        <v>308</v>
      </c>
      <c r="B27" s="245"/>
      <c r="C27" s="245"/>
      <c r="D27" s="245"/>
      <c r="E27" s="245"/>
      <c r="F27" s="245"/>
      <c r="G27" s="127"/>
      <c r="H27" s="131"/>
      <c r="M27" s="124"/>
      <c r="N27" s="124"/>
      <c r="O27" s="124"/>
    </row>
    <row r="28" spans="1:15" ht="18" customHeight="1">
      <c r="A28" s="111" t="s">
        <v>306</v>
      </c>
      <c r="B28" s="126">
        <f>+balanza!B18</f>
        <v>7840469</v>
      </c>
      <c r="C28" s="126">
        <f>+balanza!C18</f>
        <v>5982967</v>
      </c>
      <c r="D28" s="126">
        <f>+balanza!D18</f>
        <v>6113696</v>
      </c>
      <c r="E28" s="104">
        <f t="shared" si="0"/>
        <v>0.021850195730646685</v>
      </c>
      <c r="F28" s="127"/>
      <c r="G28" s="127"/>
      <c r="H28" s="127"/>
      <c r="M28" s="124"/>
      <c r="N28" s="124"/>
      <c r="O28" s="124"/>
    </row>
    <row r="29" spans="1:15" ht="18" customHeight="1">
      <c r="A29" s="88" t="s">
        <v>317</v>
      </c>
      <c r="B29" s="97">
        <v>2353290</v>
      </c>
      <c r="C29" s="97">
        <v>2200198</v>
      </c>
      <c r="D29" s="97">
        <v>2274504</v>
      </c>
      <c r="E29" s="99">
        <f t="shared" si="0"/>
        <v>0.033772415028102014</v>
      </c>
      <c r="F29" s="128">
        <f>+D29/$D$28</f>
        <v>0.37203419993404974</v>
      </c>
      <c r="G29" s="127"/>
      <c r="H29" s="131"/>
      <c r="M29" s="124"/>
      <c r="N29" s="124"/>
      <c r="O29" s="124"/>
    </row>
    <row r="30" spans="1:15" ht="18" customHeight="1">
      <c r="A30" s="111" t="s">
        <v>35</v>
      </c>
      <c r="B30" s="126">
        <v>2103440</v>
      </c>
      <c r="C30" s="126">
        <v>2021105</v>
      </c>
      <c r="D30" s="126">
        <v>2017629</v>
      </c>
      <c r="E30" s="104">
        <f t="shared" si="0"/>
        <v>-0.0017198512694788248</v>
      </c>
      <c r="F30" s="130">
        <f>+D30/$D$29</f>
        <v>0.8870632894028764</v>
      </c>
      <c r="G30" s="127"/>
      <c r="H30" s="131"/>
      <c r="M30" s="124"/>
      <c r="N30" s="124"/>
      <c r="O30" s="124"/>
    </row>
    <row r="31" spans="1:15" ht="18" customHeight="1">
      <c r="A31" s="111" t="s">
        <v>37</v>
      </c>
      <c r="B31" s="126">
        <v>26347</v>
      </c>
      <c r="C31" s="126">
        <v>23627</v>
      </c>
      <c r="D31" s="126">
        <v>44449</v>
      </c>
      <c r="E31" s="104">
        <f t="shared" si="0"/>
        <v>0.8812798916493841</v>
      </c>
      <c r="F31" s="130">
        <f>+D31/$D$29</f>
        <v>0.019542282625134976</v>
      </c>
      <c r="G31" s="127"/>
      <c r="H31" s="131"/>
      <c r="M31" s="124"/>
      <c r="N31" s="124"/>
      <c r="O31" s="124"/>
    </row>
    <row r="32" spans="1:15" ht="18" customHeight="1">
      <c r="A32" s="111" t="s">
        <v>38</v>
      </c>
      <c r="B32" s="126">
        <v>223503</v>
      </c>
      <c r="C32" s="126">
        <v>155466</v>
      </c>
      <c r="D32" s="126">
        <v>212426</v>
      </c>
      <c r="E32" s="104">
        <f t="shared" si="0"/>
        <v>0.3663823601301892</v>
      </c>
      <c r="F32" s="130">
        <f>+D32/$D$29</f>
        <v>0.09339442797198862</v>
      </c>
      <c r="G32" s="127"/>
      <c r="H32" s="131"/>
      <c r="M32" s="124"/>
      <c r="N32" s="124"/>
      <c r="O32" s="124"/>
    </row>
    <row r="33" spans="1:15" ht="18" customHeight="1">
      <c r="A33" s="88" t="s">
        <v>316</v>
      </c>
      <c r="B33" s="97">
        <v>5487179</v>
      </c>
      <c r="C33" s="97">
        <v>3782770</v>
      </c>
      <c r="D33" s="97">
        <v>3839191</v>
      </c>
      <c r="E33" s="99">
        <f t="shared" si="0"/>
        <v>0.014915260510155256</v>
      </c>
      <c r="F33" s="128">
        <f>+D33/$D$28</f>
        <v>0.6279656364987726</v>
      </c>
      <c r="G33" s="127"/>
      <c r="H33" s="131"/>
      <c r="M33" s="124"/>
      <c r="N33" s="124"/>
      <c r="O33" s="124"/>
    </row>
    <row r="34" spans="1:15" ht="18" customHeight="1">
      <c r="A34" s="111" t="s">
        <v>35</v>
      </c>
      <c r="B34" s="126">
        <v>1062869</v>
      </c>
      <c r="C34" s="126">
        <v>810401</v>
      </c>
      <c r="D34" s="126">
        <v>618370</v>
      </c>
      <c r="E34" s="104">
        <f t="shared" si="0"/>
        <v>-0.2369579998050348</v>
      </c>
      <c r="F34" s="130">
        <f>+D34/$D$33</f>
        <v>0.16106778745834735</v>
      </c>
      <c r="G34" s="127"/>
      <c r="H34" s="131"/>
      <c r="M34" s="124"/>
      <c r="N34" s="124"/>
      <c r="O34" s="124"/>
    </row>
    <row r="35" spans="1:15" ht="18" customHeight="1">
      <c r="A35" s="111" t="s">
        <v>37</v>
      </c>
      <c r="B35" s="126">
        <v>315618</v>
      </c>
      <c r="C35" s="126">
        <v>234356</v>
      </c>
      <c r="D35" s="126">
        <v>258671</v>
      </c>
      <c r="E35" s="104">
        <f t="shared" si="0"/>
        <v>0.10375241086210722</v>
      </c>
      <c r="F35" s="130">
        <f>+D35/$D$33</f>
        <v>0.06737643425398736</v>
      </c>
      <c r="G35" s="131"/>
      <c r="H35" s="131"/>
      <c r="M35" s="124"/>
      <c r="N35" s="124"/>
      <c r="O35" s="124"/>
    </row>
    <row r="36" spans="1:15" ht="18" customHeight="1">
      <c r="A36" s="132" t="s">
        <v>38</v>
      </c>
      <c r="B36" s="133">
        <v>4108692</v>
      </c>
      <c r="C36" s="133">
        <v>2738013</v>
      </c>
      <c r="D36" s="133">
        <v>2962150</v>
      </c>
      <c r="E36" s="134">
        <f t="shared" si="0"/>
        <v>0.08186118911780185</v>
      </c>
      <c r="F36" s="135">
        <f>+D36/$D$33</f>
        <v>0.7715557782876653</v>
      </c>
      <c r="G36" s="127"/>
      <c r="H36" s="131"/>
      <c r="M36" s="124"/>
      <c r="N36" s="124"/>
      <c r="O36" s="124"/>
    </row>
    <row r="37" spans="1:15" ht="25.5" customHeight="1">
      <c r="A37" s="246" t="s">
        <v>109</v>
      </c>
      <c r="B37" s="247"/>
      <c r="C37" s="247"/>
      <c r="D37" s="247"/>
      <c r="E37" s="247"/>
      <c r="F37" s="136"/>
      <c r="G37" s="136"/>
      <c r="H37" s="136"/>
      <c r="M37" s="124"/>
      <c r="N37" s="124"/>
      <c r="O37" s="124"/>
    </row>
    <row r="39" spans="1:8" ht="15.75" customHeight="1">
      <c r="A39" s="253"/>
      <c r="B39" s="253"/>
      <c r="C39" s="253"/>
      <c r="D39" s="253"/>
      <c r="E39" s="253"/>
      <c r="F39" s="117"/>
      <c r="G39" s="117"/>
      <c r="H39" s="117"/>
    </row>
    <row r="40" ht="15.75" customHeight="1"/>
    <row r="41" ht="15.75" customHeight="1"/>
    <row r="42" spans="8:11" ht="15.75" customHeight="1">
      <c r="H42" s="137"/>
      <c r="I42" s="121"/>
      <c r="J42" s="121"/>
      <c r="K42" s="121"/>
    </row>
    <row r="43" spans="9:11" ht="15.75" customHeight="1">
      <c r="I43" s="121"/>
      <c r="J43" s="121"/>
      <c r="K43" s="121"/>
    </row>
    <row r="44" spans="9:11" ht="15.75" customHeight="1">
      <c r="I44" s="121"/>
      <c r="J44" s="121"/>
      <c r="K44" s="121"/>
    </row>
    <row r="45" spans="9:11" ht="15.75" customHeight="1">
      <c r="I45" s="121"/>
      <c r="J45" s="121"/>
      <c r="K45" s="121"/>
    </row>
    <row r="46" spans="9:11" ht="15.75" customHeight="1">
      <c r="I46" s="121"/>
      <c r="J46" s="121"/>
      <c r="K46" s="121"/>
    </row>
    <row r="47" spans="9:11" ht="15.75" customHeight="1">
      <c r="I47" s="121"/>
      <c r="J47" s="121"/>
      <c r="K47" s="121"/>
    </row>
    <row r="48" spans="9:11" ht="15.75" customHeight="1">
      <c r="I48" s="121"/>
      <c r="J48" s="121"/>
      <c r="K48" s="121"/>
    </row>
    <row r="49" spans="9:11" ht="15.75" customHeight="1">
      <c r="I49" s="121"/>
      <c r="J49" s="121"/>
      <c r="K49" s="121"/>
    </row>
    <row r="50" spans="9:11" ht="15.75" customHeight="1">
      <c r="I50" s="121"/>
      <c r="J50" s="121"/>
      <c r="K50" s="121"/>
    </row>
    <row r="51" ht="15.75" customHeight="1"/>
    <row r="52" spans="9:11" ht="15.75" customHeight="1">
      <c r="I52" s="121"/>
      <c r="J52" s="121"/>
      <c r="K52" s="121"/>
    </row>
    <row r="53" spans="9:11" ht="15.75" customHeight="1">
      <c r="I53" s="121"/>
      <c r="J53" s="121"/>
      <c r="K53" s="121"/>
    </row>
    <row r="54" spans="9:11" ht="15.75" customHeight="1">
      <c r="I54" s="121"/>
      <c r="J54" s="121"/>
      <c r="K54" s="121"/>
    </row>
    <row r="55" spans="9:11" ht="15.75" customHeight="1">
      <c r="I55" s="121"/>
      <c r="J55" s="121"/>
      <c r="K55" s="121"/>
    </row>
    <row r="56" spans="9:11" ht="15.75" customHeight="1">
      <c r="I56" s="121"/>
      <c r="J56" s="121"/>
      <c r="K56" s="121"/>
    </row>
    <row r="57" spans="9:11" ht="15.75" customHeight="1">
      <c r="I57" s="121"/>
      <c r="J57" s="121"/>
      <c r="K57" s="121"/>
    </row>
    <row r="58" spans="9:11" ht="15.75" customHeight="1">
      <c r="I58" s="121"/>
      <c r="J58" s="121"/>
      <c r="K58" s="121"/>
    </row>
    <row r="59" spans="9:11" ht="15.75" customHeight="1">
      <c r="I59" s="121"/>
      <c r="J59" s="121"/>
      <c r="K59" s="121"/>
    </row>
    <row r="60" spans="9:11" ht="15.75" customHeight="1">
      <c r="I60" s="121"/>
      <c r="J60" s="121"/>
      <c r="K60" s="121"/>
    </row>
    <row r="61" ht="15.75" customHeight="1"/>
    <row r="62" spans="9:11" ht="15.75" customHeight="1">
      <c r="I62" s="121"/>
      <c r="J62" s="121"/>
      <c r="K62" s="121"/>
    </row>
    <row r="63" spans="9:11" ht="15.75" customHeight="1">
      <c r="I63" s="121"/>
      <c r="J63" s="121"/>
      <c r="K63" s="121"/>
    </row>
    <row r="64" spans="9:11" ht="15.75" customHeight="1">
      <c r="I64" s="121"/>
      <c r="J64" s="121"/>
      <c r="K64" s="121"/>
    </row>
    <row r="65" spans="9:11" ht="15.75" customHeight="1">
      <c r="I65" s="121"/>
      <c r="J65" s="121"/>
      <c r="K65" s="121"/>
    </row>
    <row r="66" spans="9:11" ht="15.75" customHeight="1">
      <c r="I66" s="121"/>
      <c r="J66" s="121"/>
      <c r="K66" s="121"/>
    </row>
    <row r="67" spans="9:11" ht="15.75" customHeight="1">
      <c r="I67" s="121"/>
      <c r="J67" s="121"/>
      <c r="K67" s="121"/>
    </row>
    <row r="68" spans="9:11" ht="15.75" customHeight="1">
      <c r="I68" s="121"/>
      <c r="J68" s="121"/>
      <c r="K68" s="121"/>
    </row>
    <row r="69" spans="9:11" ht="15.75" customHeight="1">
      <c r="I69" s="121"/>
      <c r="J69" s="121"/>
      <c r="K69" s="121"/>
    </row>
    <row r="70" spans="9:11" ht="15.75" customHeight="1">
      <c r="I70" s="121"/>
      <c r="J70" s="121"/>
      <c r="K70" s="121"/>
    </row>
    <row r="71" ht="15.75" customHeight="1"/>
    <row r="72" ht="15.75" customHeight="1"/>
    <row r="73" ht="15.75" customHeight="1"/>
    <row r="74" ht="15.75" customHeight="1"/>
    <row r="75" ht="15.75" customHeight="1"/>
    <row r="76" ht="15.75" customHeight="1"/>
    <row r="77" ht="15.75" customHeight="1"/>
    <row r="78" ht="15.75" customHeight="1"/>
    <row r="79" spans="1:5" ht="15.75" customHeight="1">
      <c r="A79" s="115"/>
      <c r="B79" s="115"/>
      <c r="C79" s="115"/>
      <c r="D79" s="115"/>
      <c r="E79" s="115"/>
    </row>
    <row r="80" spans="1:6" ht="26.25" customHeight="1">
      <c r="A80" s="251" t="s">
        <v>112</v>
      </c>
      <c r="B80" s="252"/>
      <c r="C80" s="252"/>
      <c r="D80" s="252"/>
      <c r="E80" s="252"/>
      <c r="F80" s="115"/>
    </row>
  </sheetData>
  <mergeCells count="11">
    <mergeCell ref="A1:F1"/>
    <mergeCell ref="A2:F2"/>
    <mergeCell ref="A3:F3"/>
    <mergeCell ref="A4:F4"/>
    <mergeCell ref="N4:O4"/>
    <mergeCell ref="A17:F17"/>
    <mergeCell ref="A7:F7"/>
    <mergeCell ref="A80:E80"/>
    <mergeCell ref="A37:E37"/>
    <mergeCell ref="A39:E39"/>
    <mergeCell ref="A27:F27"/>
  </mergeCells>
  <printOptions horizontalCentered="1" verticalCentered="1"/>
  <pageMargins left="0.7874015748031497" right="0.7874015748031497" top="0.31496062992125984" bottom="0.7874015748031497" header="0" footer="0.5905511811023623"/>
  <pageSetup horizontalDpi="300" verticalDpi="300" orientation="portrait" paperSize="127" scale="77" r:id="rId2"/>
  <headerFooter alignWithMargins="0">
    <oddFooter>&amp;C&amp;P</oddFooter>
  </headerFooter>
  <rowBreaks count="1" manualBreakCount="1">
    <brk id="38" max="6" man="1"/>
  </rowBreaks>
  <colBreaks count="1" manualBreakCount="1">
    <brk id="7" max="74" man="1"/>
  </colBreaks>
  <drawing r:id="rId1"/>
</worksheet>
</file>

<file path=xl/worksheets/sheet5.xml><?xml version="1.0" encoding="utf-8"?>
<worksheet xmlns="http://schemas.openxmlformats.org/spreadsheetml/2006/main" xmlns:r="http://schemas.openxmlformats.org/officeDocument/2006/relationships">
  <dimension ref="A1:IV83"/>
  <sheetViews>
    <sheetView workbookViewId="0" topLeftCell="A1">
      <selection activeCell="B37" sqref="B37"/>
    </sheetView>
  </sheetViews>
  <sheetFormatPr defaultColWidth="11.421875" defaultRowHeight="12.75"/>
  <cols>
    <col min="1" max="1" width="34.7109375" style="138" customWidth="1"/>
    <col min="2" max="2" width="12.140625" style="138" bestFit="1" customWidth="1"/>
    <col min="3" max="3" width="12.421875" style="170" bestFit="1" customWidth="1"/>
    <col min="4" max="4" width="11.7109375" style="138" customWidth="1"/>
    <col min="5" max="5" width="12.8515625" style="138" customWidth="1"/>
    <col min="6" max="6" width="12.7109375" style="138" customWidth="1"/>
    <col min="7" max="7" width="14.00390625" style="138" customWidth="1"/>
    <col min="8" max="16384" width="11.421875" style="138" customWidth="1"/>
  </cols>
  <sheetData>
    <row r="1" spans="1:26" ht="15.75" customHeight="1">
      <c r="A1" s="262" t="s">
        <v>392</v>
      </c>
      <c r="B1" s="228"/>
      <c r="C1" s="228"/>
      <c r="D1" s="228"/>
      <c r="U1" s="139"/>
      <c r="V1" s="139"/>
      <c r="W1" s="139"/>
      <c r="X1" s="139"/>
      <c r="Y1" s="139"/>
      <c r="Z1" s="139"/>
    </row>
    <row r="2" spans="1:256" ht="15.75" customHeight="1">
      <c r="A2" s="254" t="s">
        <v>323</v>
      </c>
      <c r="B2" s="255"/>
      <c r="C2" s="255"/>
      <c r="D2" s="255"/>
      <c r="E2" s="139"/>
      <c r="F2" s="139"/>
      <c r="G2" s="139"/>
      <c r="H2" s="139"/>
      <c r="I2" s="139"/>
      <c r="J2" s="139"/>
      <c r="K2" s="139"/>
      <c r="L2" s="139"/>
      <c r="M2" s="139"/>
      <c r="N2" s="139"/>
      <c r="O2" s="139"/>
      <c r="P2" s="139"/>
      <c r="Q2" s="254"/>
      <c r="R2" s="255"/>
      <c r="S2" s="255"/>
      <c r="T2" s="255"/>
      <c r="U2" s="139"/>
      <c r="V2" s="139" t="s">
        <v>348</v>
      </c>
      <c r="W2" s="139"/>
      <c r="X2" s="139"/>
      <c r="Y2" s="139"/>
      <c r="Z2" s="139"/>
      <c r="AA2" s="140"/>
      <c r="AB2" s="140"/>
      <c r="AC2" s="254"/>
      <c r="AD2" s="255"/>
      <c r="AE2" s="255"/>
      <c r="AF2" s="255"/>
      <c r="AG2" s="254"/>
      <c r="AH2" s="255"/>
      <c r="AI2" s="255"/>
      <c r="AJ2" s="255"/>
      <c r="AK2" s="254"/>
      <c r="AL2" s="255"/>
      <c r="AM2" s="255"/>
      <c r="AN2" s="255"/>
      <c r="AO2" s="254"/>
      <c r="AP2" s="255"/>
      <c r="AQ2" s="255"/>
      <c r="AR2" s="255"/>
      <c r="AS2" s="254"/>
      <c r="AT2" s="255"/>
      <c r="AU2" s="255"/>
      <c r="AV2" s="255"/>
      <c r="AW2" s="254"/>
      <c r="AX2" s="255"/>
      <c r="AY2" s="255"/>
      <c r="AZ2" s="255"/>
      <c r="BA2" s="254"/>
      <c r="BB2" s="255"/>
      <c r="BC2" s="255"/>
      <c r="BD2" s="255"/>
      <c r="BE2" s="254"/>
      <c r="BF2" s="255"/>
      <c r="BG2" s="255"/>
      <c r="BH2" s="255"/>
      <c r="BI2" s="254"/>
      <c r="BJ2" s="255"/>
      <c r="BK2" s="255"/>
      <c r="BL2" s="255"/>
      <c r="BM2" s="254"/>
      <c r="BN2" s="255"/>
      <c r="BO2" s="255"/>
      <c r="BP2" s="255"/>
      <c r="BQ2" s="254"/>
      <c r="BR2" s="255"/>
      <c r="BS2" s="255"/>
      <c r="BT2" s="255"/>
      <c r="BU2" s="254"/>
      <c r="BV2" s="255"/>
      <c r="BW2" s="255"/>
      <c r="BX2" s="255"/>
      <c r="BY2" s="254"/>
      <c r="BZ2" s="255"/>
      <c r="CA2" s="255"/>
      <c r="CB2" s="255"/>
      <c r="CC2" s="254"/>
      <c r="CD2" s="255"/>
      <c r="CE2" s="255"/>
      <c r="CF2" s="255"/>
      <c r="CG2" s="254"/>
      <c r="CH2" s="255"/>
      <c r="CI2" s="255"/>
      <c r="CJ2" s="255"/>
      <c r="CK2" s="254"/>
      <c r="CL2" s="255"/>
      <c r="CM2" s="255"/>
      <c r="CN2" s="255"/>
      <c r="CO2" s="254"/>
      <c r="CP2" s="255"/>
      <c r="CQ2" s="255"/>
      <c r="CR2" s="255"/>
      <c r="CS2" s="254"/>
      <c r="CT2" s="255"/>
      <c r="CU2" s="255"/>
      <c r="CV2" s="255"/>
      <c r="CW2" s="254"/>
      <c r="CX2" s="255"/>
      <c r="CY2" s="255"/>
      <c r="CZ2" s="255"/>
      <c r="DA2" s="254"/>
      <c r="DB2" s="255"/>
      <c r="DC2" s="255"/>
      <c r="DD2" s="255"/>
      <c r="DE2" s="254"/>
      <c r="DF2" s="255"/>
      <c r="DG2" s="255"/>
      <c r="DH2" s="255"/>
      <c r="DI2" s="254"/>
      <c r="DJ2" s="255"/>
      <c r="DK2" s="255"/>
      <c r="DL2" s="255"/>
      <c r="DM2" s="254"/>
      <c r="DN2" s="255"/>
      <c r="DO2" s="255"/>
      <c r="DP2" s="255"/>
      <c r="DQ2" s="254"/>
      <c r="DR2" s="255"/>
      <c r="DS2" s="255"/>
      <c r="DT2" s="255"/>
      <c r="DU2" s="254"/>
      <c r="DV2" s="255"/>
      <c r="DW2" s="255"/>
      <c r="DX2" s="255"/>
      <c r="DY2" s="254"/>
      <c r="DZ2" s="255"/>
      <c r="EA2" s="255"/>
      <c r="EB2" s="255"/>
      <c r="EC2" s="254"/>
      <c r="ED2" s="255"/>
      <c r="EE2" s="255"/>
      <c r="EF2" s="255"/>
      <c r="EG2" s="254"/>
      <c r="EH2" s="255"/>
      <c r="EI2" s="255"/>
      <c r="EJ2" s="255"/>
      <c r="EK2" s="254"/>
      <c r="EL2" s="255"/>
      <c r="EM2" s="255"/>
      <c r="EN2" s="255"/>
      <c r="EO2" s="254"/>
      <c r="EP2" s="255"/>
      <c r="EQ2" s="255"/>
      <c r="ER2" s="255"/>
      <c r="ES2" s="254"/>
      <c r="ET2" s="255"/>
      <c r="EU2" s="255"/>
      <c r="EV2" s="255"/>
      <c r="EW2" s="254"/>
      <c r="EX2" s="255"/>
      <c r="EY2" s="255"/>
      <c r="EZ2" s="255"/>
      <c r="FA2" s="254"/>
      <c r="FB2" s="255"/>
      <c r="FC2" s="255"/>
      <c r="FD2" s="255"/>
      <c r="FE2" s="254"/>
      <c r="FF2" s="255"/>
      <c r="FG2" s="255"/>
      <c r="FH2" s="255"/>
      <c r="FI2" s="254"/>
      <c r="FJ2" s="255"/>
      <c r="FK2" s="255"/>
      <c r="FL2" s="255"/>
      <c r="FM2" s="254"/>
      <c r="FN2" s="255"/>
      <c r="FO2" s="255"/>
      <c r="FP2" s="255"/>
      <c r="FQ2" s="254"/>
      <c r="FR2" s="255"/>
      <c r="FS2" s="255"/>
      <c r="FT2" s="255"/>
      <c r="FU2" s="254"/>
      <c r="FV2" s="255"/>
      <c r="FW2" s="255"/>
      <c r="FX2" s="255"/>
      <c r="FY2" s="254"/>
      <c r="FZ2" s="255"/>
      <c r="GA2" s="255"/>
      <c r="GB2" s="255"/>
      <c r="GC2" s="254"/>
      <c r="GD2" s="255"/>
      <c r="GE2" s="255"/>
      <c r="GF2" s="255"/>
      <c r="GG2" s="254"/>
      <c r="GH2" s="255"/>
      <c r="GI2" s="255"/>
      <c r="GJ2" s="255"/>
      <c r="GK2" s="254"/>
      <c r="GL2" s="255"/>
      <c r="GM2" s="255"/>
      <c r="GN2" s="255"/>
      <c r="GO2" s="254"/>
      <c r="GP2" s="255"/>
      <c r="GQ2" s="255"/>
      <c r="GR2" s="255"/>
      <c r="GS2" s="254"/>
      <c r="GT2" s="255"/>
      <c r="GU2" s="255"/>
      <c r="GV2" s="255"/>
      <c r="GW2" s="254"/>
      <c r="GX2" s="255"/>
      <c r="GY2" s="255"/>
      <c r="GZ2" s="255"/>
      <c r="HA2" s="254"/>
      <c r="HB2" s="255"/>
      <c r="HC2" s="255"/>
      <c r="HD2" s="255"/>
      <c r="HE2" s="254"/>
      <c r="HF2" s="255"/>
      <c r="HG2" s="255"/>
      <c r="HH2" s="255"/>
      <c r="HI2" s="254"/>
      <c r="HJ2" s="255"/>
      <c r="HK2" s="255"/>
      <c r="HL2" s="255"/>
      <c r="HM2" s="254"/>
      <c r="HN2" s="255"/>
      <c r="HO2" s="255"/>
      <c r="HP2" s="255"/>
      <c r="HQ2" s="254"/>
      <c r="HR2" s="255"/>
      <c r="HS2" s="255"/>
      <c r="HT2" s="255"/>
      <c r="HU2" s="254"/>
      <c r="HV2" s="255"/>
      <c r="HW2" s="255"/>
      <c r="HX2" s="255"/>
      <c r="HY2" s="254"/>
      <c r="HZ2" s="255"/>
      <c r="IA2" s="255"/>
      <c r="IB2" s="255"/>
      <c r="IC2" s="254"/>
      <c r="ID2" s="255"/>
      <c r="IE2" s="255"/>
      <c r="IF2" s="255"/>
      <c r="IG2" s="254"/>
      <c r="IH2" s="255"/>
      <c r="II2" s="255"/>
      <c r="IJ2" s="255"/>
      <c r="IK2" s="254"/>
      <c r="IL2" s="255"/>
      <c r="IM2" s="255"/>
      <c r="IN2" s="255"/>
      <c r="IO2" s="254"/>
      <c r="IP2" s="255"/>
      <c r="IQ2" s="255"/>
      <c r="IR2" s="255"/>
      <c r="IS2" s="254"/>
      <c r="IT2" s="255"/>
      <c r="IU2" s="255"/>
      <c r="IV2" s="255"/>
    </row>
    <row r="3" spans="1:256" ht="15.75" customHeight="1">
      <c r="A3" s="229" t="s">
        <v>312</v>
      </c>
      <c r="B3" s="230"/>
      <c r="C3" s="230"/>
      <c r="D3" s="230"/>
      <c r="E3" s="139"/>
      <c r="F3" s="139"/>
      <c r="M3" s="139"/>
      <c r="N3" s="139"/>
      <c r="O3" s="139"/>
      <c r="P3" s="139"/>
      <c r="Q3" s="254"/>
      <c r="R3" s="255"/>
      <c r="S3" s="255"/>
      <c r="T3" s="255"/>
      <c r="U3" s="139"/>
      <c r="V3" s="139"/>
      <c r="W3" s="139"/>
      <c r="X3" s="139"/>
      <c r="Y3" s="139"/>
      <c r="Z3" s="139"/>
      <c r="AA3" s="140"/>
      <c r="AB3" s="140"/>
      <c r="AC3" s="254"/>
      <c r="AD3" s="255"/>
      <c r="AE3" s="255"/>
      <c r="AF3" s="255"/>
      <c r="AG3" s="254"/>
      <c r="AH3" s="255"/>
      <c r="AI3" s="255"/>
      <c r="AJ3" s="255"/>
      <c r="AK3" s="254"/>
      <c r="AL3" s="255"/>
      <c r="AM3" s="255"/>
      <c r="AN3" s="255"/>
      <c r="AO3" s="254"/>
      <c r="AP3" s="255"/>
      <c r="AQ3" s="255"/>
      <c r="AR3" s="255"/>
      <c r="AS3" s="254"/>
      <c r="AT3" s="255"/>
      <c r="AU3" s="255"/>
      <c r="AV3" s="255"/>
      <c r="AW3" s="254"/>
      <c r="AX3" s="255"/>
      <c r="AY3" s="255"/>
      <c r="AZ3" s="255"/>
      <c r="BA3" s="254"/>
      <c r="BB3" s="255"/>
      <c r="BC3" s="255"/>
      <c r="BD3" s="255"/>
      <c r="BE3" s="254"/>
      <c r="BF3" s="255"/>
      <c r="BG3" s="255"/>
      <c r="BH3" s="255"/>
      <c r="BI3" s="254"/>
      <c r="BJ3" s="255"/>
      <c r="BK3" s="255"/>
      <c r="BL3" s="255"/>
      <c r="BM3" s="254"/>
      <c r="BN3" s="255"/>
      <c r="BO3" s="255"/>
      <c r="BP3" s="255"/>
      <c r="BQ3" s="254"/>
      <c r="BR3" s="255"/>
      <c r="BS3" s="255"/>
      <c r="BT3" s="255"/>
      <c r="BU3" s="254"/>
      <c r="BV3" s="255"/>
      <c r="BW3" s="255"/>
      <c r="BX3" s="255"/>
      <c r="BY3" s="254"/>
      <c r="BZ3" s="255"/>
      <c r="CA3" s="255"/>
      <c r="CB3" s="255"/>
      <c r="CC3" s="254"/>
      <c r="CD3" s="255"/>
      <c r="CE3" s="255"/>
      <c r="CF3" s="255"/>
      <c r="CG3" s="254"/>
      <c r="CH3" s="255"/>
      <c r="CI3" s="255"/>
      <c r="CJ3" s="255"/>
      <c r="CK3" s="254"/>
      <c r="CL3" s="255"/>
      <c r="CM3" s="255"/>
      <c r="CN3" s="255"/>
      <c r="CO3" s="254"/>
      <c r="CP3" s="255"/>
      <c r="CQ3" s="255"/>
      <c r="CR3" s="255"/>
      <c r="CS3" s="254"/>
      <c r="CT3" s="255"/>
      <c r="CU3" s="255"/>
      <c r="CV3" s="255"/>
      <c r="CW3" s="254"/>
      <c r="CX3" s="255"/>
      <c r="CY3" s="255"/>
      <c r="CZ3" s="255"/>
      <c r="DA3" s="254"/>
      <c r="DB3" s="255"/>
      <c r="DC3" s="255"/>
      <c r="DD3" s="255"/>
      <c r="DE3" s="254"/>
      <c r="DF3" s="255"/>
      <c r="DG3" s="255"/>
      <c r="DH3" s="255"/>
      <c r="DI3" s="254"/>
      <c r="DJ3" s="255"/>
      <c r="DK3" s="255"/>
      <c r="DL3" s="255"/>
      <c r="DM3" s="254"/>
      <c r="DN3" s="255"/>
      <c r="DO3" s="255"/>
      <c r="DP3" s="255"/>
      <c r="DQ3" s="254"/>
      <c r="DR3" s="255"/>
      <c r="DS3" s="255"/>
      <c r="DT3" s="255"/>
      <c r="DU3" s="254"/>
      <c r="DV3" s="255"/>
      <c r="DW3" s="255"/>
      <c r="DX3" s="255"/>
      <c r="DY3" s="254"/>
      <c r="DZ3" s="255"/>
      <c r="EA3" s="255"/>
      <c r="EB3" s="255"/>
      <c r="EC3" s="254"/>
      <c r="ED3" s="255"/>
      <c r="EE3" s="255"/>
      <c r="EF3" s="255"/>
      <c r="EG3" s="254"/>
      <c r="EH3" s="255"/>
      <c r="EI3" s="255"/>
      <c r="EJ3" s="255"/>
      <c r="EK3" s="254"/>
      <c r="EL3" s="255"/>
      <c r="EM3" s="255"/>
      <c r="EN3" s="255"/>
      <c r="EO3" s="254"/>
      <c r="EP3" s="255"/>
      <c r="EQ3" s="255"/>
      <c r="ER3" s="255"/>
      <c r="ES3" s="254"/>
      <c r="ET3" s="255"/>
      <c r="EU3" s="255"/>
      <c r="EV3" s="255"/>
      <c r="EW3" s="254"/>
      <c r="EX3" s="255"/>
      <c r="EY3" s="255"/>
      <c r="EZ3" s="255"/>
      <c r="FA3" s="254"/>
      <c r="FB3" s="255"/>
      <c r="FC3" s="255"/>
      <c r="FD3" s="255"/>
      <c r="FE3" s="254"/>
      <c r="FF3" s="255"/>
      <c r="FG3" s="255"/>
      <c r="FH3" s="255"/>
      <c r="FI3" s="254"/>
      <c r="FJ3" s="255"/>
      <c r="FK3" s="255"/>
      <c r="FL3" s="255"/>
      <c r="FM3" s="254"/>
      <c r="FN3" s="255"/>
      <c r="FO3" s="255"/>
      <c r="FP3" s="255"/>
      <c r="FQ3" s="254"/>
      <c r="FR3" s="255"/>
      <c r="FS3" s="255"/>
      <c r="FT3" s="255"/>
      <c r="FU3" s="254"/>
      <c r="FV3" s="255"/>
      <c r="FW3" s="255"/>
      <c r="FX3" s="255"/>
      <c r="FY3" s="254"/>
      <c r="FZ3" s="255"/>
      <c r="GA3" s="255"/>
      <c r="GB3" s="255"/>
      <c r="GC3" s="254"/>
      <c r="GD3" s="255"/>
      <c r="GE3" s="255"/>
      <c r="GF3" s="255"/>
      <c r="GG3" s="254"/>
      <c r="GH3" s="255"/>
      <c r="GI3" s="255"/>
      <c r="GJ3" s="255"/>
      <c r="GK3" s="254"/>
      <c r="GL3" s="255"/>
      <c r="GM3" s="255"/>
      <c r="GN3" s="255"/>
      <c r="GO3" s="254"/>
      <c r="GP3" s="255"/>
      <c r="GQ3" s="255"/>
      <c r="GR3" s="255"/>
      <c r="GS3" s="254"/>
      <c r="GT3" s="255"/>
      <c r="GU3" s="255"/>
      <c r="GV3" s="255"/>
      <c r="GW3" s="254"/>
      <c r="GX3" s="255"/>
      <c r="GY3" s="255"/>
      <c r="GZ3" s="255"/>
      <c r="HA3" s="254"/>
      <c r="HB3" s="255"/>
      <c r="HC3" s="255"/>
      <c r="HD3" s="255"/>
      <c r="HE3" s="254"/>
      <c r="HF3" s="255"/>
      <c r="HG3" s="255"/>
      <c r="HH3" s="255"/>
      <c r="HI3" s="254"/>
      <c r="HJ3" s="255"/>
      <c r="HK3" s="255"/>
      <c r="HL3" s="255"/>
      <c r="HM3" s="254"/>
      <c r="HN3" s="255"/>
      <c r="HO3" s="255"/>
      <c r="HP3" s="255"/>
      <c r="HQ3" s="254"/>
      <c r="HR3" s="255"/>
      <c r="HS3" s="255"/>
      <c r="HT3" s="255"/>
      <c r="HU3" s="254"/>
      <c r="HV3" s="255"/>
      <c r="HW3" s="255"/>
      <c r="HX3" s="255"/>
      <c r="HY3" s="254"/>
      <c r="HZ3" s="255"/>
      <c r="IA3" s="255"/>
      <c r="IB3" s="255"/>
      <c r="IC3" s="254"/>
      <c r="ID3" s="255"/>
      <c r="IE3" s="255"/>
      <c r="IF3" s="255"/>
      <c r="IG3" s="254"/>
      <c r="IH3" s="255"/>
      <c r="II3" s="255"/>
      <c r="IJ3" s="255"/>
      <c r="IK3" s="254"/>
      <c r="IL3" s="255"/>
      <c r="IM3" s="255"/>
      <c r="IN3" s="255"/>
      <c r="IO3" s="254"/>
      <c r="IP3" s="255"/>
      <c r="IQ3" s="255"/>
      <c r="IR3" s="255"/>
      <c r="IS3" s="254"/>
      <c r="IT3" s="255"/>
      <c r="IU3" s="255"/>
      <c r="IV3" s="255"/>
    </row>
    <row r="4" spans="1:26" s="139" customFormat="1" ht="13.5" customHeight="1">
      <c r="A4" s="141" t="s">
        <v>324</v>
      </c>
      <c r="B4" s="142" t="s">
        <v>32</v>
      </c>
      <c r="C4" s="142" t="s">
        <v>33</v>
      </c>
      <c r="D4" s="142" t="s">
        <v>73</v>
      </c>
      <c r="U4" s="138"/>
      <c r="V4" s="138" t="s">
        <v>72</v>
      </c>
      <c r="W4" s="143">
        <f>SUM(W5:W9)</f>
        <v>8870169</v>
      </c>
      <c r="X4" s="144">
        <f>SUM(X5:X9)</f>
        <v>100</v>
      </c>
      <c r="Y4" s="138"/>
      <c r="Z4" s="138"/>
    </row>
    <row r="5" spans="1:26" s="139" customFormat="1" ht="13.5" customHeight="1">
      <c r="A5" s="145"/>
      <c r="B5" s="146"/>
      <c r="C5" s="142"/>
      <c r="D5" s="146"/>
      <c r="E5" s="147"/>
      <c r="F5" s="147"/>
      <c r="U5" s="138"/>
      <c r="V5" s="138" t="s">
        <v>81</v>
      </c>
      <c r="W5" s="143">
        <f>+B9</f>
        <v>2442371</v>
      </c>
      <c r="X5" s="148">
        <f>+W5/$W$4*100</f>
        <v>27.53466140273088</v>
      </c>
      <c r="Y5" s="138"/>
      <c r="Z5" s="138"/>
    </row>
    <row r="6" spans="1:24" ht="13.5" customHeight="1">
      <c r="A6" s="260" t="s">
        <v>78</v>
      </c>
      <c r="B6" s="261"/>
      <c r="C6" s="261"/>
      <c r="D6" s="261"/>
      <c r="E6" s="139"/>
      <c r="F6" s="139"/>
      <c r="V6" s="138" t="s">
        <v>79</v>
      </c>
      <c r="W6" s="143">
        <f>+B21</f>
        <v>251371</v>
      </c>
      <c r="X6" s="148">
        <f>+W6/$W$4*100</f>
        <v>2.8338918908985837</v>
      </c>
    </row>
    <row r="7" spans="1:24" ht="13.5" customHeight="1">
      <c r="A7" s="149">
        <v>2007</v>
      </c>
      <c r="B7" s="150">
        <v>2994159</v>
      </c>
      <c r="C7" s="166">
        <v>119179</v>
      </c>
      <c r="D7" s="150">
        <v>2874980</v>
      </c>
      <c r="E7" s="151"/>
      <c r="F7" s="151"/>
      <c r="V7" s="138" t="s">
        <v>80</v>
      </c>
      <c r="W7" s="143">
        <f>+B27</f>
        <v>2617586</v>
      </c>
      <c r="X7" s="148">
        <f>+W7/$W$4*100</f>
        <v>29.50999017042404</v>
      </c>
    </row>
    <row r="8" spans="1:24" ht="13.5" customHeight="1">
      <c r="A8" s="152" t="s">
        <v>497</v>
      </c>
      <c r="B8" s="150">
        <v>2102880</v>
      </c>
      <c r="C8" s="166">
        <v>75213</v>
      </c>
      <c r="D8" s="150">
        <v>2027667</v>
      </c>
      <c r="E8" s="151"/>
      <c r="F8" s="151"/>
      <c r="V8" s="138" t="s">
        <v>82</v>
      </c>
      <c r="W8" s="143">
        <f>+B15</f>
        <v>2383200</v>
      </c>
      <c r="X8" s="148">
        <f>+W8/$W$4*100</f>
        <v>26.867582793518363</v>
      </c>
    </row>
    <row r="9" spans="1:24" ht="13.5" customHeight="1">
      <c r="A9" s="152" t="s">
        <v>498</v>
      </c>
      <c r="B9" s="150">
        <v>2442371</v>
      </c>
      <c r="C9" s="166">
        <v>140095</v>
      </c>
      <c r="D9" s="150">
        <v>2302276</v>
      </c>
      <c r="E9" s="151"/>
      <c r="F9" s="151"/>
      <c r="V9" s="138" t="s">
        <v>83</v>
      </c>
      <c r="W9" s="143">
        <f>+B33</f>
        <v>1175641</v>
      </c>
      <c r="X9" s="148">
        <f>+W9/$W$4*100</f>
        <v>13.253873742428132</v>
      </c>
    </row>
    <row r="10" spans="1:22" ht="13.5" customHeight="1">
      <c r="A10" s="153" t="s">
        <v>381</v>
      </c>
      <c r="B10" s="154">
        <f>+B9/B8*100-100</f>
        <v>16.144097618504148</v>
      </c>
      <c r="C10" s="167">
        <f>+C9/C8*100-100</f>
        <v>86.26434260034836</v>
      </c>
      <c r="D10" s="154">
        <f>+D9/D8*100-100</f>
        <v>13.543101505326078</v>
      </c>
      <c r="E10" s="155"/>
      <c r="F10" s="155"/>
      <c r="V10" s="139" t="s">
        <v>349</v>
      </c>
    </row>
    <row r="11" spans="1:24" ht="13.5" customHeight="1">
      <c r="A11" s="153"/>
      <c r="B11" s="154"/>
      <c r="C11" s="167"/>
      <c r="D11" s="154"/>
      <c r="E11" s="155"/>
      <c r="F11" s="155"/>
      <c r="V11" s="138" t="s">
        <v>74</v>
      </c>
      <c r="W11" s="143">
        <f>SUM(W12:W16)</f>
        <v>2756473</v>
      </c>
      <c r="X11" s="144">
        <f>SUM(X12:X16)</f>
        <v>100</v>
      </c>
    </row>
    <row r="12" spans="1:24" ht="13.5" customHeight="1">
      <c r="A12" s="260" t="s">
        <v>190</v>
      </c>
      <c r="B12" s="261"/>
      <c r="C12" s="261"/>
      <c r="D12" s="261"/>
      <c r="E12" s="139"/>
      <c r="F12" s="139"/>
      <c r="V12" s="138" t="s">
        <v>81</v>
      </c>
      <c r="W12" s="143">
        <f>+C9</f>
        <v>140095</v>
      </c>
      <c r="X12" s="148">
        <f>+W12/$W$11*100</f>
        <v>5.082400589448908</v>
      </c>
    </row>
    <row r="13" spans="1:24" ht="13.5" customHeight="1">
      <c r="A13" s="149">
        <f>+A7</f>
        <v>2007</v>
      </c>
      <c r="B13" s="150">
        <v>2756369</v>
      </c>
      <c r="C13" s="166">
        <v>252990</v>
      </c>
      <c r="D13" s="150">
        <v>2503379</v>
      </c>
      <c r="E13" s="151"/>
      <c r="F13" s="151"/>
      <c r="V13" s="138" t="s">
        <v>79</v>
      </c>
      <c r="W13" s="143">
        <f>+C21</f>
        <v>1679286</v>
      </c>
      <c r="X13" s="148">
        <f>+W13/$W$11*100</f>
        <v>60.92154720906028</v>
      </c>
    </row>
    <row r="14" spans="1:24" ht="13.5" customHeight="1">
      <c r="A14" s="156" t="str">
        <f>+A8</f>
        <v>Enero - agosto 2007</v>
      </c>
      <c r="B14" s="150">
        <v>1969899</v>
      </c>
      <c r="C14" s="166">
        <v>168536</v>
      </c>
      <c r="D14" s="150">
        <v>1801363</v>
      </c>
      <c r="E14" s="151"/>
      <c r="F14" s="151"/>
      <c r="V14" s="138" t="s">
        <v>80</v>
      </c>
      <c r="W14" s="143">
        <f>+C27</f>
        <v>448653</v>
      </c>
      <c r="X14" s="148">
        <f>+W14/$W$11*100</f>
        <v>16.27634299338321</v>
      </c>
    </row>
    <row r="15" spans="1:24" ht="13.5" customHeight="1">
      <c r="A15" s="156" t="str">
        <f>+A9</f>
        <v>Enero - agosto 2008</v>
      </c>
      <c r="B15" s="150">
        <v>2383200</v>
      </c>
      <c r="C15" s="166">
        <v>192496</v>
      </c>
      <c r="D15" s="150">
        <v>2190704</v>
      </c>
      <c r="E15" s="151"/>
      <c r="F15" s="151"/>
      <c r="V15" s="138" t="s">
        <v>82</v>
      </c>
      <c r="W15" s="143">
        <f>+C15</f>
        <v>192496</v>
      </c>
      <c r="X15" s="148">
        <f>+W15/$W$11*100</f>
        <v>6.983416851897334</v>
      </c>
    </row>
    <row r="16" spans="1:24" ht="13.5" customHeight="1">
      <c r="A16" s="153" t="str">
        <f>+A10</f>
        <v>Var. (%)   2008/2007</v>
      </c>
      <c r="B16" s="157">
        <f>+B15/B14*100-100</f>
        <v>20.980821859394823</v>
      </c>
      <c r="C16" s="168">
        <f>+C15/C14*100-100</f>
        <v>14.216547206531544</v>
      </c>
      <c r="D16" s="157">
        <f>+D15/D14*100-100</f>
        <v>21.613689189796844</v>
      </c>
      <c r="E16" s="155"/>
      <c r="F16" s="155"/>
      <c r="V16" s="138" t="s">
        <v>83</v>
      </c>
      <c r="W16" s="143">
        <f>+C33</f>
        <v>295943</v>
      </c>
      <c r="X16" s="148">
        <f>+W16/$W$11*100</f>
        <v>10.736292356210273</v>
      </c>
    </row>
    <row r="17" spans="1:6" ht="13.5" customHeight="1">
      <c r="A17" s="153"/>
      <c r="B17" s="157"/>
      <c r="C17" s="168"/>
      <c r="D17" s="157"/>
      <c r="E17" s="155"/>
      <c r="F17" s="155"/>
    </row>
    <row r="18" spans="1:6" ht="13.5" customHeight="1">
      <c r="A18" s="260" t="s">
        <v>79</v>
      </c>
      <c r="B18" s="261"/>
      <c r="C18" s="261"/>
      <c r="D18" s="261"/>
      <c r="E18" s="139"/>
      <c r="F18" s="139"/>
    </row>
    <row r="19" spans="1:6" ht="13.5" customHeight="1">
      <c r="A19" s="149">
        <f>+A7</f>
        <v>2007</v>
      </c>
      <c r="B19" s="150">
        <v>367292</v>
      </c>
      <c r="C19" s="166">
        <v>1893359</v>
      </c>
      <c r="D19" s="150">
        <v>-1526067</v>
      </c>
      <c r="E19" s="151"/>
      <c r="F19" s="151"/>
    </row>
    <row r="20" spans="1:6" ht="13.5" customHeight="1">
      <c r="A20" s="156" t="str">
        <f>+A14</f>
        <v>Enero - agosto 2007</v>
      </c>
      <c r="B20" s="150">
        <v>229733</v>
      </c>
      <c r="C20" s="166">
        <v>1101108</v>
      </c>
      <c r="D20" s="150">
        <v>-871375</v>
      </c>
      <c r="E20" s="151"/>
      <c r="F20" s="151"/>
    </row>
    <row r="21" spans="1:10" ht="13.5" customHeight="1">
      <c r="A21" s="156" t="str">
        <f>+A15</f>
        <v>Enero - agosto 2008</v>
      </c>
      <c r="B21" s="150">
        <v>251371</v>
      </c>
      <c r="C21" s="166">
        <v>1679286</v>
      </c>
      <c r="D21" s="150">
        <v>-1427915</v>
      </c>
      <c r="E21" s="151"/>
      <c r="F21" s="151"/>
      <c r="G21" s="143"/>
      <c r="H21" s="143"/>
      <c r="I21" s="143"/>
      <c r="J21" s="143"/>
    </row>
    <row r="22" spans="1:10" ht="13.5" customHeight="1">
      <c r="A22" s="153" t="str">
        <f>+A16</f>
        <v>Var. (%)   2008/2007</v>
      </c>
      <c r="B22" s="157">
        <f>+B21/B20*100-100</f>
        <v>9.418760038827685</v>
      </c>
      <c r="C22" s="168">
        <f>+C21/C20*100-100</f>
        <v>52.50874573611307</v>
      </c>
      <c r="D22" s="157">
        <f>+D21/D20*100-100</f>
        <v>63.86917228518146</v>
      </c>
      <c r="E22" s="155"/>
      <c r="F22" s="155"/>
      <c r="G22" s="143"/>
      <c r="H22" s="143"/>
      <c r="I22" s="143"/>
      <c r="J22" s="143"/>
    </row>
    <row r="23" spans="1:10" ht="13.5" customHeight="1">
      <c r="A23" s="153"/>
      <c r="B23" s="157"/>
      <c r="C23" s="168"/>
      <c r="D23" s="157"/>
      <c r="E23" s="155"/>
      <c r="F23" s="155"/>
      <c r="G23" s="143"/>
      <c r="H23" s="143"/>
      <c r="I23" s="143"/>
      <c r="J23" s="143"/>
    </row>
    <row r="24" spans="1:10" ht="13.5" customHeight="1">
      <c r="A24" s="260" t="s">
        <v>80</v>
      </c>
      <c r="B24" s="261"/>
      <c r="C24" s="261"/>
      <c r="D24" s="261"/>
      <c r="E24" s="139"/>
      <c r="F24" s="139"/>
      <c r="G24" s="143"/>
      <c r="H24" s="143"/>
      <c r="I24" s="143"/>
      <c r="J24" s="143"/>
    </row>
    <row r="25" spans="1:10" ht="13.5" customHeight="1">
      <c r="A25" s="149">
        <f>+A19</f>
        <v>2007</v>
      </c>
      <c r="B25" s="150">
        <v>3571759</v>
      </c>
      <c r="C25" s="166">
        <v>571353</v>
      </c>
      <c r="D25" s="150">
        <v>3000406</v>
      </c>
      <c r="E25" s="151"/>
      <c r="F25" s="151"/>
      <c r="G25" s="143"/>
      <c r="H25" s="143"/>
      <c r="I25" s="143"/>
      <c r="J25" s="143"/>
    </row>
    <row r="26" spans="1:6" ht="13.5" customHeight="1">
      <c r="A26" s="156" t="str">
        <f>+A20</f>
        <v>Enero - agosto 2007</v>
      </c>
      <c r="B26" s="150">
        <v>2668629</v>
      </c>
      <c r="C26" s="166">
        <v>332340</v>
      </c>
      <c r="D26" s="150">
        <v>2336289</v>
      </c>
      <c r="E26" s="151"/>
      <c r="F26" s="151"/>
    </row>
    <row r="27" spans="1:6" ht="13.5" customHeight="1">
      <c r="A27" s="156" t="str">
        <f>+A21</f>
        <v>Enero - agosto 2008</v>
      </c>
      <c r="B27" s="150">
        <v>2617586</v>
      </c>
      <c r="C27" s="166">
        <v>448653</v>
      </c>
      <c r="D27" s="150">
        <v>2168933</v>
      </c>
      <c r="E27" s="151"/>
      <c r="F27" s="151"/>
    </row>
    <row r="28" spans="1:6" ht="13.5" customHeight="1">
      <c r="A28" s="153" t="str">
        <f>+A22</f>
        <v>Var. (%)   2008/2007</v>
      </c>
      <c r="B28" s="157">
        <f>+B27/B26*100-100</f>
        <v>-1.9127049882168023</v>
      </c>
      <c r="C28" s="168">
        <f>+C27/C26*100-100</f>
        <v>34.99819461996751</v>
      </c>
      <c r="D28" s="157">
        <f>+D27/D26*100-100</f>
        <v>-7.163326112480092</v>
      </c>
      <c r="E28" s="145"/>
      <c r="F28" s="155"/>
    </row>
    <row r="29" spans="1:8" ht="13.5" customHeight="1">
      <c r="A29" s="153"/>
      <c r="B29" s="157"/>
      <c r="C29" s="168"/>
      <c r="D29" s="157"/>
      <c r="E29" s="155"/>
      <c r="F29" s="158"/>
      <c r="G29" s="159"/>
      <c r="H29" s="160"/>
    </row>
    <row r="30" spans="1:6" ht="13.5" customHeight="1">
      <c r="A30" s="260" t="s">
        <v>325</v>
      </c>
      <c r="B30" s="261"/>
      <c r="C30" s="261"/>
      <c r="D30" s="261"/>
      <c r="E30" s="139"/>
      <c r="F30" s="139"/>
    </row>
    <row r="31" spans="1:8" ht="13.5" customHeight="1">
      <c r="A31" s="149">
        <f>+A25</f>
        <v>2007</v>
      </c>
      <c r="B31" s="150">
        <f>+B37-(B7+B13+B19+B25)</f>
        <v>1275698</v>
      </c>
      <c r="C31" s="166">
        <f>+C37-(C7+C13+C19+C25)</f>
        <v>287927</v>
      </c>
      <c r="D31" s="150">
        <f>+D37-(D7+D13+D19+D25)</f>
        <v>987771</v>
      </c>
      <c r="E31" s="161"/>
      <c r="F31" s="151"/>
      <c r="G31" s="151"/>
      <c r="H31" s="151"/>
    </row>
    <row r="32" spans="1:8" ht="13.5" customHeight="1">
      <c r="A32" s="156" t="str">
        <f>+A26</f>
        <v>Enero - agosto 2007</v>
      </c>
      <c r="B32" s="150">
        <f aca="true" t="shared" si="0" ref="B32:D33">+B38-(B8+B14+B20+B26)</f>
        <v>858906</v>
      </c>
      <c r="C32" s="166">
        <f t="shared" si="0"/>
        <v>169883</v>
      </c>
      <c r="D32" s="150">
        <f t="shared" si="0"/>
        <v>689023</v>
      </c>
      <c r="E32" s="162"/>
      <c r="F32" s="151"/>
      <c r="G32" s="151"/>
      <c r="H32" s="151"/>
    </row>
    <row r="33" spans="1:8" ht="13.5" customHeight="1">
      <c r="A33" s="156" t="str">
        <f>+A27</f>
        <v>Enero - agosto 2008</v>
      </c>
      <c r="B33" s="150">
        <f t="shared" si="0"/>
        <v>1175641</v>
      </c>
      <c r="C33" s="166">
        <f t="shared" si="0"/>
        <v>295943</v>
      </c>
      <c r="D33" s="150">
        <f t="shared" si="0"/>
        <v>879698</v>
      </c>
      <c r="E33" s="162"/>
      <c r="F33" s="151"/>
      <c r="G33" s="151"/>
      <c r="H33" s="151"/>
    </row>
    <row r="34" spans="1:8" ht="13.5" customHeight="1">
      <c r="A34" s="153" t="str">
        <f>+A28</f>
        <v>Var. (%)   2008/2007</v>
      </c>
      <c r="B34" s="157">
        <f>(B33/B32-1)*100</f>
        <v>36.87656157949763</v>
      </c>
      <c r="C34" s="168">
        <f>(C33/C32-1)*100</f>
        <v>74.204010995803</v>
      </c>
      <c r="D34" s="157">
        <f>(D33/D32-1)*100</f>
        <v>27.673241676983196</v>
      </c>
      <c r="E34" s="155"/>
      <c r="F34" s="151"/>
      <c r="G34" s="151"/>
      <c r="H34" s="151"/>
    </row>
    <row r="35" spans="1:8" ht="13.5" customHeight="1">
      <c r="A35" s="153"/>
      <c r="B35" s="150"/>
      <c r="C35" s="166"/>
      <c r="E35" s="155"/>
      <c r="F35" s="163"/>
      <c r="G35" s="163"/>
      <c r="H35" s="151"/>
    </row>
    <row r="36" spans="1:8" ht="13.5" customHeight="1">
      <c r="A36" s="254" t="s">
        <v>308</v>
      </c>
      <c r="B36" s="255"/>
      <c r="C36" s="255"/>
      <c r="D36" s="255"/>
      <c r="E36" s="159"/>
      <c r="F36" s="159"/>
      <c r="G36" s="159"/>
      <c r="H36" s="160"/>
    </row>
    <row r="37" spans="1:8" ht="13.5" customHeight="1">
      <c r="A37" s="149">
        <f>+A31</f>
        <v>2007</v>
      </c>
      <c r="B37" s="150">
        <f>+balanza!B8</f>
        <v>10965277</v>
      </c>
      <c r="C37" s="166">
        <f>+balanza!B13</f>
        <v>3124808</v>
      </c>
      <c r="D37" s="150">
        <f>+B37-C37</f>
        <v>7840469</v>
      </c>
      <c r="E37" s="161"/>
      <c r="F37" s="151"/>
      <c r="G37" s="151"/>
      <c r="H37" s="151"/>
    </row>
    <row r="38" spans="1:8" ht="13.5" customHeight="1">
      <c r="A38" s="156" t="str">
        <f>+A32</f>
        <v>Enero - agosto 2007</v>
      </c>
      <c r="B38" s="150">
        <f>+balanza!C8</f>
        <v>7830047</v>
      </c>
      <c r="C38" s="166">
        <f>+balanza!C13</f>
        <v>1847080</v>
      </c>
      <c r="D38" s="150">
        <f>+B38-C38</f>
        <v>5982967</v>
      </c>
      <c r="E38" s="163"/>
      <c r="F38" s="151"/>
      <c r="G38" s="151"/>
      <c r="H38" s="151"/>
    </row>
    <row r="39" spans="1:8" ht="13.5" customHeight="1">
      <c r="A39" s="156" t="str">
        <f>+A33</f>
        <v>Enero - agosto 2008</v>
      </c>
      <c r="B39" s="150">
        <f>+balanza!D8</f>
        <v>8870169</v>
      </c>
      <c r="C39" s="166">
        <f>+balanza!D13</f>
        <v>2756473</v>
      </c>
      <c r="D39" s="150">
        <f>+B39-C39</f>
        <v>6113696</v>
      </c>
      <c r="E39" s="163"/>
      <c r="F39" s="151"/>
      <c r="G39" s="151"/>
      <c r="H39" s="151"/>
    </row>
    <row r="40" spans="1:8" ht="13.5" customHeight="1">
      <c r="A40" s="164" t="str">
        <f>+A34</f>
        <v>Var. (%)   2008/2007</v>
      </c>
      <c r="B40" s="165">
        <f>+B39/B38*100-100</f>
        <v>13.283726138553192</v>
      </c>
      <c r="C40" s="169">
        <f>+C39/C38*100-100</f>
        <v>49.2340883989865</v>
      </c>
      <c r="D40" s="165">
        <f>+D39/D38*100-100</f>
        <v>2.185019573064679</v>
      </c>
      <c r="E40" s="155"/>
      <c r="F40" s="151"/>
      <c r="G40" s="151"/>
      <c r="H40" s="151"/>
    </row>
    <row r="41" spans="1:8" ht="26.25" customHeight="1">
      <c r="A41" s="258" t="s">
        <v>110</v>
      </c>
      <c r="B41" s="259"/>
      <c r="C41" s="259"/>
      <c r="D41" s="259"/>
      <c r="E41" s="155"/>
      <c r="F41" s="151"/>
      <c r="G41" s="151"/>
      <c r="H41" s="151"/>
    </row>
    <row r="42" spans="5:8" ht="13.5" customHeight="1">
      <c r="E42" s="155"/>
      <c r="F42" s="151"/>
      <c r="G42" s="151"/>
      <c r="H42" s="151"/>
    </row>
    <row r="43" ht="13.5" customHeight="1"/>
    <row r="44" spans="5:8" ht="13.5" customHeight="1">
      <c r="E44" s="161"/>
      <c r="F44" s="143"/>
      <c r="G44" s="143"/>
      <c r="H44" s="143"/>
    </row>
    <row r="45" spans="5:8" ht="13.5" customHeight="1">
      <c r="E45" s="163"/>
      <c r="F45" s="143"/>
      <c r="G45" s="143"/>
      <c r="H45" s="143"/>
    </row>
    <row r="46" spans="5:8" ht="13.5" customHeight="1">
      <c r="E46" s="163"/>
      <c r="F46" s="143"/>
      <c r="G46" s="143"/>
      <c r="H46" s="143"/>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139"/>
      <c r="B82" s="139"/>
      <c r="C82" s="171"/>
      <c r="D82" s="139"/>
    </row>
    <row r="83" spans="1:4" ht="34.5" customHeight="1">
      <c r="A83" s="256" t="s">
        <v>111</v>
      </c>
      <c r="B83" s="257"/>
      <c r="C83" s="257"/>
      <c r="D83" s="257"/>
    </row>
  </sheetData>
  <mergeCells count="127">
    <mergeCell ref="A1:D1"/>
    <mergeCell ref="A2:D2"/>
    <mergeCell ref="A3:D3"/>
    <mergeCell ref="A6:D6"/>
    <mergeCell ref="AC2:AF2"/>
    <mergeCell ref="AG2:AJ2"/>
    <mergeCell ref="Q2:T2"/>
    <mergeCell ref="A83:D83"/>
    <mergeCell ref="A41:D41"/>
    <mergeCell ref="A12:D12"/>
    <mergeCell ref="A18:D18"/>
    <mergeCell ref="A24:D24"/>
    <mergeCell ref="A30:D30"/>
    <mergeCell ref="AG3:AJ3"/>
    <mergeCell ref="AK2:AN2"/>
    <mergeCell ref="AO2:AR2"/>
    <mergeCell ref="AS2:AV2"/>
    <mergeCell ref="AW2:AZ2"/>
    <mergeCell ref="BA2:BD2"/>
    <mergeCell ref="BE2:BH2"/>
    <mergeCell ref="BI2:BL2"/>
    <mergeCell ref="BM2:BP2"/>
    <mergeCell ref="BQ2:BT2"/>
    <mergeCell ref="BU2:BX2"/>
    <mergeCell ref="BY2:CB2"/>
    <mergeCell ref="CC2:CF2"/>
    <mergeCell ref="CG2:CJ2"/>
    <mergeCell ref="CK2:CN2"/>
    <mergeCell ref="CO2:CR2"/>
    <mergeCell ref="CS2:CV2"/>
    <mergeCell ref="CW2:CZ2"/>
    <mergeCell ref="DA2:DD2"/>
    <mergeCell ref="DE2:DH2"/>
    <mergeCell ref="DI2:DL2"/>
    <mergeCell ref="DM2:DP2"/>
    <mergeCell ref="DQ2:DT2"/>
    <mergeCell ref="DU2:DX2"/>
    <mergeCell ref="DY2:EB2"/>
    <mergeCell ref="EC2:EF2"/>
    <mergeCell ref="EG2:EJ2"/>
    <mergeCell ref="EK2:EN2"/>
    <mergeCell ref="EO2:ER2"/>
    <mergeCell ref="ES2:EV2"/>
    <mergeCell ref="EW2:EZ2"/>
    <mergeCell ref="FA2:FD2"/>
    <mergeCell ref="FE2:FH2"/>
    <mergeCell ref="FI2:FL2"/>
    <mergeCell ref="FM2:FP2"/>
    <mergeCell ref="FQ2:FT2"/>
    <mergeCell ref="FU2:FX2"/>
    <mergeCell ref="FY2:GB2"/>
    <mergeCell ref="GC2:GF2"/>
    <mergeCell ref="GG2:GJ2"/>
    <mergeCell ref="GK2:GN2"/>
    <mergeCell ref="HI2:HL2"/>
    <mergeCell ref="HM2:HP2"/>
    <mergeCell ref="HQ2:HT2"/>
    <mergeCell ref="GO2:GR2"/>
    <mergeCell ref="GS2:GV2"/>
    <mergeCell ref="GW2:GZ2"/>
    <mergeCell ref="HA2:HD2"/>
    <mergeCell ref="IK2:IN2"/>
    <mergeCell ref="IO2:IR2"/>
    <mergeCell ref="IS2:IV2"/>
    <mergeCell ref="Q3:T3"/>
    <mergeCell ref="AC3:AF3"/>
    <mergeCell ref="HU2:HX2"/>
    <mergeCell ref="HY2:IB2"/>
    <mergeCell ref="IC2:IF2"/>
    <mergeCell ref="IG2:IJ2"/>
    <mergeCell ref="HE2:HH2"/>
    <mergeCell ref="AK3:AN3"/>
    <mergeCell ref="AO3:AR3"/>
    <mergeCell ref="AS3:AV3"/>
    <mergeCell ref="AW3:AZ3"/>
    <mergeCell ref="BA3:BD3"/>
    <mergeCell ref="BE3:BH3"/>
    <mergeCell ref="BI3:BL3"/>
    <mergeCell ref="BM3:BP3"/>
    <mergeCell ref="BQ3:BT3"/>
    <mergeCell ref="BU3:BX3"/>
    <mergeCell ref="BY3:CB3"/>
    <mergeCell ref="CC3:CF3"/>
    <mergeCell ref="CG3:CJ3"/>
    <mergeCell ref="CK3:CN3"/>
    <mergeCell ref="CO3:CR3"/>
    <mergeCell ref="CS3:CV3"/>
    <mergeCell ref="CW3:CZ3"/>
    <mergeCell ref="DA3:DD3"/>
    <mergeCell ref="DE3:DH3"/>
    <mergeCell ref="DI3:DL3"/>
    <mergeCell ref="DM3:DP3"/>
    <mergeCell ref="DQ3:DT3"/>
    <mergeCell ref="DU3:DX3"/>
    <mergeCell ref="DY3:EB3"/>
    <mergeCell ref="EC3:EF3"/>
    <mergeCell ref="EG3:EJ3"/>
    <mergeCell ref="EK3:EN3"/>
    <mergeCell ref="EO3:ER3"/>
    <mergeCell ref="ES3:EV3"/>
    <mergeCell ref="EW3:EZ3"/>
    <mergeCell ref="FA3:FD3"/>
    <mergeCell ref="FE3:FH3"/>
    <mergeCell ref="FI3:FL3"/>
    <mergeCell ref="FM3:FP3"/>
    <mergeCell ref="FQ3:FT3"/>
    <mergeCell ref="GS3:GV3"/>
    <mergeCell ref="GW3:GZ3"/>
    <mergeCell ref="FU3:FX3"/>
    <mergeCell ref="FY3:GB3"/>
    <mergeCell ref="GC3:GF3"/>
    <mergeCell ref="GG3:GJ3"/>
    <mergeCell ref="IS3:IV3"/>
    <mergeCell ref="HQ3:HT3"/>
    <mergeCell ref="HU3:HX3"/>
    <mergeCell ref="HY3:IB3"/>
    <mergeCell ref="IC3:IF3"/>
    <mergeCell ref="A36:D36"/>
    <mergeCell ref="IG3:IJ3"/>
    <mergeCell ref="IK3:IN3"/>
    <mergeCell ref="IO3:IR3"/>
    <mergeCell ref="HA3:HD3"/>
    <mergeCell ref="HE3:HH3"/>
    <mergeCell ref="HI3:HL3"/>
    <mergeCell ref="HM3:HP3"/>
    <mergeCell ref="GK3:GN3"/>
    <mergeCell ref="GO3:GR3"/>
  </mergeCells>
  <printOptions horizontalCentered="1" verticalCentered="1"/>
  <pageMargins left="0.7874015748031497" right="0.7874015748031497" top="1.3385826771653544" bottom="0.7874015748031497" header="0" footer="0.5905511811023623"/>
  <pageSetup horizontalDpi="300" verticalDpi="300" orientation="portrait" paperSize="127" scale="85" r:id="rId2"/>
  <headerFooter alignWithMargins="0">
    <oddFooter>&amp;C&amp;P</oddFooter>
  </headerFooter>
  <rowBreaks count="1" manualBreakCount="1">
    <brk id="41" max="3" man="1"/>
  </rowBreaks>
  <drawing r:id="rId1"/>
</worksheet>
</file>

<file path=xl/worksheets/sheet6.xml><?xml version="1.0" encoding="utf-8"?>
<worksheet xmlns="http://schemas.openxmlformats.org/spreadsheetml/2006/main" xmlns:r="http://schemas.openxmlformats.org/officeDocument/2006/relationships">
  <dimension ref="A1:I74"/>
  <sheetViews>
    <sheetView workbookViewId="0" topLeftCell="A1">
      <selection activeCell="H36" sqref="H36"/>
    </sheetView>
  </sheetViews>
  <sheetFormatPr defaultColWidth="11.421875" defaultRowHeight="12.75"/>
  <cols>
    <col min="1" max="1" width="30.7109375" style="70" customWidth="1"/>
    <col min="2" max="5" width="11.421875" style="70" customWidth="1"/>
    <col min="6" max="6" width="14.57421875" style="180" bestFit="1" customWidth="1"/>
    <col min="7" max="16384" width="11.421875" style="70" customWidth="1"/>
  </cols>
  <sheetData>
    <row r="1" spans="1:6" ht="15.75" customHeight="1">
      <c r="A1" s="264" t="s">
        <v>393</v>
      </c>
      <c r="B1" s="264"/>
      <c r="C1" s="264"/>
      <c r="D1" s="264"/>
      <c r="E1" s="264"/>
      <c r="F1" s="264"/>
    </row>
    <row r="2" spans="1:6" ht="15.75" customHeight="1">
      <c r="A2" s="227" t="s">
        <v>326</v>
      </c>
      <c r="B2" s="227"/>
      <c r="C2" s="227"/>
      <c r="D2" s="227"/>
      <c r="E2" s="227"/>
      <c r="F2" s="227"/>
    </row>
    <row r="3" spans="1:6" ht="15.75" customHeight="1">
      <c r="A3" s="263" t="s">
        <v>327</v>
      </c>
      <c r="B3" s="263"/>
      <c r="C3" s="263"/>
      <c r="D3" s="263"/>
      <c r="E3" s="263"/>
      <c r="F3" s="263"/>
    </row>
    <row r="4" spans="1:6" ht="12.75" customHeight="1">
      <c r="A4" s="265" t="s">
        <v>58</v>
      </c>
      <c r="B4" s="64">
        <f>+'balanza productos_region'!B5</f>
        <v>2007</v>
      </c>
      <c r="C4" s="65">
        <f>+'balanza productos_region'!C5</f>
        <v>2007</v>
      </c>
      <c r="D4" s="65">
        <f>+'balanza productos_region'!D5</f>
        <v>2008</v>
      </c>
      <c r="E4" s="66" t="s">
        <v>321</v>
      </c>
      <c r="F4" s="67" t="s">
        <v>311</v>
      </c>
    </row>
    <row r="5" spans="1:6" ht="11.25">
      <c r="A5" s="233"/>
      <c r="B5" s="67" t="s">
        <v>310</v>
      </c>
      <c r="C5" s="65" t="str">
        <f>+balanza!C6</f>
        <v>ene-ago</v>
      </c>
      <c r="D5" s="65" t="str">
        <f>+C5</f>
        <v>ene-ago</v>
      </c>
      <c r="E5" s="66" t="str">
        <f>+'balanza productos_region'!E6</f>
        <v> 2008-2007</v>
      </c>
      <c r="F5" s="175">
        <f>+'balanza productos_region'!F6</f>
        <v>2008</v>
      </c>
    </row>
    <row r="6" spans="2:6" ht="11.25">
      <c r="B6" s="71"/>
      <c r="C6" s="71"/>
      <c r="D6" s="71"/>
      <c r="E6" s="71"/>
      <c r="F6" s="176"/>
    </row>
    <row r="7" spans="1:6" ht="12.75" customHeight="1">
      <c r="A7" s="72" t="s">
        <v>43</v>
      </c>
      <c r="B7" s="71">
        <v>2621489</v>
      </c>
      <c r="C7" s="71">
        <v>1993093</v>
      </c>
      <c r="D7" s="71">
        <v>1929907</v>
      </c>
      <c r="E7" s="69">
        <f>+(D7-C7)/C7</f>
        <v>-0.03170248453032548</v>
      </c>
      <c r="F7" s="177">
        <f>+D7/$D$23</f>
        <v>0.21757274297705037</v>
      </c>
    </row>
    <row r="8" spans="1:6" ht="11.25">
      <c r="A8" s="70" t="s">
        <v>48</v>
      </c>
      <c r="B8" s="71">
        <v>835966</v>
      </c>
      <c r="C8" s="71">
        <v>562266</v>
      </c>
      <c r="D8" s="71">
        <v>642441</v>
      </c>
      <c r="E8" s="69">
        <f aca="true" t="shared" si="0" ref="E8:E23">+(D8-C8)/C8</f>
        <v>0.14259265187651396</v>
      </c>
      <c r="F8" s="177">
        <f aca="true" t="shared" si="1" ref="F8:F23">+D8/$D$23</f>
        <v>0.07242714315815178</v>
      </c>
    </row>
    <row r="9" spans="1:6" ht="11.25">
      <c r="A9" s="70" t="s">
        <v>44</v>
      </c>
      <c r="B9" s="71">
        <v>747142</v>
      </c>
      <c r="C9" s="71">
        <v>519770</v>
      </c>
      <c r="D9" s="71">
        <v>561136</v>
      </c>
      <c r="E9" s="69">
        <f t="shared" si="0"/>
        <v>0.07958520114666102</v>
      </c>
      <c r="F9" s="177">
        <f t="shared" si="1"/>
        <v>0.06326102693195586</v>
      </c>
    </row>
    <row r="10" spans="1:6" ht="11.25">
      <c r="A10" s="70" t="s">
        <v>46</v>
      </c>
      <c r="B10" s="71">
        <v>571865</v>
      </c>
      <c r="C10" s="71">
        <v>429177</v>
      </c>
      <c r="D10" s="71">
        <v>559814</v>
      </c>
      <c r="E10" s="69">
        <f t="shared" si="0"/>
        <v>0.3043895642124345</v>
      </c>
      <c r="F10" s="177">
        <f t="shared" si="1"/>
        <v>0.0631119880579502</v>
      </c>
    </row>
    <row r="11" spans="1:6" ht="11.25">
      <c r="A11" s="70" t="s">
        <v>45</v>
      </c>
      <c r="B11" s="71">
        <v>749183</v>
      </c>
      <c r="C11" s="71">
        <v>534423</v>
      </c>
      <c r="D11" s="71">
        <v>522543</v>
      </c>
      <c r="E11" s="69">
        <f t="shared" si="0"/>
        <v>-0.02222958218489848</v>
      </c>
      <c r="F11" s="177">
        <f t="shared" si="1"/>
        <v>0.05891015154277218</v>
      </c>
    </row>
    <row r="12" spans="1:6" ht="11.25">
      <c r="A12" s="70" t="s">
        <v>47</v>
      </c>
      <c r="B12" s="71">
        <v>556688</v>
      </c>
      <c r="C12" s="71">
        <v>412855</v>
      </c>
      <c r="D12" s="71">
        <v>406569</v>
      </c>
      <c r="E12" s="69">
        <f t="shared" si="0"/>
        <v>-0.01522568456237662</v>
      </c>
      <c r="F12" s="177">
        <f t="shared" si="1"/>
        <v>0.0458355415776182</v>
      </c>
    </row>
    <row r="13" spans="1:6" ht="11.25">
      <c r="A13" s="70" t="s">
        <v>49</v>
      </c>
      <c r="B13" s="71">
        <v>441011</v>
      </c>
      <c r="C13" s="71">
        <v>313533</v>
      </c>
      <c r="D13" s="71">
        <v>381697</v>
      </c>
      <c r="E13" s="69">
        <f t="shared" si="0"/>
        <v>0.21740614225615804</v>
      </c>
      <c r="F13" s="177">
        <f t="shared" si="1"/>
        <v>0.04303153637771727</v>
      </c>
    </row>
    <row r="14" spans="1:6" ht="11.25">
      <c r="A14" s="70" t="s">
        <v>206</v>
      </c>
      <c r="B14" s="71">
        <v>292819</v>
      </c>
      <c r="C14" s="71">
        <v>176339</v>
      </c>
      <c r="D14" s="71">
        <v>362767</v>
      </c>
      <c r="E14" s="69">
        <f t="shared" si="0"/>
        <v>1.0572136623208706</v>
      </c>
      <c r="F14" s="177">
        <f t="shared" si="1"/>
        <v>0.04089741694887662</v>
      </c>
    </row>
    <row r="15" spans="1:6" ht="11.25">
      <c r="A15" s="70" t="s">
        <v>205</v>
      </c>
      <c r="B15" s="71">
        <v>420254</v>
      </c>
      <c r="C15" s="71">
        <v>313258</v>
      </c>
      <c r="D15" s="71">
        <v>359918</v>
      </c>
      <c r="E15" s="69">
        <f t="shared" si="0"/>
        <v>0.14895070516954076</v>
      </c>
      <c r="F15" s="177">
        <f t="shared" si="1"/>
        <v>0.04057622802902628</v>
      </c>
    </row>
    <row r="16" spans="1:6" ht="11.25">
      <c r="A16" s="70" t="s">
        <v>50</v>
      </c>
      <c r="B16" s="71">
        <v>243303</v>
      </c>
      <c r="C16" s="71">
        <v>163184</v>
      </c>
      <c r="D16" s="71">
        <v>262674</v>
      </c>
      <c r="E16" s="69">
        <f t="shared" si="0"/>
        <v>0.6096798705755466</v>
      </c>
      <c r="F16" s="177">
        <f t="shared" si="1"/>
        <v>0.029613190007991955</v>
      </c>
    </row>
    <row r="17" spans="1:6" ht="11.25">
      <c r="A17" s="70" t="s">
        <v>51</v>
      </c>
      <c r="B17" s="71">
        <v>270817</v>
      </c>
      <c r="C17" s="71">
        <v>193235</v>
      </c>
      <c r="D17" s="71">
        <v>227547</v>
      </c>
      <c r="E17" s="69">
        <f t="shared" si="0"/>
        <v>0.1775661758998111</v>
      </c>
      <c r="F17" s="177">
        <f t="shared" si="1"/>
        <v>0.02565306252902284</v>
      </c>
    </row>
    <row r="18" spans="1:6" ht="11.25">
      <c r="A18" s="70" t="s">
        <v>350</v>
      </c>
      <c r="B18" s="71">
        <v>216719</v>
      </c>
      <c r="C18" s="71">
        <v>137949</v>
      </c>
      <c r="D18" s="71">
        <v>196440</v>
      </c>
      <c r="E18" s="69">
        <f t="shared" si="0"/>
        <v>0.42400452341082573</v>
      </c>
      <c r="F18" s="177">
        <f t="shared" si="1"/>
        <v>0.0221461394929454</v>
      </c>
    </row>
    <row r="19" spans="1:6" ht="11.25">
      <c r="A19" s="70" t="s">
        <v>53</v>
      </c>
      <c r="B19" s="71">
        <v>223984</v>
      </c>
      <c r="C19" s="71">
        <v>165688</v>
      </c>
      <c r="D19" s="71">
        <v>180797</v>
      </c>
      <c r="E19" s="69">
        <f t="shared" si="0"/>
        <v>0.09118946453575395</v>
      </c>
      <c r="F19" s="177">
        <f t="shared" si="1"/>
        <v>0.02038258797549404</v>
      </c>
    </row>
    <row r="20" spans="1:6" ht="11.25">
      <c r="A20" s="70" t="s">
        <v>52</v>
      </c>
      <c r="B20" s="71">
        <v>192953</v>
      </c>
      <c r="C20" s="71">
        <v>130182</v>
      </c>
      <c r="D20" s="71">
        <v>173279</v>
      </c>
      <c r="E20" s="69">
        <f t="shared" si="0"/>
        <v>0.33105191193867045</v>
      </c>
      <c r="F20" s="177">
        <f t="shared" si="1"/>
        <v>0.019535028024832448</v>
      </c>
    </row>
    <row r="21" spans="1:6" ht="11.25">
      <c r="A21" s="70" t="s">
        <v>447</v>
      </c>
      <c r="B21" s="71">
        <v>133690</v>
      </c>
      <c r="C21" s="71">
        <v>110708</v>
      </c>
      <c r="D21" s="71">
        <v>173104</v>
      </c>
      <c r="E21" s="69">
        <f t="shared" si="0"/>
        <v>0.5636087726270911</v>
      </c>
      <c r="F21" s="177">
        <f t="shared" si="1"/>
        <v>0.01951529897570159</v>
      </c>
    </row>
    <row r="22" spans="1:9" ht="11.25">
      <c r="A22" s="70" t="s">
        <v>56</v>
      </c>
      <c r="B22" s="71">
        <v>2447395</v>
      </c>
      <c r="C22" s="71">
        <v>1674387</v>
      </c>
      <c r="D22" s="71">
        <v>1929537</v>
      </c>
      <c r="E22" s="69">
        <f t="shared" si="0"/>
        <v>0.15238412625038297</v>
      </c>
      <c r="F22" s="177">
        <f t="shared" si="1"/>
        <v>0.21753103013031658</v>
      </c>
      <c r="I22" s="71"/>
    </row>
    <row r="23" spans="1:6" ht="11.25">
      <c r="A23" s="70" t="s">
        <v>57</v>
      </c>
      <c r="B23" s="71">
        <f>+balanza!B8</f>
        <v>10965277</v>
      </c>
      <c r="C23" s="71">
        <f>+balanza!C8</f>
        <v>7830047</v>
      </c>
      <c r="D23" s="71">
        <f>+balanza!D8</f>
        <v>8870169</v>
      </c>
      <c r="E23" s="69">
        <f t="shared" si="0"/>
        <v>0.13283726138553192</v>
      </c>
      <c r="F23" s="177">
        <f t="shared" si="1"/>
        <v>1</v>
      </c>
    </row>
    <row r="24" spans="1:6" ht="11.25">
      <c r="A24" s="73"/>
      <c r="B24" s="74"/>
      <c r="C24" s="74"/>
      <c r="D24" s="74"/>
      <c r="E24" s="73"/>
      <c r="F24" s="178"/>
    </row>
    <row r="25" spans="1:6" ht="31.5" customHeight="1">
      <c r="A25" s="231" t="s">
        <v>110</v>
      </c>
      <c r="B25" s="231"/>
      <c r="C25" s="231"/>
      <c r="D25" s="231"/>
      <c r="E25" s="231"/>
      <c r="F25" s="231"/>
    </row>
    <row r="33" ht="11.25">
      <c r="F33" s="70"/>
    </row>
    <row r="34" ht="11.25">
      <c r="F34" s="70"/>
    </row>
    <row r="35" ht="15.75" customHeight="1">
      <c r="F35" s="70"/>
    </row>
    <row r="36" ht="15.75" customHeight="1">
      <c r="F36" s="70"/>
    </row>
    <row r="37" ht="15.75" customHeight="1">
      <c r="F37" s="70"/>
    </row>
    <row r="38" ht="11.25">
      <c r="F38" s="70"/>
    </row>
    <row r="39" ht="11.25">
      <c r="F39" s="70"/>
    </row>
    <row r="50" spans="1:6" ht="15.75" customHeight="1">
      <c r="A50" s="264" t="s">
        <v>394</v>
      </c>
      <c r="B50" s="264"/>
      <c r="C50" s="264"/>
      <c r="D50" s="264"/>
      <c r="E50" s="264"/>
      <c r="F50" s="264"/>
    </row>
    <row r="51" spans="1:6" ht="15.75" customHeight="1">
      <c r="A51" s="227" t="s">
        <v>347</v>
      </c>
      <c r="B51" s="227"/>
      <c r="C51" s="227"/>
      <c r="D51" s="227"/>
      <c r="E51" s="227"/>
      <c r="F51" s="227"/>
    </row>
    <row r="52" spans="1:6" ht="15.75" customHeight="1">
      <c r="A52" s="263" t="s">
        <v>328</v>
      </c>
      <c r="B52" s="263"/>
      <c r="C52" s="263"/>
      <c r="D52" s="263"/>
      <c r="E52" s="263"/>
      <c r="F52" s="263"/>
    </row>
    <row r="53" spans="1:6" ht="12.75" customHeight="1">
      <c r="A53" s="232" t="s">
        <v>58</v>
      </c>
      <c r="B53" s="75">
        <f>+B4</f>
        <v>2007</v>
      </c>
      <c r="C53" s="181">
        <f>+C4</f>
        <v>2007</v>
      </c>
      <c r="D53" s="181">
        <f>+D4</f>
        <v>2008</v>
      </c>
      <c r="E53" s="76" t="s">
        <v>321</v>
      </c>
      <c r="F53" s="179" t="s">
        <v>311</v>
      </c>
    </row>
    <row r="54" spans="1:6" ht="11.25">
      <c r="A54" s="233"/>
      <c r="B54" s="67" t="s">
        <v>310</v>
      </c>
      <c r="C54" s="65" t="str">
        <f>+balanza!C6</f>
        <v>ene-ago</v>
      </c>
      <c r="D54" s="65" t="str">
        <f>+C54</f>
        <v>ene-ago</v>
      </c>
      <c r="E54" s="66" t="str">
        <f>+E5</f>
        <v> 2008-2007</v>
      </c>
      <c r="F54" s="67">
        <f>+F5</f>
        <v>2008</v>
      </c>
    </row>
    <row r="55" spans="2:6" ht="11.25">
      <c r="B55" s="71"/>
      <c r="C55" s="71"/>
      <c r="D55" s="71"/>
      <c r="E55" s="71"/>
      <c r="F55" s="176"/>
    </row>
    <row r="56" spans="1:6" ht="12.75" customHeight="1">
      <c r="A56" s="70" t="s">
        <v>61</v>
      </c>
      <c r="B56" s="71">
        <v>1435265</v>
      </c>
      <c r="C56" s="71">
        <v>829255</v>
      </c>
      <c r="D56" s="71">
        <v>1157185</v>
      </c>
      <c r="E56" s="69">
        <f>+(D56-C56)/C56</f>
        <v>0.39545133885234335</v>
      </c>
      <c r="F56" s="177">
        <f>+D56/$D$72</f>
        <v>0.41980639752321175</v>
      </c>
    </row>
    <row r="57" spans="1:6" ht="11.25">
      <c r="A57" s="70" t="s">
        <v>43</v>
      </c>
      <c r="B57" s="71">
        <v>480696</v>
      </c>
      <c r="C57" s="71">
        <v>277613</v>
      </c>
      <c r="D57" s="71">
        <v>332965</v>
      </c>
      <c r="E57" s="69">
        <f aca="true" t="shared" si="2" ref="E57:E72">+(D57-C57)/C57</f>
        <v>0.19938547546404528</v>
      </c>
      <c r="F57" s="177">
        <f aca="true" t="shared" si="3" ref="F57:F72">+D57/$D$72</f>
        <v>0.12079385504592281</v>
      </c>
    </row>
    <row r="58" spans="1:6" ht="11.25">
      <c r="A58" s="70" t="s">
        <v>63</v>
      </c>
      <c r="B58" s="71">
        <v>222931</v>
      </c>
      <c r="C58" s="71">
        <v>120892</v>
      </c>
      <c r="D58" s="71">
        <v>260893</v>
      </c>
      <c r="E58" s="69">
        <f t="shared" si="2"/>
        <v>1.1580667041657016</v>
      </c>
      <c r="F58" s="177">
        <f t="shared" si="3"/>
        <v>0.09464739904943745</v>
      </c>
    </row>
    <row r="59" spans="1:6" ht="11.25">
      <c r="A59" s="70" t="s">
        <v>62</v>
      </c>
      <c r="B59" s="71">
        <v>183431</v>
      </c>
      <c r="C59" s="71">
        <v>116323</v>
      </c>
      <c r="D59" s="71">
        <v>174214</v>
      </c>
      <c r="E59" s="69">
        <f t="shared" si="2"/>
        <v>0.497674578544226</v>
      </c>
      <c r="F59" s="177">
        <f t="shared" si="3"/>
        <v>0.06320177995576232</v>
      </c>
    </row>
    <row r="60" spans="1:6" ht="11.25">
      <c r="A60" s="70" t="s">
        <v>54</v>
      </c>
      <c r="B60" s="71">
        <v>73284</v>
      </c>
      <c r="C60" s="71">
        <v>43417</v>
      </c>
      <c r="D60" s="71">
        <v>94855</v>
      </c>
      <c r="E60" s="69">
        <f t="shared" si="2"/>
        <v>1.18474330331437</v>
      </c>
      <c r="F60" s="177">
        <f t="shared" si="3"/>
        <v>0.03441172832093766</v>
      </c>
    </row>
    <row r="61" spans="1:6" ht="11.25">
      <c r="A61" s="70" t="s">
        <v>272</v>
      </c>
      <c r="B61" s="71">
        <v>38678</v>
      </c>
      <c r="C61" s="71">
        <v>27675</v>
      </c>
      <c r="D61" s="71">
        <v>87970</v>
      </c>
      <c r="E61" s="69">
        <f t="shared" si="2"/>
        <v>2.178681120144535</v>
      </c>
      <c r="F61" s="177">
        <f t="shared" si="3"/>
        <v>0.031913971223371314</v>
      </c>
    </row>
    <row r="62" spans="1:6" ht="11.25">
      <c r="A62" s="70" t="s">
        <v>66</v>
      </c>
      <c r="B62" s="71">
        <v>51731</v>
      </c>
      <c r="C62" s="71">
        <v>34638</v>
      </c>
      <c r="D62" s="71">
        <v>86995</v>
      </c>
      <c r="E62" s="69">
        <f t="shared" si="2"/>
        <v>1.5115480108551302</v>
      </c>
      <c r="F62" s="177">
        <f t="shared" si="3"/>
        <v>0.031560258344630984</v>
      </c>
    </row>
    <row r="63" spans="1:6" ht="11.25">
      <c r="A63" s="70" t="s">
        <v>48</v>
      </c>
      <c r="B63" s="71">
        <v>55731</v>
      </c>
      <c r="C63" s="71">
        <v>31156</v>
      </c>
      <c r="D63" s="71">
        <v>55790</v>
      </c>
      <c r="E63" s="69">
        <f t="shared" si="2"/>
        <v>0.7906663243035049</v>
      </c>
      <c r="F63" s="177">
        <f t="shared" si="3"/>
        <v>0.02023963231274168</v>
      </c>
    </row>
    <row r="64" spans="1:6" ht="11.25">
      <c r="A64" s="70" t="s">
        <v>65</v>
      </c>
      <c r="B64" s="71">
        <v>65796</v>
      </c>
      <c r="C64" s="71">
        <v>40517</v>
      </c>
      <c r="D64" s="71">
        <v>52331</v>
      </c>
      <c r="E64" s="69">
        <f t="shared" si="2"/>
        <v>0.291581311548239</v>
      </c>
      <c r="F64" s="177">
        <f t="shared" si="3"/>
        <v>0.018984767853702903</v>
      </c>
    </row>
    <row r="65" spans="1:6" ht="11.25">
      <c r="A65" s="70" t="s">
        <v>52</v>
      </c>
      <c r="B65" s="71">
        <v>53562</v>
      </c>
      <c r="C65" s="71">
        <v>39244</v>
      </c>
      <c r="D65" s="71">
        <v>51697</v>
      </c>
      <c r="E65" s="69">
        <f t="shared" si="2"/>
        <v>0.31732239323208644</v>
      </c>
      <c r="F65" s="177">
        <f t="shared" si="3"/>
        <v>0.01875476378691175</v>
      </c>
    </row>
    <row r="66" spans="1:6" ht="11.25">
      <c r="A66" s="70" t="s">
        <v>55</v>
      </c>
      <c r="B66" s="71">
        <v>61327</v>
      </c>
      <c r="C66" s="71">
        <v>30598</v>
      </c>
      <c r="D66" s="71">
        <v>46583</v>
      </c>
      <c r="E66" s="69">
        <f t="shared" si="2"/>
        <v>0.5224197659977776</v>
      </c>
      <c r="F66" s="177">
        <f t="shared" si="3"/>
        <v>0.016899494390113744</v>
      </c>
    </row>
    <row r="67" spans="1:6" ht="11.25">
      <c r="A67" s="70" t="s">
        <v>285</v>
      </c>
      <c r="B67" s="71">
        <v>49110</v>
      </c>
      <c r="C67" s="71">
        <v>33632</v>
      </c>
      <c r="D67" s="71">
        <v>41137</v>
      </c>
      <c r="E67" s="69">
        <f t="shared" si="2"/>
        <v>0.22315057088487156</v>
      </c>
      <c r="F67" s="177">
        <f t="shared" si="3"/>
        <v>0.014923781223324153</v>
      </c>
    </row>
    <row r="68" spans="1:6" ht="11.25">
      <c r="A68" s="70" t="s">
        <v>64</v>
      </c>
      <c r="B68" s="71">
        <v>47086</v>
      </c>
      <c r="C68" s="71">
        <v>25769</v>
      </c>
      <c r="D68" s="71">
        <v>40957</v>
      </c>
      <c r="E68" s="69">
        <f t="shared" si="2"/>
        <v>0.5893903527494276</v>
      </c>
      <c r="F68" s="177">
        <f t="shared" si="3"/>
        <v>0.014858480384172092</v>
      </c>
    </row>
    <row r="69" spans="1:6" ht="11.25">
      <c r="A69" s="70" t="s">
        <v>46</v>
      </c>
      <c r="B69" s="71">
        <v>30609</v>
      </c>
      <c r="C69" s="71">
        <v>20816</v>
      </c>
      <c r="D69" s="71">
        <v>21595</v>
      </c>
      <c r="E69" s="69">
        <f t="shared" si="2"/>
        <v>0.03742313604919293</v>
      </c>
      <c r="F69" s="177">
        <f t="shared" si="3"/>
        <v>0.007834286786048694</v>
      </c>
    </row>
    <row r="70" spans="1:6" ht="11.25">
      <c r="A70" s="70" t="s">
        <v>350</v>
      </c>
      <c r="B70" s="71">
        <v>24663</v>
      </c>
      <c r="C70" s="71">
        <v>14815</v>
      </c>
      <c r="D70" s="71">
        <v>21243</v>
      </c>
      <c r="E70" s="69">
        <f t="shared" si="2"/>
        <v>0.4338845764427945</v>
      </c>
      <c r="F70" s="177">
        <f t="shared" si="3"/>
        <v>0.00770658736726244</v>
      </c>
    </row>
    <row r="71" spans="1:6" ht="11.25">
      <c r="A71" s="70" t="s">
        <v>56</v>
      </c>
      <c r="B71" s="71">
        <v>250908</v>
      </c>
      <c r="C71" s="71">
        <v>160720</v>
      </c>
      <c r="D71" s="71">
        <v>230064</v>
      </c>
      <c r="E71" s="69">
        <f t="shared" si="2"/>
        <v>0.4314584370333499</v>
      </c>
      <c r="F71" s="177">
        <f t="shared" si="3"/>
        <v>0.08346317921488801</v>
      </c>
    </row>
    <row r="72" spans="1:6" ht="12.75" customHeight="1">
      <c r="A72" s="70" t="s">
        <v>57</v>
      </c>
      <c r="B72" s="71">
        <f>+balanza!B13</f>
        <v>3124808</v>
      </c>
      <c r="C72" s="71">
        <f>+balanza!C13</f>
        <v>1847080</v>
      </c>
      <c r="D72" s="71">
        <f>+balanza!D13</f>
        <v>2756473</v>
      </c>
      <c r="E72" s="69">
        <f t="shared" si="2"/>
        <v>0.4923408839898651</v>
      </c>
      <c r="F72" s="177">
        <f t="shared" si="3"/>
        <v>1</v>
      </c>
    </row>
    <row r="73" spans="1:6" ht="11.25">
      <c r="A73" s="73"/>
      <c r="B73" s="74"/>
      <c r="C73" s="74"/>
      <c r="D73" s="74"/>
      <c r="E73" s="73"/>
      <c r="F73" s="178"/>
    </row>
    <row r="74" spans="1:6" ht="22.5" customHeight="1">
      <c r="A74" s="231" t="s">
        <v>70</v>
      </c>
      <c r="B74" s="231"/>
      <c r="C74" s="231"/>
      <c r="D74" s="231"/>
      <c r="E74" s="231"/>
      <c r="F74" s="231"/>
    </row>
  </sheetData>
  <mergeCells count="10">
    <mergeCell ref="A50:F50"/>
    <mergeCell ref="A1:F1"/>
    <mergeCell ref="A2:F2"/>
    <mergeCell ref="A3:F3"/>
    <mergeCell ref="A25:F25"/>
    <mergeCell ref="A4:A5"/>
    <mergeCell ref="A74:F74"/>
    <mergeCell ref="A53:A54"/>
    <mergeCell ref="A51:F51"/>
    <mergeCell ref="A52:F52"/>
  </mergeCells>
  <printOptions horizontalCentered="1"/>
  <pageMargins left="0.7874015748031497" right="0.7874015748031497" top="1.3524015748031495" bottom="0.6" header="0" footer="0.5905511811023623"/>
  <pageSetup horizontalDpi="300" verticalDpi="300" orientation="portrait" paperSize="127" scale="90" r:id="rId2"/>
  <headerFooter alignWithMargins="0">
    <oddFooter>&amp;C&amp;P</oddFooter>
  </headerFooter>
  <rowBreaks count="1" manualBreakCount="1">
    <brk id="48" max="5" man="1"/>
  </rowBreaks>
  <drawing r:id="rId1"/>
</worksheet>
</file>

<file path=xl/worksheets/sheet7.xml><?xml version="1.0" encoding="utf-8"?>
<worksheet xmlns="http://schemas.openxmlformats.org/spreadsheetml/2006/main" xmlns:r="http://schemas.openxmlformats.org/officeDocument/2006/relationships">
  <dimension ref="A1:G74"/>
  <sheetViews>
    <sheetView view="pageBreakPreview" zoomScaleSheetLayoutView="100" workbookViewId="0" topLeftCell="A1">
      <selection activeCell="H12" sqref="H12"/>
    </sheetView>
  </sheetViews>
  <sheetFormatPr defaultColWidth="11.421875" defaultRowHeight="12.75"/>
  <cols>
    <col min="1" max="1" width="37.28125" style="70" customWidth="1"/>
    <col min="2" max="5" width="10.421875" style="70" bestFit="1" customWidth="1"/>
    <col min="6" max="6" width="11.7109375" style="70" bestFit="1" customWidth="1"/>
    <col min="7" max="7" width="11.00390625" style="70" bestFit="1" customWidth="1"/>
    <col min="8" max="16384" width="11.421875" style="70" customWidth="1"/>
  </cols>
  <sheetData>
    <row r="1" spans="1:7" ht="15.75" customHeight="1">
      <c r="A1" s="264" t="s">
        <v>395</v>
      </c>
      <c r="B1" s="264"/>
      <c r="C1" s="264"/>
      <c r="D1" s="264"/>
      <c r="E1" s="264"/>
      <c r="F1" s="264"/>
      <c r="G1" s="264"/>
    </row>
    <row r="2" spans="1:7" ht="15.75" customHeight="1">
      <c r="A2" s="227" t="s">
        <v>329</v>
      </c>
      <c r="B2" s="227"/>
      <c r="C2" s="227"/>
      <c r="D2" s="227"/>
      <c r="E2" s="227"/>
      <c r="F2" s="227"/>
      <c r="G2" s="227"/>
    </row>
    <row r="3" spans="1:7" ht="15.75" customHeight="1">
      <c r="A3" s="263" t="s">
        <v>330</v>
      </c>
      <c r="B3" s="263"/>
      <c r="C3" s="263"/>
      <c r="D3" s="263"/>
      <c r="E3" s="263"/>
      <c r="F3" s="263"/>
      <c r="G3" s="263"/>
    </row>
    <row r="4" spans="1:7" ht="12.75" customHeight="1">
      <c r="A4" s="265" t="s">
        <v>60</v>
      </c>
      <c r="B4" s="68" t="s">
        <v>187</v>
      </c>
      <c r="C4" s="182">
        <f>+'prin paises exp e imp'!B4</f>
        <v>2007</v>
      </c>
      <c r="D4" s="182">
        <f>+'prin paises exp e imp'!C4</f>
        <v>2007</v>
      </c>
      <c r="E4" s="182">
        <f>+'prin paises exp e imp'!D4</f>
        <v>2008</v>
      </c>
      <c r="F4" s="66" t="s">
        <v>321</v>
      </c>
      <c r="G4" s="66" t="s">
        <v>311</v>
      </c>
    </row>
    <row r="5" spans="1:7" ht="12.75" customHeight="1">
      <c r="A5" s="266"/>
      <c r="B5" s="77" t="s">
        <v>68</v>
      </c>
      <c r="C5" s="67" t="s">
        <v>310</v>
      </c>
      <c r="D5" s="65" t="str">
        <f>+balanza!C6</f>
        <v>ene-ago</v>
      </c>
      <c r="E5" s="65" t="str">
        <f>+D5</f>
        <v>ene-ago</v>
      </c>
      <c r="F5" s="66" t="str">
        <f>+'prin paises exp e imp'!E5</f>
        <v> 2008-2007</v>
      </c>
      <c r="G5" s="66">
        <f>+'prin paises exp e imp'!F5</f>
        <v>2008</v>
      </c>
    </row>
    <row r="6" spans="3:7" ht="11.25">
      <c r="C6" s="71"/>
      <c r="D6" s="71"/>
      <c r="E6" s="71"/>
      <c r="F6" s="71"/>
      <c r="G6" s="71"/>
    </row>
    <row r="7" spans="1:7" ht="12.75" customHeight="1">
      <c r="A7" s="70" t="s">
        <v>387</v>
      </c>
      <c r="B7" s="78" t="s">
        <v>207</v>
      </c>
      <c r="C7" s="71">
        <v>1012191</v>
      </c>
      <c r="D7" s="71">
        <v>953416</v>
      </c>
      <c r="E7" s="71">
        <v>1043421</v>
      </c>
      <c r="F7" s="69">
        <f>+(E7-D7)/D7</f>
        <v>0.09440265319650604</v>
      </c>
      <c r="G7" s="79">
        <f>+E7/$E$23</f>
        <v>0.11763259527524222</v>
      </c>
    </row>
    <row r="8" spans="1:7" ht="12.75" customHeight="1">
      <c r="A8" s="70" t="s">
        <v>501</v>
      </c>
      <c r="B8" s="78">
        <v>47032100</v>
      </c>
      <c r="C8" s="71">
        <v>1227479</v>
      </c>
      <c r="D8" s="71">
        <v>824921</v>
      </c>
      <c r="E8" s="71">
        <v>870986</v>
      </c>
      <c r="F8" s="69">
        <f aca="true" t="shared" si="0" ref="F8:F15">+(E8-D8)/D8</f>
        <v>0.055841710903225886</v>
      </c>
      <c r="G8" s="79">
        <f aca="true" t="shared" si="1" ref="G8:G23">+E8/$E$23</f>
        <v>0.0981927176359323</v>
      </c>
    </row>
    <row r="9" spans="1:7" ht="12.75" customHeight="1">
      <c r="A9" s="70" t="s">
        <v>353</v>
      </c>
      <c r="B9" s="78">
        <v>47032900</v>
      </c>
      <c r="C9" s="71">
        <v>935727</v>
      </c>
      <c r="D9" s="71">
        <v>598111</v>
      </c>
      <c r="E9" s="71">
        <v>841691</v>
      </c>
      <c r="F9" s="69">
        <f t="shared" si="0"/>
        <v>0.40724882170700755</v>
      </c>
      <c r="G9" s="79">
        <f t="shared" si="1"/>
        <v>0.09489007481142693</v>
      </c>
    </row>
    <row r="10" spans="1:7" ht="11.25">
      <c r="A10" s="81" t="s">
        <v>451</v>
      </c>
      <c r="B10" s="80">
        <v>22042110</v>
      </c>
      <c r="C10" s="71">
        <v>1012145</v>
      </c>
      <c r="D10" s="71">
        <v>644695</v>
      </c>
      <c r="E10" s="71">
        <v>708049</v>
      </c>
      <c r="F10" s="69">
        <f t="shared" si="0"/>
        <v>0.09826972444334142</v>
      </c>
      <c r="G10" s="69">
        <f t="shared" si="1"/>
        <v>0.07982362004602167</v>
      </c>
    </row>
    <row r="11" spans="1:7" ht="12" customHeight="1">
      <c r="A11" s="70" t="s">
        <v>452</v>
      </c>
      <c r="B11" s="78" t="s">
        <v>208</v>
      </c>
      <c r="C11" s="71">
        <v>558519</v>
      </c>
      <c r="D11" s="71">
        <v>496573</v>
      </c>
      <c r="E11" s="71">
        <v>499647</v>
      </c>
      <c r="F11" s="69">
        <f t="shared" si="0"/>
        <v>0.006190429201748786</v>
      </c>
      <c r="G11" s="79">
        <f t="shared" si="1"/>
        <v>0.05632891549191453</v>
      </c>
    </row>
    <row r="12" spans="1:7" ht="11.25">
      <c r="A12" s="70" t="s">
        <v>352</v>
      </c>
      <c r="B12" s="78">
        <v>44071012</v>
      </c>
      <c r="C12" s="71">
        <v>532447</v>
      </c>
      <c r="D12" s="71">
        <v>359601</v>
      </c>
      <c r="E12" s="71">
        <v>349841</v>
      </c>
      <c r="F12" s="69">
        <f t="shared" si="0"/>
        <v>-0.02714119259957564</v>
      </c>
      <c r="G12" s="79">
        <f t="shared" si="1"/>
        <v>0.03944017301135976</v>
      </c>
    </row>
    <row r="13" spans="1:7" ht="12.75" customHeight="1">
      <c r="A13" s="70" t="s">
        <v>453</v>
      </c>
      <c r="B13" s="78" t="s">
        <v>388</v>
      </c>
      <c r="C13" s="71">
        <v>341964</v>
      </c>
      <c r="D13" s="71">
        <v>238984</v>
      </c>
      <c r="E13" s="71">
        <v>231037</v>
      </c>
      <c r="F13" s="69">
        <f t="shared" si="0"/>
        <v>-0.033253272185585644</v>
      </c>
      <c r="G13" s="79">
        <f t="shared" si="1"/>
        <v>0.02604651613740392</v>
      </c>
    </row>
    <row r="14" spans="1:7" ht="12.75" customHeight="1">
      <c r="A14" s="70" t="s">
        <v>423</v>
      </c>
      <c r="B14" s="78">
        <v>44123910</v>
      </c>
      <c r="C14" s="71">
        <v>244866</v>
      </c>
      <c r="D14" s="71">
        <v>168339</v>
      </c>
      <c r="E14" s="71">
        <v>217413</v>
      </c>
      <c r="F14" s="69">
        <f t="shared" si="0"/>
        <v>0.2915188993637838</v>
      </c>
      <c r="G14" s="79">
        <f t="shared" si="1"/>
        <v>0.024510581478210842</v>
      </c>
    </row>
    <row r="15" spans="1:7" ht="12.75" customHeight="1">
      <c r="A15" s="70" t="s">
        <v>502</v>
      </c>
      <c r="B15" s="78">
        <v>44012200</v>
      </c>
      <c r="C15" s="71">
        <v>220142</v>
      </c>
      <c r="D15" s="71">
        <v>150076</v>
      </c>
      <c r="E15" s="71">
        <v>212461</v>
      </c>
      <c r="F15" s="69">
        <f t="shared" si="0"/>
        <v>0.415689384045417</v>
      </c>
      <c r="G15" s="79">
        <f t="shared" si="1"/>
        <v>0.023952305756519406</v>
      </c>
    </row>
    <row r="16" spans="1:7" ht="11.25">
      <c r="A16" s="70" t="s">
        <v>503</v>
      </c>
      <c r="B16" s="78" t="s">
        <v>247</v>
      </c>
      <c r="C16" s="71">
        <v>162872</v>
      </c>
      <c r="D16" s="71">
        <v>136460</v>
      </c>
      <c r="E16" s="71">
        <v>153213</v>
      </c>
      <c r="F16" s="69">
        <f aca="true" t="shared" si="2" ref="F16:F23">+(E16-D16)/D16</f>
        <v>0.12276857687234355</v>
      </c>
      <c r="G16" s="79">
        <f t="shared" si="1"/>
        <v>0.017272838882776642</v>
      </c>
    </row>
    <row r="17" spans="1:7" ht="12.75" customHeight="1">
      <c r="A17" s="70" t="s">
        <v>454</v>
      </c>
      <c r="B17" s="78">
        <v>10051000</v>
      </c>
      <c r="C17" s="71">
        <v>116003</v>
      </c>
      <c r="D17" s="71">
        <v>114420</v>
      </c>
      <c r="E17" s="71">
        <v>151607</v>
      </c>
      <c r="F17" s="69">
        <f t="shared" si="2"/>
        <v>0.32500436986540815</v>
      </c>
      <c r="G17" s="79">
        <f t="shared" si="1"/>
        <v>0.01709178258046718</v>
      </c>
    </row>
    <row r="18" spans="1:7" ht="12.75" customHeight="1">
      <c r="A18" s="70" t="s">
        <v>455</v>
      </c>
      <c r="B18" s="78" t="s">
        <v>209</v>
      </c>
      <c r="C18" s="71">
        <v>144327</v>
      </c>
      <c r="D18" s="71">
        <v>133791</v>
      </c>
      <c r="E18" s="71">
        <v>145099</v>
      </c>
      <c r="F18" s="69">
        <f t="shared" si="2"/>
        <v>0.08451988549304512</v>
      </c>
      <c r="G18" s="79">
        <f t="shared" si="1"/>
        <v>0.01635808742764653</v>
      </c>
    </row>
    <row r="19" spans="1:7" ht="12.75" customHeight="1">
      <c r="A19" s="70" t="s">
        <v>504</v>
      </c>
      <c r="B19" s="78">
        <v>44091020</v>
      </c>
      <c r="C19" s="71">
        <v>214521</v>
      </c>
      <c r="D19" s="71">
        <v>146217</v>
      </c>
      <c r="E19" s="71">
        <v>133758</v>
      </c>
      <c r="F19" s="69">
        <f t="shared" si="2"/>
        <v>-0.08520897022917992</v>
      </c>
      <c r="G19" s="79">
        <f t="shared" si="1"/>
        <v>0.015079532306543427</v>
      </c>
    </row>
    <row r="20" spans="1:7" ht="12.75" customHeight="1">
      <c r="A20" s="70" t="s">
        <v>500</v>
      </c>
      <c r="B20" s="78">
        <v>22042990</v>
      </c>
      <c r="C20" s="71">
        <v>149597</v>
      </c>
      <c r="D20" s="71">
        <v>102701</v>
      </c>
      <c r="E20" s="71">
        <v>121537</v>
      </c>
      <c r="F20" s="69">
        <f t="shared" si="2"/>
        <v>0.18340619857645007</v>
      </c>
      <c r="G20" s="79">
        <f t="shared" si="1"/>
        <v>0.013701768252668016</v>
      </c>
    </row>
    <row r="21" spans="1:7" ht="12.75" customHeight="1">
      <c r="A21" s="70" t="s">
        <v>505</v>
      </c>
      <c r="B21" s="78">
        <v>47031100</v>
      </c>
      <c r="C21" s="71">
        <v>194092</v>
      </c>
      <c r="D21" s="71">
        <v>129765</v>
      </c>
      <c r="E21" s="71">
        <v>119894</v>
      </c>
      <c r="F21" s="69">
        <f t="shared" si="2"/>
        <v>-0.07606827727045043</v>
      </c>
      <c r="G21" s="79">
        <f t="shared" si="1"/>
        <v>0.013516540665685174</v>
      </c>
    </row>
    <row r="22" spans="1:7" ht="12.75" customHeight="1">
      <c r="A22" s="70" t="s">
        <v>59</v>
      </c>
      <c r="B22" s="82"/>
      <c r="C22" s="71">
        <v>3898387</v>
      </c>
      <c r="D22" s="71">
        <v>2631976</v>
      </c>
      <c r="E22" s="71">
        <v>3070513</v>
      </c>
      <c r="F22" s="69">
        <f t="shared" si="2"/>
        <v>0.16661892053726934</v>
      </c>
      <c r="G22" s="79">
        <f t="shared" si="1"/>
        <v>0.34616172476533424</v>
      </c>
    </row>
    <row r="23" spans="1:7" ht="12.75" customHeight="1">
      <c r="A23" s="82" t="s">
        <v>57</v>
      </c>
      <c r="B23" s="82"/>
      <c r="C23" s="71">
        <f>+balanza!B8</f>
        <v>10965277</v>
      </c>
      <c r="D23" s="71">
        <f>+balanza!C8</f>
        <v>7830047</v>
      </c>
      <c r="E23" s="71">
        <f>+balanza!D8</f>
        <v>8870169</v>
      </c>
      <c r="F23" s="69">
        <f t="shared" si="2"/>
        <v>0.13283726138553192</v>
      </c>
      <c r="G23" s="79">
        <f t="shared" si="1"/>
        <v>1</v>
      </c>
    </row>
    <row r="24" spans="1:7" ht="11.25">
      <c r="A24" s="73"/>
      <c r="B24" s="73"/>
      <c r="C24" s="74"/>
      <c r="D24" s="74"/>
      <c r="E24" s="74"/>
      <c r="F24" s="73"/>
      <c r="G24" s="73"/>
    </row>
    <row r="25" spans="1:7" ht="33.75" customHeight="1">
      <c r="A25" s="231" t="s">
        <v>110</v>
      </c>
      <c r="B25" s="231"/>
      <c r="C25" s="231"/>
      <c r="D25" s="231"/>
      <c r="E25" s="231"/>
      <c r="F25" s="231"/>
      <c r="G25" s="231"/>
    </row>
    <row r="50" spans="1:7" ht="15.75" customHeight="1">
      <c r="A50" s="264" t="s">
        <v>389</v>
      </c>
      <c r="B50" s="264"/>
      <c r="C50" s="264"/>
      <c r="D50" s="264"/>
      <c r="E50" s="264"/>
      <c r="F50" s="264"/>
      <c r="G50" s="264"/>
    </row>
    <row r="51" spans="1:7" ht="15.75" customHeight="1">
      <c r="A51" s="227" t="s">
        <v>331</v>
      </c>
      <c r="B51" s="227"/>
      <c r="C51" s="227"/>
      <c r="D51" s="227"/>
      <c r="E51" s="227"/>
      <c r="F51" s="227"/>
      <c r="G51" s="227"/>
    </row>
    <row r="52" spans="1:7" ht="15.75" customHeight="1">
      <c r="A52" s="263" t="s">
        <v>332</v>
      </c>
      <c r="B52" s="263"/>
      <c r="C52" s="263"/>
      <c r="D52" s="263"/>
      <c r="E52" s="263"/>
      <c r="F52" s="263"/>
      <c r="G52" s="263"/>
    </row>
    <row r="53" spans="1:7" ht="12.75" customHeight="1">
      <c r="A53" s="265" t="s">
        <v>60</v>
      </c>
      <c r="B53" s="68" t="s">
        <v>187</v>
      </c>
      <c r="C53" s="182">
        <f>+C4</f>
        <v>2007</v>
      </c>
      <c r="D53" s="182">
        <f>+D4</f>
        <v>2007</v>
      </c>
      <c r="E53" s="182">
        <f>+E4</f>
        <v>2008</v>
      </c>
      <c r="F53" s="66" t="s">
        <v>321</v>
      </c>
      <c r="G53" s="66" t="s">
        <v>311</v>
      </c>
    </row>
    <row r="54" spans="1:7" ht="12.75" customHeight="1">
      <c r="A54" s="233"/>
      <c r="B54" s="77" t="s">
        <v>68</v>
      </c>
      <c r="C54" s="67" t="s">
        <v>310</v>
      </c>
      <c r="D54" s="65" t="str">
        <f>+balanza!C6</f>
        <v>ene-ago</v>
      </c>
      <c r="E54" s="65" t="str">
        <f>+D54</f>
        <v>ene-ago</v>
      </c>
      <c r="F54" s="66" t="str">
        <f>+F5</f>
        <v> 2008-2007</v>
      </c>
      <c r="G54" s="66">
        <f>+G5</f>
        <v>2008</v>
      </c>
    </row>
    <row r="55" spans="3:7" ht="11.25">
      <c r="C55" s="71"/>
      <c r="D55" s="71"/>
      <c r="E55" s="71"/>
      <c r="F55" s="71"/>
      <c r="G55" s="71"/>
    </row>
    <row r="56" spans="1:7" ht="12.75" customHeight="1">
      <c r="A56" s="70" t="s">
        <v>507</v>
      </c>
      <c r="B56" s="83">
        <v>15179000</v>
      </c>
      <c r="C56" s="71">
        <v>276110</v>
      </c>
      <c r="D56" s="71">
        <v>160421</v>
      </c>
      <c r="E56" s="71">
        <v>288741</v>
      </c>
      <c r="F56" s="69">
        <f>+(E56-D56)/D56</f>
        <v>0.7998952755561928</v>
      </c>
      <c r="G56" s="84">
        <f>+E56/$E$72</f>
        <v>0.10475016443114081</v>
      </c>
    </row>
    <row r="57" spans="1:7" ht="12.75" customHeight="1">
      <c r="A57" s="70" t="s">
        <v>282</v>
      </c>
      <c r="B57" s="78">
        <v>10059000</v>
      </c>
      <c r="C57" s="71">
        <v>353285</v>
      </c>
      <c r="D57" s="71">
        <v>191079</v>
      </c>
      <c r="E57" s="71">
        <v>272642</v>
      </c>
      <c r="F57" s="69">
        <f aca="true" t="shared" si="3" ref="F57:F72">+(E57-D57)/D57</f>
        <v>0.42685486107840215</v>
      </c>
      <c r="G57" s="84">
        <f aca="true" t="shared" si="4" ref="G57:G72">+E57/$E$72</f>
        <v>0.09890972993386839</v>
      </c>
    </row>
    <row r="58" spans="1:7" ht="12.75" customHeight="1">
      <c r="A58" s="70" t="s">
        <v>456</v>
      </c>
      <c r="B58" s="78" t="s">
        <v>457</v>
      </c>
      <c r="C58" s="71">
        <v>345238</v>
      </c>
      <c r="D58" s="71">
        <v>205064</v>
      </c>
      <c r="E58" s="71">
        <v>268473</v>
      </c>
      <c r="F58" s="69">
        <f t="shared" si="3"/>
        <v>0.30921565950142393</v>
      </c>
      <c r="G58" s="84">
        <f t="shared" si="4"/>
        <v>0.0973972899426187</v>
      </c>
    </row>
    <row r="59" spans="1:7" ht="12.75" customHeight="1">
      <c r="A59" s="70" t="s">
        <v>448</v>
      </c>
      <c r="B59" s="80">
        <v>23040000</v>
      </c>
      <c r="C59" s="71">
        <v>224608</v>
      </c>
      <c r="D59" s="71">
        <v>120134</v>
      </c>
      <c r="E59" s="71">
        <v>212416</v>
      </c>
      <c r="F59" s="69">
        <f t="shared" si="3"/>
        <v>0.7681588892403483</v>
      </c>
      <c r="G59" s="84">
        <f t="shared" si="4"/>
        <v>0.07706079471846813</v>
      </c>
    </row>
    <row r="60" spans="1:7" ht="12.75" customHeight="1">
      <c r="A60" s="70" t="s">
        <v>351</v>
      </c>
      <c r="B60" s="80">
        <v>10019000</v>
      </c>
      <c r="C60" s="71">
        <v>259995</v>
      </c>
      <c r="D60" s="71">
        <v>161634</v>
      </c>
      <c r="E60" s="71">
        <v>187131</v>
      </c>
      <c r="F60" s="69">
        <f t="shared" si="3"/>
        <v>0.1577452763651212</v>
      </c>
      <c r="G60" s="84">
        <f t="shared" si="4"/>
        <v>0.06788784072980218</v>
      </c>
    </row>
    <row r="61" spans="1:7" ht="12.75" customHeight="1">
      <c r="A61" s="70" t="s">
        <v>449</v>
      </c>
      <c r="B61" s="80">
        <v>17019900</v>
      </c>
      <c r="C61" s="71">
        <v>168951</v>
      </c>
      <c r="D61" s="71">
        <v>88466</v>
      </c>
      <c r="E61" s="71">
        <v>162334</v>
      </c>
      <c r="F61" s="69">
        <f t="shared" si="3"/>
        <v>0.834987452806728</v>
      </c>
      <c r="G61" s="84">
        <f t="shared" si="4"/>
        <v>0.05889192457172626</v>
      </c>
    </row>
    <row r="62" spans="1:7" ht="12.75" customHeight="1">
      <c r="A62" s="70" t="s">
        <v>508</v>
      </c>
      <c r="B62" s="80">
        <v>23099090</v>
      </c>
      <c r="C62" s="71">
        <v>96112</v>
      </c>
      <c r="D62" s="71">
        <v>59371</v>
      </c>
      <c r="E62" s="71">
        <v>91717</v>
      </c>
      <c r="F62" s="69">
        <f t="shared" si="3"/>
        <v>0.5448114399285847</v>
      </c>
      <c r="G62" s="84">
        <f t="shared" si="4"/>
        <v>0.033273317025053394</v>
      </c>
    </row>
    <row r="63" spans="1:7" ht="12.75" customHeight="1">
      <c r="A63" s="70" t="s">
        <v>450</v>
      </c>
      <c r="B63" s="78">
        <v>12010000</v>
      </c>
      <c r="C63" s="71">
        <v>71162</v>
      </c>
      <c r="D63" s="71">
        <v>38235</v>
      </c>
      <c r="E63" s="71">
        <v>56953</v>
      </c>
      <c r="F63" s="69">
        <f t="shared" si="3"/>
        <v>0.48955145808813916</v>
      </c>
      <c r="G63" s="84">
        <f t="shared" si="4"/>
        <v>0.020661548290151942</v>
      </c>
    </row>
    <row r="64" spans="1:7" ht="12.75" customHeight="1">
      <c r="A64" s="70" t="s">
        <v>509</v>
      </c>
      <c r="B64" s="78">
        <v>10063000</v>
      </c>
      <c r="C64" s="71">
        <v>38217</v>
      </c>
      <c r="D64" s="71">
        <v>18969</v>
      </c>
      <c r="E64" s="71">
        <v>50903</v>
      </c>
      <c r="F64" s="69">
        <f t="shared" si="3"/>
        <v>1.6834835784701354</v>
      </c>
      <c r="G64" s="84">
        <f t="shared" si="4"/>
        <v>0.018466714529763215</v>
      </c>
    </row>
    <row r="65" spans="1:7" ht="12.75" customHeight="1">
      <c r="A65" s="70" t="s">
        <v>506</v>
      </c>
      <c r="B65" s="78">
        <v>10070000</v>
      </c>
      <c r="C65" s="71">
        <v>19720</v>
      </c>
      <c r="D65" s="71">
        <v>17496</v>
      </c>
      <c r="E65" s="71">
        <v>49143</v>
      </c>
      <c r="F65" s="69">
        <f t="shared" si="3"/>
        <v>1.8088134430727023</v>
      </c>
      <c r="G65" s="84">
        <f t="shared" si="4"/>
        <v>0.017828217435831947</v>
      </c>
    </row>
    <row r="66" spans="1:7" ht="12.75" customHeight="1">
      <c r="A66" s="70" t="s">
        <v>510</v>
      </c>
      <c r="B66" s="78">
        <v>23031000</v>
      </c>
      <c r="C66" s="71">
        <v>58927</v>
      </c>
      <c r="D66" s="71">
        <v>32459</v>
      </c>
      <c r="E66" s="71">
        <v>42671</v>
      </c>
      <c r="F66" s="69">
        <f t="shared" si="3"/>
        <v>0.31461228010721215</v>
      </c>
      <c r="G66" s="84">
        <f t="shared" si="4"/>
        <v>0.01548028948587561</v>
      </c>
    </row>
    <row r="67" spans="1:7" ht="12.75" customHeight="1">
      <c r="A67" s="70" t="s">
        <v>286</v>
      </c>
      <c r="B67" s="78">
        <v>21069090</v>
      </c>
      <c r="C67" s="71">
        <v>53214</v>
      </c>
      <c r="D67" s="71">
        <v>33117</v>
      </c>
      <c r="E67" s="71">
        <v>41816</v>
      </c>
      <c r="F67" s="69">
        <f t="shared" si="3"/>
        <v>0.26267475918712446</v>
      </c>
      <c r="G67" s="84">
        <f t="shared" si="4"/>
        <v>0.015170110499903319</v>
      </c>
    </row>
    <row r="68" spans="1:7" ht="12.75" customHeight="1">
      <c r="A68" s="70" t="s">
        <v>511</v>
      </c>
      <c r="B68" s="78">
        <v>44160000</v>
      </c>
      <c r="C68" s="71">
        <v>31222</v>
      </c>
      <c r="D68" s="71">
        <v>29776</v>
      </c>
      <c r="E68" s="71">
        <v>41000</v>
      </c>
      <c r="F68" s="69">
        <f t="shared" si="3"/>
        <v>0.376947877485223</v>
      </c>
      <c r="G68" s="84">
        <f t="shared" si="4"/>
        <v>0.01487408002908064</v>
      </c>
    </row>
    <row r="69" spans="1:7" ht="12.75" customHeight="1">
      <c r="A69" s="70" t="s">
        <v>271</v>
      </c>
      <c r="B69" s="78" t="s">
        <v>458</v>
      </c>
      <c r="C69" s="71">
        <v>39245</v>
      </c>
      <c r="D69" s="71">
        <v>23816</v>
      </c>
      <c r="E69" s="71">
        <v>31737</v>
      </c>
      <c r="F69" s="69">
        <f t="shared" si="3"/>
        <v>0.33259153510245215</v>
      </c>
      <c r="G69" s="84">
        <f t="shared" si="4"/>
        <v>0.011513626289827618</v>
      </c>
    </row>
    <row r="70" spans="1:7" ht="12.75" customHeight="1">
      <c r="A70" s="70" t="s">
        <v>154</v>
      </c>
      <c r="B70" s="78">
        <v>10030000</v>
      </c>
      <c r="C70" s="71">
        <v>19580</v>
      </c>
      <c r="D70" s="71">
        <v>17492</v>
      </c>
      <c r="E70" s="71">
        <v>30950</v>
      </c>
      <c r="F70" s="69">
        <f t="shared" si="3"/>
        <v>0.7693802881317173</v>
      </c>
      <c r="G70" s="84">
        <f t="shared" si="4"/>
        <v>0.011228116509757215</v>
      </c>
    </row>
    <row r="71" spans="1:7" ht="12.75" customHeight="1">
      <c r="A71" s="70" t="s">
        <v>59</v>
      </c>
      <c r="B71" s="82"/>
      <c r="C71" s="71">
        <v>1069224</v>
      </c>
      <c r="D71" s="71">
        <v>649551</v>
      </c>
      <c r="E71" s="71">
        <v>927846</v>
      </c>
      <c r="F71" s="69">
        <f t="shared" si="3"/>
        <v>0.4284421084718521</v>
      </c>
      <c r="G71" s="84">
        <f t="shared" si="4"/>
        <v>0.33660623557713065</v>
      </c>
    </row>
    <row r="72" spans="1:7" ht="12.75" customHeight="1">
      <c r="A72" s="82" t="s">
        <v>57</v>
      </c>
      <c r="B72" s="82"/>
      <c r="C72" s="71">
        <f>+balanza!B13</f>
        <v>3124808</v>
      </c>
      <c r="D72" s="71">
        <f>+balanza!C13</f>
        <v>1847080</v>
      </c>
      <c r="E72" s="71">
        <f>+balanza!D13</f>
        <v>2756473</v>
      </c>
      <c r="F72" s="69">
        <f t="shared" si="3"/>
        <v>0.4923408839898651</v>
      </c>
      <c r="G72" s="84">
        <f t="shared" si="4"/>
        <v>1</v>
      </c>
    </row>
    <row r="73" spans="1:7" ht="11.25">
      <c r="A73" s="73"/>
      <c r="B73" s="73"/>
      <c r="C73" s="74"/>
      <c r="D73" s="74"/>
      <c r="E73" s="74"/>
      <c r="F73" s="73"/>
      <c r="G73" s="73"/>
    </row>
    <row r="74" spans="1:7" ht="12.75" customHeight="1">
      <c r="A74" s="231" t="s">
        <v>70</v>
      </c>
      <c r="B74" s="231"/>
      <c r="C74" s="231"/>
      <c r="D74" s="231"/>
      <c r="E74" s="231"/>
      <c r="F74" s="231"/>
      <c r="G74" s="231"/>
    </row>
  </sheetData>
  <mergeCells count="10">
    <mergeCell ref="A50:G50"/>
    <mergeCell ref="A51:G51"/>
    <mergeCell ref="A52:G52"/>
    <mergeCell ref="A74:G74"/>
    <mergeCell ref="A53:A54"/>
    <mergeCell ref="A1:G1"/>
    <mergeCell ref="A2:G2"/>
    <mergeCell ref="A3:G3"/>
    <mergeCell ref="A25:G25"/>
    <mergeCell ref="A4:A5"/>
  </mergeCells>
  <printOptions horizontalCentered="1"/>
  <pageMargins left="0.7874015748031497" right="0.7874015748031497" top="1.3524015748031495" bottom="0.7874015748031497" header="0" footer="0.5905511811023623"/>
  <pageSetup horizontalDpi="300" verticalDpi="300" orientation="portrait" paperSize="127" scale="85" r:id="rId2"/>
  <headerFooter alignWithMargins="0">
    <oddFooter>&amp;C&amp;P</oddFooter>
  </headerFooter>
  <rowBreaks count="1" manualBreakCount="1">
    <brk id="49" max="255" man="1"/>
  </rowBreaks>
  <colBreaks count="1" manualBreakCount="1">
    <brk id="7" max="65535" man="1"/>
  </colBreaks>
  <drawing r:id="rId1"/>
</worksheet>
</file>

<file path=xl/worksheets/sheet8.xml><?xml version="1.0" encoding="utf-8"?>
<worksheet xmlns="http://schemas.openxmlformats.org/spreadsheetml/2006/main" xmlns:r="http://schemas.openxmlformats.org/officeDocument/2006/relationships">
  <dimension ref="A1:AA372"/>
  <sheetViews>
    <sheetView tabSelected="1" view="pageBreakPreview" zoomScale="75" zoomScaleSheetLayoutView="75" workbookViewId="0" topLeftCell="A3">
      <selection activeCell="Q18" sqref="Q18"/>
    </sheetView>
  </sheetViews>
  <sheetFormatPr defaultColWidth="11.421875" defaultRowHeight="12.75" outlineLevelRow="1"/>
  <cols>
    <col min="1" max="1" width="29.00390625" style="26" customWidth="1"/>
    <col min="2" max="2" width="10.421875" style="26" customWidth="1"/>
    <col min="3" max="3" width="10.8515625" style="26" bestFit="1" customWidth="1"/>
    <col min="4" max="4" width="11.140625" style="26" bestFit="1" customWidth="1"/>
    <col min="5" max="5" width="11.28125" style="26" bestFit="1" customWidth="1"/>
    <col min="6" max="6" width="8.7109375" style="26" customWidth="1"/>
    <col min="7" max="7" width="1.7109375" style="26" customWidth="1"/>
    <col min="8" max="8" width="10.8515625" style="26" bestFit="1" customWidth="1"/>
    <col min="9" max="9" width="10.57421875" style="26" bestFit="1" customWidth="1"/>
    <col min="10" max="10" width="11.00390625" style="26" bestFit="1" customWidth="1"/>
    <col min="11" max="11" width="9.7109375" style="26" bestFit="1" customWidth="1"/>
    <col min="12" max="12" width="11.57421875" style="26" hidden="1" customWidth="1"/>
    <col min="13" max="13" width="11.57421875" style="183" hidden="1" customWidth="1"/>
    <col min="14" max="14" width="7.57421875" style="183" hidden="1" customWidth="1"/>
    <col min="15" max="15" width="9.7109375" style="183" hidden="1" customWidth="1"/>
    <col min="16" max="16" width="13.00390625" style="26" customWidth="1"/>
    <col min="17" max="21" width="13.00390625" style="26" bestFit="1" customWidth="1"/>
    <col min="22" max="16384" width="11.421875" style="26" customWidth="1"/>
  </cols>
  <sheetData>
    <row r="1" spans="1:21" ht="19.5" customHeight="1">
      <c r="A1" s="264" t="s">
        <v>396</v>
      </c>
      <c r="B1" s="264"/>
      <c r="C1" s="264"/>
      <c r="D1" s="264"/>
      <c r="E1" s="264"/>
      <c r="F1" s="264"/>
      <c r="G1" s="264"/>
      <c r="H1" s="264"/>
      <c r="I1" s="264"/>
      <c r="J1" s="264"/>
      <c r="K1" s="264"/>
      <c r="L1" s="264"/>
      <c r="M1" s="44"/>
      <c r="P1" s="173"/>
      <c r="Q1" s="173"/>
      <c r="R1" s="173"/>
      <c r="S1" s="173"/>
      <c r="T1" s="173"/>
      <c r="U1" s="173"/>
    </row>
    <row r="2" spans="1:21" ht="19.5" customHeight="1">
      <c r="A2" s="263" t="s">
        <v>333</v>
      </c>
      <c r="B2" s="263"/>
      <c r="C2" s="263"/>
      <c r="D2" s="263"/>
      <c r="E2" s="263"/>
      <c r="F2" s="263"/>
      <c r="G2" s="263"/>
      <c r="H2" s="263"/>
      <c r="I2" s="263"/>
      <c r="J2" s="263"/>
      <c r="K2" s="263"/>
      <c r="L2" s="263"/>
      <c r="P2" s="199"/>
      <c r="Q2" s="199"/>
      <c r="R2" s="199"/>
      <c r="S2" s="199"/>
      <c r="T2" s="199"/>
      <c r="U2" s="199"/>
    </row>
    <row r="3" spans="1:21" ht="11.25">
      <c r="A3" s="29"/>
      <c r="B3" s="29"/>
      <c r="C3" s="270" t="s">
        <v>202</v>
      </c>
      <c r="D3" s="270"/>
      <c r="E3" s="270"/>
      <c r="F3" s="270"/>
      <c r="G3" s="30"/>
      <c r="H3" s="270" t="s">
        <v>203</v>
      </c>
      <c r="I3" s="270"/>
      <c r="J3" s="270"/>
      <c r="K3" s="270"/>
      <c r="L3" s="30"/>
      <c r="M3" s="267" t="s">
        <v>385</v>
      </c>
      <c r="N3" s="267"/>
      <c r="O3" s="267"/>
      <c r="P3" s="173"/>
      <c r="Q3" s="173"/>
      <c r="R3" s="173"/>
      <c r="S3" s="173"/>
      <c r="T3" s="173"/>
      <c r="U3" s="173"/>
    </row>
    <row r="4" spans="1:21" ht="11.25">
      <c r="A4" s="29" t="s">
        <v>219</v>
      </c>
      <c r="B4" s="46" t="s">
        <v>187</v>
      </c>
      <c r="C4" s="53">
        <v>2007</v>
      </c>
      <c r="D4" s="269" t="s">
        <v>499</v>
      </c>
      <c r="E4" s="269"/>
      <c r="F4" s="269"/>
      <c r="G4" s="30"/>
      <c r="H4" s="53">
        <v>2007</v>
      </c>
      <c r="I4" s="269" t="str">
        <f>+D4</f>
        <v>Enero - Agosto</v>
      </c>
      <c r="J4" s="269"/>
      <c r="K4" s="269"/>
      <c r="L4" s="195" t="s">
        <v>436</v>
      </c>
      <c r="M4" s="268" t="s">
        <v>384</v>
      </c>
      <c r="N4" s="268"/>
      <c r="O4" s="268"/>
      <c r="P4" s="173"/>
      <c r="Q4" s="173"/>
      <c r="R4" s="173"/>
      <c r="S4" s="173"/>
      <c r="T4" s="173"/>
      <c r="U4" s="173"/>
    </row>
    <row r="5" spans="1:15" ht="11.25">
      <c r="A5" s="2"/>
      <c r="B5" s="47" t="s">
        <v>68</v>
      </c>
      <c r="C5" s="2"/>
      <c r="D5" s="54">
        <v>2007</v>
      </c>
      <c r="E5" s="54">
        <v>2008</v>
      </c>
      <c r="F5" s="55" t="s">
        <v>356</v>
      </c>
      <c r="G5" s="35"/>
      <c r="H5" s="2"/>
      <c r="I5" s="54">
        <v>2007</v>
      </c>
      <c r="J5" s="54">
        <v>2008</v>
      </c>
      <c r="K5" s="55" t="s">
        <v>356</v>
      </c>
      <c r="L5" s="35">
        <v>2008</v>
      </c>
      <c r="M5" s="191">
        <v>2007</v>
      </c>
      <c r="N5" s="191">
        <v>2008</v>
      </c>
      <c r="O5" s="35" t="s">
        <v>356</v>
      </c>
    </row>
    <row r="6" spans="1:12" ht="11.25">
      <c r="A6" s="29"/>
      <c r="B6" s="29"/>
      <c r="C6" s="29"/>
      <c r="D6" s="29"/>
      <c r="E6" s="29"/>
      <c r="F6" s="29"/>
      <c r="G6" s="29"/>
      <c r="H6" s="29"/>
      <c r="I6" s="29"/>
      <c r="J6" s="29"/>
      <c r="K6" s="29"/>
      <c r="L6" s="29"/>
    </row>
    <row r="7" spans="1:15" s="44" customFormat="1" ht="11.25">
      <c r="A7" s="31" t="s">
        <v>439</v>
      </c>
      <c r="B7" s="31"/>
      <c r="C7" s="31"/>
      <c r="D7" s="31"/>
      <c r="E7" s="31"/>
      <c r="F7" s="31"/>
      <c r="G7" s="31"/>
      <c r="H7" s="32">
        <f>+balanza!B9</f>
        <v>5552294</v>
      </c>
      <c r="I7" s="32">
        <f>+balanza!C9</f>
        <v>4215285</v>
      </c>
      <c r="J7" s="32">
        <f>+balanza!D9</f>
        <v>4768577</v>
      </c>
      <c r="K7" s="33">
        <f>+J7/I7*100-100</f>
        <v>13.1258503280324</v>
      </c>
      <c r="L7" s="31"/>
      <c r="M7" s="185"/>
      <c r="N7" s="185"/>
      <c r="O7" s="185"/>
    </row>
    <row r="8" spans="1:15" s="44" customFormat="1" ht="11.25">
      <c r="A8" s="31"/>
      <c r="B8" s="31"/>
      <c r="C8" s="31"/>
      <c r="D8" s="31"/>
      <c r="E8" s="31"/>
      <c r="F8" s="31"/>
      <c r="G8" s="31"/>
      <c r="H8" s="32"/>
      <c r="I8" s="32"/>
      <c r="J8" s="32"/>
      <c r="K8" s="33"/>
      <c r="L8" s="31"/>
      <c r="M8" s="185"/>
      <c r="N8" s="185"/>
      <c r="O8" s="185"/>
    </row>
    <row r="9" spans="1:18" s="63" customFormat="1" ht="11.25">
      <c r="A9" s="62" t="s">
        <v>444</v>
      </c>
      <c r="B9" s="62"/>
      <c r="C9" s="62">
        <f>+C11+C44</f>
        <v>2858365.5629999996</v>
      </c>
      <c r="D9" s="62">
        <f>+D11+D44</f>
        <v>2474964.1250000005</v>
      </c>
      <c r="E9" s="62">
        <f>+E11+E44</f>
        <v>2477629.905</v>
      </c>
      <c r="F9" s="190">
        <f>+E9/D9*100-100</f>
        <v>0.10770984407699302</v>
      </c>
      <c r="G9" s="62"/>
      <c r="H9" s="62">
        <f>+H11+H44</f>
        <v>3489821.2789999996</v>
      </c>
      <c r="I9" s="62">
        <f>+I11+I44</f>
        <v>2825196.764</v>
      </c>
      <c r="J9" s="62">
        <f>+J11+J44</f>
        <v>3155987.705</v>
      </c>
      <c r="K9" s="190">
        <f>+J9/I9*100-100</f>
        <v>11.708598325436853</v>
      </c>
      <c r="L9" s="190">
        <f>+J9/$J$7*100</f>
        <v>66.18300815945722</v>
      </c>
      <c r="M9" s="190"/>
      <c r="N9" s="190"/>
      <c r="O9" s="190"/>
      <c r="R9" s="185"/>
    </row>
    <row r="10" spans="1:18" ht="11.25" customHeight="1">
      <c r="A10" s="29"/>
      <c r="B10" s="29"/>
      <c r="C10" s="28"/>
      <c r="D10" s="28"/>
      <c r="E10" s="28"/>
      <c r="F10" s="34"/>
      <c r="G10" s="34"/>
      <c r="H10" s="28"/>
      <c r="I10" s="28"/>
      <c r="J10" s="28"/>
      <c r="K10" s="34"/>
      <c r="R10" s="183"/>
    </row>
    <row r="11" spans="1:18" ht="11.25" customHeight="1">
      <c r="A11" s="31" t="s">
        <v>220</v>
      </c>
      <c r="B11" s="31"/>
      <c r="C11" s="32">
        <f>+C13+C30</f>
        <v>2353452.4719999996</v>
      </c>
      <c r="D11" s="32">
        <f>+D13+D30</f>
        <v>2116426.7620000006</v>
      </c>
      <c r="E11" s="32">
        <f>+E13+E30</f>
        <v>2125674.446</v>
      </c>
      <c r="F11" s="33">
        <f>+E11/D11*100-100</f>
        <v>0.4369479807210723</v>
      </c>
      <c r="G11" s="33"/>
      <c r="H11" s="32">
        <f>+H13+H30</f>
        <v>2757900.831</v>
      </c>
      <c r="I11" s="32">
        <f>+I13+I30</f>
        <v>2317320.258</v>
      </c>
      <c r="J11" s="32">
        <f>+J13+J30</f>
        <v>2484742.747</v>
      </c>
      <c r="K11" s="33">
        <f>+J11/I11*100-100</f>
        <v>7.224831717671037</v>
      </c>
      <c r="L11" s="33">
        <f>+J11/J9*100</f>
        <v>78.73106549380553</v>
      </c>
      <c r="M11" s="183">
        <f>+I11/D11</f>
        <v>1.0949210714998505</v>
      </c>
      <c r="N11" s="183">
        <f>+J11/E11</f>
        <v>1.1689197053084392</v>
      </c>
      <c r="O11" s="183">
        <f>+N11/M11*100-100</f>
        <v>6.758353248898885</v>
      </c>
      <c r="R11" s="185"/>
    </row>
    <row r="12" spans="1:18" ht="11.25" customHeight="1">
      <c r="A12" s="29"/>
      <c r="B12" s="29"/>
      <c r="C12" s="28"/>
      <c r="D12" s="28"/>
      <c r="E12" s="28"/>
      <c r="F12" s="34"/>
      <c r="G12" s="34"/>
      <c r="H12" s="28"/>
      <c r="I12" s="28"/>
      <c r="J12" s="28"/>
      <c r="K12" s="34"/>
      <c r="L12" s="34"/>
      <c r="R12" s="183"/>
    </row>
    <row r="13" spans="1:18" s="44" customFormat="1" ht="11.25" customHeight="1">
      <c r="A13" s="31" t="s">
        <v>411</v>
      </c>
      <c r="B13" s="31"/>
      <c r="C13" s="32">
        <f>SUM(C14:C28)</f>
        <v>2334213.777</v>
      </c>
      <c r="D13" s="32">
        <f>SUM(D14:D28)</f>
        <v>2104516.4060000004</v>
      </c>
      <c r="E13" s="32">
        <f>SUM(E14:E28)</f>
        <v>2110734.024</v>
      </c>
      <c r="F13" s="33">
        <f>+E13/D13*100-100</f>
        <v>0.29544165026574376</v>
      </c>
      <c r="G13" s="33"/>
      <c r="H13" s="32">
        <f>SUM(H14:H28)</f>
        <v>2643708.596</v>
      </c>
      <c r="I13" s="32">
        <f>SUM(I14:I28)</f>
        <v>2252080.931</v>
      </c>
      <c r="J13" s="32">
        <f>SUM(J14:J28)</f>
        <v>2375032.81</v>
      </c>
      <c r="K13" s="33">
        <f>+J13/I13*100-100</f>
        <v>5.459478711779923</v>
      </c>
      <c r="L13" s="33">
        <f>+J13/J11*100</f>
        <v>95.5846561124905</v>
      </c>
      <c r="M13" s="185"/>
      <c r="N13" s="185"/>
      <c r="O13" s="185"/>
      <c r="R13" s="185"/>
    </row>
    <row r="14" spans="1:18" ht="11.25" customHeight="1">
      <c r="A14" s="1" t="s">
        <v>397</v>
      </c>
      <c r="B14" s="48" t="s">
        <v>207</v>
      </c>
      <c r="C14" s="28">
        <v>776370.276</v>
      </c>
      <c r="D14" s="28">
        <v>760781.157</v>
      </c>
      <c r="E14" s="28">
        <v>803948.564</v>
      </c>
      <c r="F14" s="34">
        <f aca="true" t="shared" si="0" ref="F14:F42">+E14/D14*100-100</f>
        <v>5.674089927545339</v>
      </c>
      <c r="G14" s="34"/>
      <c r="H14" s="28">
        <v>1012190.879</v>
      </c>
      <c r="I14" s="28">
        <v>953415.611</v>
      </c>
      <c r="J14" s="28">
        <v>1043421.189</v>
      </c>
      <c r="K14" s="34">
        <f aca="true" t="shared" si="1" ref="K14:K28">+J14/I14*100-100</f>
        <v>9.440329795480977</v>
      </c>
      <c r="L14" s="34">
        <f>+J14/$J$13*100</f>
        <v>43.93291682568376</v>
      </c>
      <c r="M14" s="183">
        <f>+I14/D14</f>
        <v>1.253206131917907</v>
      </c>
      <c r="N14" s="183">
        <f>+J14/E14</f>
        <v>1.297870579939241</v>
      </c>
      <c r="O14" s="183">
        <f>+N14/M14*100-100</f>
        <v>3.5640144812393544</v>
      </c>
      <c r="R14" s="183"/>
    </row>
    <row r="15" spans="1:18" ht="11.25" customHeight="1">
      <c r="A15" s="1" t="s">
        <v>191</v>
      </c>
      <c r="B15" s="48" t="s">
        <v>208</v>
      </c>
      <c r="C15" s="28">
        <v>774634.4</v>
      </c>
      <c r="D15" s="28">
        <v>699593.573</v>
      </c>
      <c r="E15" s="28">
        <v>685598.722</v>
      </c>
      <c r="F15" s="34">
        <f t="shared" si="0"/>
        <v>-2.0004258958508245</v>
      </c>
      <c r="G15" s="34"/>
      <c r="H15" s="28">
        <v>558518.673</v>
      </c>
      <c r="I15" s="28">
        <v>496572.885</v>
      </c>
      <c r="J15" s="28">
        <v>499647.124</v>
      </c>
      <c r="K15" s="34">
        <f t="shared" si="1"/>
        <v>0.6190911934307479</v>
      </c>
      <c r="L15" s="34">
        <f aca="true" t="shared" si="2" ref="L15:L28">+J15/$J$13*100</f>
        <v>21.037483014813592</v>
      </c>
      <c r="M15" s="183">
        <f aca="true" t="shared" si="3" ref="M15:M28">+I15/D15</f>
        <v>0.7098019538266971</v>
      </c>
      <c r="N15" s="183">
        <f aca="true" t="shared" si="4" ref="N15:N28">+J15/E15</f>
        <v>0.7287748765669374</v>
      </c>
      <c r="O15" s="183">
        <f aca="true" t="shared" si="5" ref="O15:O28">+N15/M15*100-100</f>
        <v>2.672988238191394</v>
      </c>
      <c r="R15" s="183"/>
    </row>
    <row r="16" spans="1:18" ht="11.25" customHeight="1">
      <c r="A16" s="1" t="s">
        <v>192</v>
      </c>
      <c r="B16" s="48" t="s">
        <v>209</v>
      </c>
      <c r="C16" s="28">
        <v>160186.237</v>
      </c>
      <c r="D16" s="28">
        <v>150021.723</v>
      </c>
      <c r="E16" s="28">
        <v>149332.175</v>
      </c>
      <c r="F16" s="34">
        <f t="shared" si="0"/>
        <v>-0.45963210274555877</v>
      </c>
      <c r="G16" s="34"/>
      <c r="H16" s="28">
        <v>144326.695</v>
      </c>
      <c r="I16" s="28">
        <v>133791.15</v>
      </c>
      <c r="J16" s="28">
        <v>145099.366</v>
      </c>
      <c r="K16" s="34">
        <f t="shared" si="1"/>
        <v>8.452140519010413</v>
      </c>
      <c r="L16" s="34">
        <f t="shared" si="2"/>
        <v>6.109362590237227</v>
      </c>
      <c r="M16" s="183">
        <f t="shared" si="3"/>
        <v>0.8918118478082004</v>
      </c>
      <c r="N16" s="183">
        <f t="shared" si="4"/>
        <v>0.9716550770120372</v>
      </c>
      <c r="O16" s="183">
        <f t="shared" si="5"/>
        <v>8.95292313059835</v>
      </c>
      <c r="R16" s="183"/>
    </row>
    <row r="17" spans="1:18" ht="11.25" customHeight="1">
      <c r="A17" s="1" t="s">
        <v>197</v>
      </c>
      <c r="B17" s="48" t="s">
        <v>244</v>
      </c>
      <c r="C17" s="28">
        <v>146396.449</v>
      </c>
      <c r="D17" s="28">
        <v>69606.396</v>
      </c>
      <c r="E17" s="28">
        <v>30112.837</v>
      </c>
      <c r="F17" s="34">
        <f t="shared" si="0"/>
        <v>-56.73840518908636</v>
      </c>
      <c r="G17" s="34"/>
      <c r="H17" s="28">
        <v>203355.487</v>
      </c>
      <c r="I17" s="28">
        <v>81321.236</v>
      </c>
      <c r="J17" s="28">
        <v>41227.036</v>
      </c>
      <c r="K17" s="34">
        <f t="shared" si="1"/>
        <v>-49.30348082756637</v>
      </c>
      <c r="L17" s="34">
        <f t="shared" si="2"/>
        <v>1.7358512196722031</v>
      </c>
      <c r="M17" s="183">
        <f t="shared" si="3"/>
        <v>1.1683012003667022</v>
      </c>
      <c r="N17" s="183">
        <f t="shared" si="4"/>
        <v>1.3690850848759286</v>
      </c>
      <c r="O17" s="183">
        <f t="shared" si="5"/>
        <v>17.185969204363147</v>
      </c>
      <c r="R17" s="183"/>
    </row>
    <row r="18" spans="1:18" ht="11.25" customHeight="1">
      <c r="A18" s="1" t="s">
        <v>193</v>
      </c>
      <c r="B18" s="48" t="s">
        <v>245</v>
      </c>
      <c r="C18" s="28">
        <v>105054.947</v>
      </c>
      <c r="D18" s="28">
        <v>103991.651</v>
      </c>
      <c r="E18" s="28">
        <v>87085.477</v>
      </c>
      <c r="F18" s="34">
        <f t="shared" si="0"/>
        <v>-16.257241651062927</v>
      </c>
      <c r="G18" s="34"/>
      <c r="H18" s="28">
        <v>108911.561</v>
      </c>
      <c r="I18" s="28">
        <v>107354.68</v>
      </c>
      <c r="J18" s="28">
        <v>93518.959</v>
      </c>
      <c r="K18" s="34">
        <f t="shared" si="1"/>
        <v>-12.88786012868745</v>
      </c>
      <c r="L18" s="34">
        <f t="shared" si="2"/>
        <v>3.9375859822332306</v>
      </c>
      <c r="M18" s="183">
        <f t="shared" si="3"/>
        <v>1.0323394134784916</v>
      </c>
      <c r="N18" s="183">
        <f t="shared" si="4"/>
        <v>1.0738754867243823</v>
      </c>
      <c r="O18" s="183">
        <f t="shared" si="5"/>
        <v>4.0234900172932555</v>
      </c>
      <c r="R18" s="183"/>
    </row>
    <row r="19" spans="1:18" ht="11.25" customHeight="1">
      <c r="A19" s="1" t="s">
        <v>398</v>
      </c>
      <c r="B19" s="49" t="s">
        <v>246</v>
      </c>
      <c r="C19" s="28">
        <v>119256.614</v>
      </c>
      <c r="D19" s="28">
        <v>114279.088</v>
      </c>
      <c r="E19" s="28">
        <v>127829.174</v>
      </c>
      <c r="F19" s="34">
        <f t="shared" si="0"/>
        <v>11.857012719597464</v>
      </c>
      <c r="G19" s="34"/>
      <c r="H19" s="28">
        <v>96667.795</v>
      </c>
      <c r="I19" s="28">
        <v>92778.028</v>
      </c>
      <c r="J19" s="28">
        <v>105459.052</v>
      </c>
      <c r="K19" s="34">
        <f t="shared" si="1"/>
        <v>13.668132717802521</v>
      </c>
      <c r="L19" s="34">
        <f t="shared" si="2"/>
        <v>4.440319794992642</v>
      </c>
      <c r="M19" s="183">
        <f t="shared" si="3"/>
        <v>0.8118548163422515</v>
      </c>
      <c r="N19" s="183">
        <f t="shared" si="4"/>
        <v>0.8249998705303376</v>
      </c>
      <c r="O19" s="183">
        <f t="shared" si="5"/>
        <v>1.6191385360390171</v>
      </c>
      <c r="R19" s="183"/>
    </row>
    <row r="20" spans="1:18" ht="11.25" customHeight="1">
      <c r="A20" s="1" t="s">
        <v>399</v>
      </c>
      <c r="B20" s="48" t="s">
        <v>247</v>
      </c>
      <c r="C20" s="28">
        <v>20872.322</v>
      </c>
      <c r="D20" s="28">
        <v>17051.36</v>
      </c>
      <c r="E20" s="28">
        <v>26204.868</v>
      </c>
      <c r="F20" s="34">
        <f t="shared" si="0"/>
        <v>53.681981965074925</v>
      </c>
      <c r="G20" s="34"/>
      <c r="H20" s="28">
        <v>162871.851</v>
      </c>
      <c r="I20" s="28">
        <v>136460.342</v>
      </c>
      <c r="J20" s="28">
        <v>153213.09</v>
      </c>
      <c r="K20" s="34">
        <f t="shared" si="1"/>
        <v>12.276642249658138</v>
      </c>
      <c r="L20" s="34">
        <f t="shared" si="2"/>
        <v>6.4509883549777145</v>
      </c>
      <c r="M20" s="183">
        <f t="shared" si="3"/>
        <v>8.002900765686725</v>
      </c>
      <c r="N20" s="183">
        <f t="shared" si="4"/>
        <v>5.846741529092991</v>
      </c>
      <c r="O20" s="183">
        <f t="shared" si="5"/>
        <v>-26.94222132352924</v>
      </c>
      <c r="R20" s="183"/>
    </row>
    <row r="21" spans="1:18" ht="11.25" customHeight="1">
      <c r="A21" s="1" t="s">
        <v>400</v>
      </c>
      <c r="B21" s="48" t="s">
        <v>248</v>
      </c>
      <c r="C21" s="28">
        <v>52213.813</v>
      </c>
      <c r="D21" s="28">
        <v>48331.995</v>
      </c>
      <c r="E21" s="28">
        <v>56100.171</v>
      </c>
      <c r="F21" s="34">
        <f t="shared" si="0"/>
        <v>16.072533318767412</v>
      </c>
      <c r="G21" s="34"/>
      <c r="H21" s="28">
        <v>59385.934</v>
      </c>
      <c r="I21" s="28">
        <v>53201.928</v>
      </c>
      <c r="J21" s="28">
        <v>60924.662</v>
      </c>
      <c r="K21" s="34">
        <f t="shared" si="1"/>
        <v>14.515891228603593</v>
      </c>
      <c r="L21" s="34">
        <f t="shared" si="2"/>
        <v>2.565213488566501</v>
      </c>
      <c r="M21" s="183">
        <f t="shared" si="3"/>
        <v>1.100760024493092</v>
      </c>
      <c r="N21" s="183">
        <f t="shared" si="4"/>
        <v>1.085997794908682</v>
      </c>
      <c r="O21" s="183">
        <f t="shared" si="5"/>
        <v>-1.3410942672275894</v>
      </c>
      <c r="R21" s="183"/>
    </row>
    <row r="22" spans="1:18" ht="11.25" customHeight="1">
      <c r="A22" s="1" t="s">
        <v>194</v>
      </c>
      <c r="B22" s="48" t="s">
        <v>412</v>
      </c>
      <c r="C22" s="28">
        <v>45350.74</v>
      </c>
      <c r="D22" s="28">
        <v>41203.316</v>
      </c>
      <c r="E22" s="28">
        <v>42885.162</v>
      </c>
      <c r="F22" s="34">
        <f t="shared" si="0"/>
        <v>4.081821958213254</v>
      </c>
      <c r="G22" s="34"/>
      <c r="H22" s="28">
        <v>44492.087</v>
      </c>
      <c r="I22" s="28">
        <v>37773.932</v>
      </c>
      <c r="J22" s="28">
        <v>42946.228</v>
      </c>
      <c r="K22" s="34">
        <f t="shared" si="1"/>
        <v>13.692765688252948</v>
      </c>
      <c r="L22" s="34">
        <f t="shared" si="2"/>
        <v>1.8082372512571732</v>
      </c>
      <c r="M22" s="183">
        <f t="shared" si="3"/>
        <v>0.9167692231372835</v>
      </c>
      <c r="N22" s="183">
        <f t="shared" si="4"/>
        <v>1.001423942388279</v>
      </c>
      <c r="O22" s="183">
        <f t="shared" si="5"/>
        <v>9.234027180940686</v>
      </c>
      <c r="R22" s="183"/>
    </row>
    <row r="23" spans="1:18" ht="11.25" customHeight="1">
      <c r="A23" s="1" t="s">
        <v>428</v>
      </c>
      <c r="B23" s="49" t="s">
        <v>251</v>
      </c>
      <c r="C23" s="28">
        <v>4156.938</v>
      </c>
      <c r="D23" s="28">
        <v>3855.218</v>
      </c>
      <c r="E23" s="28">
        <v>2225.492</v>
      </c>
      <c r="F23" s="34">
        <f t="shared" si="0"/>
        <v>-42.27325147371691</v>
      </c>
      <c r="G23" s="34"/>
      <c r="H23" s="28">
        <v>27951.599</v>
      </c>
      <c r="I23" s="28">
        <v>26186.986</v>
      </c>
      <c r="J23" s="28">
        <v>15190.071</v>
      </c>
      <c r="K23" s="34">
        <f t="shared" si="1"/>
        <v>-41.993817081507586</v>
      </c>
      <c r="L23" s="34">
        <f t="shared" si="2"/>
        <v>0.6395731013080194</v>
      </c>
      <c r="M23" s="183">
        <f t="shared" si="3"/>
        <v>6.792608355740195</v>
      </c>
      <c r="N23" s="183">
        <f t="shared" si="4"/>
        <v>6.825488925594879</v>
      </c>
      <c r="O23" s="183">
        <f t="shared" si="5"/>
        <v>0.48406397266960255</v>
      </c>
      <c r="R23" s="183"/>
    </row>
    <row r="24" spans="1:18" ht="11.25" customHeight="1">
      <c r="A24" s="1" t="s">
        <v>401</v>
      </c>
      <c r="B24" s="49" t="s">
        <v>252</v>
      </c>
      <c r="C24" s="28">
        <v>46903.965</v>
      </c>
      <c r="D24" s="28">
        <v>40288.715</v>
      </c>
      <c r="E24" s="28">
        <v>34257.502</v>
      </c>
      <c r="F24" s="34">
        <f t="shared" si="0"/>
        <v>-14.96998104804284</v>
      </c>
      <c r="G24" s="34"/>
      <c r="H24" s="28">
        <v>44188.552</v>
      </c>
      <c r="I24" s="28">
        <v>37821.759</v>
      </c>
      <c r="J24" s="28">
        <v>28732.115</v>
      </c>
      <c r="K24" s="34">
        <f t="shared" si="1"/>
        <v>-24.032843104943893</v>
      </c>
      <c r="L24" s="34">
        <f t="shared" si="2"/>
        <v>1.2097565506895038</v>
      </c>
      <c r="M24" s="183">
        <f t="shared" si="3"/>
        <v>0.9387680644567592</v>
      </c>
      <c r="N24" s="183">
        <f t="shared" si="4"/>
        <v>0.8387101604781342</v>
      </c>
      <c r="O24" s="183">
        <f t="shared" si="5"/>
        <v>-10.658426481148567</v>
      </c>
      <c r="R24" s="183"/>
    </row>
    <row r="25" spans="1:18" ht="11.25" customHeight="1">
      <c r="A25" s="1" t="s">
        <v>427</v>
      </c>
      <c r="B25" s="49" t="s">
        <v>253</v>
      </c>
      <c r="C25" s="28">
        <v>26423.652</v>
      </c>
      <c r="D25" s="28">
        <v>25236.516</v>
      </c>
      <c r="E25" s="28">
        <v>19807.175</v>
      </c>
      <c r="F25" s="34">
        <f t="shared" si="0"/>
        <v>-21.513829404978097</v>
      </c>
      <c r="G25" s="34"/>
      <c r="H25" s="28">
        <v>27223.089</v>
      </c>
      <c r="I25" s="28">
        <v>25796.57</v>
      </c>
      <c r="J25" s="28">
        <v>19636.867</v>
      </c>
      <c r="K25" s="34">
        <f t="shared" si="1"/>
        <v>-23.877992306729155</v>
      </c>
      <c r="L25" s="34">
        <f t="shared" si="2"/>
        <v>0.8268040305514769</v>
      </c>
      <c r="R25" s="183"/>
    </row>
    <row r="26" spans="1:18" ht="11.25" customHeight="1">
      <c r="A26" s="1" t="s">
        <v>195</v>
      </c>
      <c r="B26" s="49" t="s">
        <v>254</v>
      </c>
      <c r="C26" s="28">
        <v>26884.527</v>
      </c>
      <c r="D26" s="28">
        <v>10029.773</v>
      </c>
      <c r="E26" s="28">
        <v>26854.093</v>
      </c>
      <c r="F26" s="34">
        <f t="shared" si="0"/>
        <v>167.7437764543625</v>
      </c>
      <c r="G26" s="34"/>
      <c r="H26" s="28">
        <v>124361.508</v>
      </c>
      <c r="I26" s="28">
        <v>49680.895</v>
      </c>
      <c r="J26" s="28">
        <v>104096.442</v>
      </c>
      <c r="K26" s="34">
        <f t="shared" si="1"/>
        <v>109.53012621853935</v>
      </c>
      <c r="L26" s="34">
        <f t="shared" si="2"/>
        <v>4.382947534943738</v>
      </c>
      <c r="M26" s="183">
        <f t="shared" si="3"/>
        <v>4.953341915116125</v>
      </c>
      <c r="N26" s="183">
        <f t="shared" si="4"/>
        <v>3.876371546043279</v>
      </c>
      <c r="O26" s="183">
        <f t="shared" si="5"/>
        <v>-21.74229818027004</v>
      </c>
      <c r="R26" s="183"/>
    </row>
    <row r="27" spans="1:18" ht="11.25" customHeight="1">
      <c r="A27" s="1" t="s">
        <v>198</v>
      </c>
      <c r="B27" s="49" t="s">
        <v>256</v>
      </c>
      <c r="C27" s="28">
        <v>19885.027</v>
      </c>
      <c r="D27" s="28">
        <v>13876.954</v>
      </c>
      <c r="E27" s="28">
        <v>11895.38</v>
      </c>
      <c r="F27" s="34">
        <f t="shared" si="0"/>
        <v>-14.27960343458659</v>
      </c>
      <c r="G27" s="34"/>
      <c r="H27" s="28">
        <v>14071.717</v>
      </c>
      <c r="I27" s="28">
        <v>9919.869</v>
      </c>
      <c r="J27" s="28">
        <v>8532.226</v>
      </c>
      <c r="K27" s="34">
        <f t="shared" si="1"/>
        <v>-13.988521420998595</v>
      </c>
      <c r="L27" s="34">
        <f t="shared" si="2"/>
        <v>0.3592466581545878</v>
      </c>
      <c r="M27" s="183">
        <f t="shared" si="3"/>
        <v>0.7148448427515145</v>
      </c>
      <c r="N27" s="183">
        <f t="shared" si="4"/>
        <v>0.7172722519162903</v>
      </c>
      <c r="O27" s="183">
        <f t="shared" si="5"/>
        <v>0.33957147336090543</v>
      </c>
      <c r="R27" s="183"/>
    </row>
    <row r="28" spans="1:18" ht="11.25" customHeight="1">
      <c r="A28" s="29" t="s">
        <v>27</v>
      </c>
      <c r="B28" s="30" t="s">
        <v>243</v>
      </c>
      <c r="C28" s="28">
        <v>9623.87</v>
      </c>
      <c r="D28" s="28">
        <v>6368.971</v>
      </c>
      <c r="E28" s="28">
        <v>6597.232</v>
      </c>
      <c r="F28" s="34">
        <f t="shared" si="0"/>
        <v>3.583954142670791</v>
      </c>
      <c r="G28" s="34"/>
      <c r="H28" s="28">
        <v>15191.169</v>
      </c>
      <c r="I28" s="28">
        <v>10005.06</v>
      </c>
      <c r="J28" s="28">
        <v>13388.383</v>
      </c>
      <c r="K28" s="34">
        <f t="shared" si="1"/>
        <v>33.81611904376388</v>
      </c>
      <c r="L28" s="34">
        <f t="shared" si="2"/>
        <v>0.5637136019186193</v>
      </c>
      <c r="M28" s="183">
        <f t="shared" si="3"/>
        <v>1.5709068230959131</v>
      </c>
      <c r="N28" s="183">
        <f t="shared" si="4"/>
        <v>2.029393994329743</v>
      </c>
      <c r="O28" s="183">
        <f t="shared" si="5"/>
        <v>29.186146784330106</v>
      </c>
      <c r="R28" s="183"/>
    </row>
    <row r="29" spans="1:18" ht="11.25" customHeight="1">
      <c r="A29" s="29"/>
      <c r="B29" s="30"/>
      <c r="C29" s="28"/>
      <c r="D29" s="28"/>
      <c r="E29" s="28"/>
      <c r="F29" s="34"/>
      <c r="G29" s="34"/>
      <c r="H29" s="28"/>
      <c r="I29" s="28"/>
      <c r="J29" s="28"/>
      <c r="K29" s="34"/>
      <c r="L29" s="34"/>
      <c r="R29" s="183"/>
    </row>
    <row r="30" spans="1:18" s="44" customFormat="1" ht="11.25" customHeight="1">
      <c r="A30" s="43" t="s">
        <v>410</v>
      </c>
      <c r="B30" s="192"/>
      <c r="C30" s="32">
        <f>SUM(C31:C42)</f>
        <v>19238.695</v>
      </c>
      <c r="D30" s="32">
        <f>SUM(D31:D42)</f>
        <v>11910.356</v>
      </c>
      <c r="E30" s="32">
        <f>SUM(E31:E42)</f>
        <v>14940.421999999999</v>
      </c>
      <c r="F30" s="33">
        <f t="shared" si="0"/>
        <v>25.44059976041018</v>
      </c>
      <c r="G30" s="33"/>
      <c r="H30" s="32">
        <f>SUM(H31:H42)</f>
        <v>114192.23499999999</v>
      </c>
      <c r="I30" s="32">
        <f>SUM(I31:I42)</f>
        <v>65239.327000000005</v>
      </c>
      <c r="J30" s="32">
        <f>SUM(J31:J42)</f>
        <v>109709.93699999999</v>
      </c>
      <c r="K30" s="33">
        <f aca="true" t="shared" si="6" ref="K30:K42">+J30/I30*100-100</f>
        <v>68.16534143584894</v>
      </c>
      <c r="L30" s="33">
        <f>+J30/$J$11*100</f>
        <v>4.4153438875094935</v>
      </c>
      <c r="M30" s="185"/>
      <c r="N30" s="185"/>
      <c r="O30" s="185"/>
      <c r="R30" s="185"/>
    </row>
    <row r="31" spans="1:18" ht="11.25" customHeight="1">
      <c r="A31" s="1" t="s">
        <v>402</v>
      </c>
      <c r="B31" s="49" t="s">
        <v>416</v>
      </c>
      <c r="C31" s="28">
        <v>34.27</v>
      </c>
      <c r="D31" s="28">
        <v>18.43</v>
      </c>
      <c r="E31" s="28">
        <v>91.412</v>
      </c>
      <c r="F31" s="34">
        <f t="shared" si="0"/>
        <v>395.9956592512209</v>
      </c>
      <c r="G31" s="34"/>
      <c r="H31" s="28">
        <v>132.183</v>
      </c>
      <c r="I31" s="28">
        <v>77.274</v>
      </c>
      <c r="J31" s="28">
        <v>345.678</v>
      </c>
      <c r="K31" s="34">
        <f t="shared" si="6"/>
        <v>347.3406320366488</v>
      </c>
      <c r="L31" s="34">
        <f aca="true" t="shared" si="7" ref="L31:L42">+J31/$J$30*100</f>
        <v>0.31508358262934744</v>
      </c>
      <c r="R31" s="183"/>
    </row>
    <row r="32" spans="1:18" ht="11.25" customHeight="1">
      <c r="A32" s="1" t="s">
        <v>403</v>
      </c>
      <c r="B32" s="49" t="s">
        <v>249</v>
      </c>
      <c r="C32" s="28">
        <v>5083.605</v>
      </c>
      <c r="D32" s="28">
        <v>2639.686</v>
      </c>
      <c r="E32" s="28">
        <v>3185.742</v>
      </c>
      <c r="F32" s="34">
        <f t="shared" si="0"/>
        <v>20.686399821796982</v>
      </c>
      <c r="G32" s="34"/>
      <c r="H32" s="28">
        <v>32049.649</v>
      </c>
      <c r="I32" s="28">
        <v>16650.585</v>
      </c>
      <c r="J32" s="28">
        <v>19141.375</v>
      </c>
      <c r="K32" s="34">
        <f t="shared" si="6"/>
        <v>14.959174107095947</v>
      </c>
      <c r="L32" s="34">
        <f t="shared" si="7"/>
        <v>17.44725730723918</v>
      </c>
      <c r="M32" s="183">
        <f>+I32/D32</f>
        <v>6.307790017449045</v>
      </c>
      <c r="N32" s="183">
        <f>+J32/E32</f>
        <v>6.008451092398568</v>
      </c>
      <c r="O32" s="183">
        <f>+N32/M32*100-100</f>
        <v>-4.745543593277915</v>
      </c>
      <c r="R32" s="183"/>
    </row>
    <row r="33" spans="1:18" ht="11.25" customHeight="1">
      <c r="A33" s="1" t="s">
        <v>404</v>
      </c>
      <c r="B33" s="49" t="s">
        <v>414</v>
      </c>
      <c r="C33" s="28">
        <v>982.251</v>
      </c>
      <c r="D33" s="28">
        <v>970.837</v>
      </c>
      <c r="E33" s="28">
        <v>1907.987</v>
      </c>
      <c r="F33" s="34">
        <f t="shared" si="0"/>
        <v>96.53010752577416</v>
      </c>
      <c r="G33" s="34"/>
      <c r="H33" s="28">
        <v>2307.74</v>
      </c>
      <c r="I33" s="28">
        <v>2260.829</v>
      </c>
      <c r="J33" s="28">
        <v>7062.314</v>
      </c>
      <c r="K33" s="34">
        <f t="shared" si="6"/>
        <v>212.37718553680975</v>
      </c>
      <c r="L33" s="34">
        <f t="shared" si="7"/>
        <v>6.437260099784763</v>
      </c>
      <c r="M33" s="183">
        <f>+I33/D33</f>
        <v>2.328742106038398</v>
      </c>
      <c r="N33" s="183">
        <f>+J33/E33</f>
        <v>3.7014476513728867</v>
      </c>
      <c r="O33" s="183">
        <f>+N33/M33*100-100</f>
        <v>58.946224306035475</v>
      </c>
      <c r="R33" s="183"/>
    </row>
    <row r="34" spans="1:25" ht="11.25" customHeight="1">
      <c r="A34" s="1" t="s">
        <v>405</v>
      </c>
      <c r="B34" s="49" t="s">
        <v>417</v>
      </c>
      <c r="C34" s="28">
        <v>2.872</v>
      </c>
      <c r="D34" s="28">
        <v>0.52</v>
      </c>
      <c r="E34" s="28">
        <v>2.663</v>
      </c>
      <c r="F34" s="34">
        <f t="shared" si="0"/>
        <v>412.1153846153845</v>
      </c>
      <c r="G34" s="34"/>
      <c r="H34" s="28">
        <v>20.914</v>
      </c>
      <c r="I34" s="28">
        <v>3.701</v>
      </c>
      <c r="J34" s="28">
        <v>30.21</v>
      </c>
      <c r="K34" s="34">
        <f t="shared" si="6"/>
        <v>716.2658740880843</v>
      </c>
      <c r="L34" s="34">
        <f t="shared" si="7"/>
        <v>0.02753624769650538</v>
      </c>
      <c r="R34" s="183"/>
      <c r="T34" s="27"/>
      <c r="U34" s="27"/>
      <c r="V34" s="27"/>
      <c r="W34" s="27"/>
      <c r="X34" s="27"/>
      <c r="Y34" s="27"/>
    </row>
    <row r="35" spans="1:18" ht="11.25" customHeight="1">
      <c r="A35" s="1" t="s">
        <v>406</v>
      </c>
      <c r="B35" s="49" t="s">
        <v>415</v>
      </c>
      <c r="C35" s="28">
        <v>135.986</v>
      </c>
      <c r="D35" s="28">
        <v>53.006</v>
      </c>
      <c r="E35" s="28">
        <v>878.507</v>
      </c>
      <c r="F35" s="34">
        <f t="shared" si="0"/>
        <v>1557.372750254688</v>
      </c>
      <c r="G35" s="34"/>
      <c r="H35" s="28">
        <v>136.475</v>
      </c>
      <c r="I35" s="28">
        <v>52.403</v>
      </c>
      <c r="J35" s="28">
        <v>1239.474</v>
      </c>
      <c r="K35" s="34">
        <f t="shared" si="6"/>
        <v>2265.272980554548</v>
      </c>
      <c r="L35" s="34">
        <f t="shared" si="7"/>
        <v>1.1297736867718737</v>
      </c>
      <c r="M35" s="183">
        <f>+I35/D35</f>
        <v>0.9886239293664868</v>
      </c>
      <c r="R35" s="183"/>
    </row>
    <row r="36" spans="1:18" ht="11.25" customHeight="1">
      <c r="A36" s="1" t="s">
        <v>407</v>
      </c>
      <c r="B36" s="49" t="s">
        <v>418</v>
      </c>
      <c r="C36" s="28">
        <v>1.102</v>
      </c>
      <c r="D36" s="28">
        <v>0.532</v>
      </c>
      <c r="E36" s="28">
        <v>0.53</v>
      </c>
      <c r="F36" s="34">
        <f t="shared" si="0"/>
        <v>-0.3759398496240607</v>
      </c>
      <c r="G36" s="34"/>
      <c r="H36" s="28">
        <v>8.352</v>
      </c>
      <c r="I36" s="28">
        <v>4.52</v>
      </c>
      <c r="J36" s="28">
        <v>4.633</v>
      </c>
      <c r="K36" s="34">
        <f t="shared" si="6"/>
        <v>2.500000000000014</v>
      </c>
      <c r="L36" s="34">
        <f t="shared" si="7"/>
        <v>0.004222953842367078</v>
      </c>
      <c r="R36" s="183"/>
    </row>
    <row r="37" spans="1:18" ht="11.25" customHeight="1">
      <c r="A37" s="1" t="s">
        <v>424</v>
      </c>
      <c r="B37" s="49" t="s">
        <v>419</v>
      </c>
      <c r="C37" s="28">
        <v>1</v>
      </c>
      <c r="D37" s="28">
        <v>0</v>
      </c>
      <c r="E37" s="28">
        <v>0</v>
      </c>
      <c r="F37" s="34"/>
      <c r="G37" s="34"/>
      <c r="H37" s="28">
        <v>4.2</v>
      </c>
      <c r="I37" s="28">
        <v>0</v>
      </c>
      <c r="J37" s="28">
        <v>0</v>
      </c>
      <c r="K37" s="34"/>
      <c r="L37" s="34">
        <f t="shared" si="7"/>
        <v>0</v>
      </c>
      <c r="R37" s="183"/>
    </row>
    <row r="38" spans="1:18" ht="11.25" customHeight="1">
      <c r="A38" s="1" t="s">
        <v>408</v>
      </c>
      <c r="B38" s="49" t="s">
        <v>421</v>
      </c>
      <c r="C38" s="28">
        <v>0.005</v>
      </c>
      <c r="D38" s="28">
        <v>0</v>
      </c>
      <c r="E38" s="28">
        <v>0</v>
      </c>
      <c r="F38" s="34"/>
      <c r="G38" s="34"/>
      <c r="H38" s="28">
        <v>0.077</v>
      </c>
      <c r="I38" s="28">
        <v>0</v>
      </c>
      <c r="J38" s="28">
        <v>0</v>
      </c>
      <c r="K38" s="34"/>
      <c r="L38" s="34">
        <f t="shared" si="7"/>
        <v>0</v>
      </c>
      <c r="R38" s="183"/>
    </row>
    <row r="39" spans="1:18" ht="11.25" customHeight="1">
      <c r="A39" s="1" t="s">
        <v>425</v>
      </c>
      <c r="B39" s="49" t="s">
        <v>420</v>
      </c>
      <c r="C39" s="28">
        <v>0.313</v>
      </c>
      <c r="D39" s="28">
        <v>0</v>
      </c>
      <c r="E39" s="28">
        <v>0</v>
      </c>
      <c r="F39" s="34"/>
      <c r="G39" s="34"/>
      <c r="H39" s="28">
        <v>3.672</v>
      </c>
      <c r="I39" s="28">
        <v>0</v>
      </c>
      <c r="J39" s="28">
        <v>0</v>
      </c>
      <c r="K39" s="34"/>
      <c r="L39" s="34">
        <f t="shared" si="7"/>
        <v>0</v>
      </c>
      <c r="R39" s="183"/>
    </row>
    <row r="40" spans="1:18" ht="11.25" customHeight="1">
      <c r="A40" s="1" t="s">
        <v>196</v>
      </c>
      <c r="B40" s="49" t="s">
        <v>255</v>
      </c>
      <c r="C40" s="28">
        <v>5866.375</v>
      </c>
      <c r="D40" s="28">
        <v>4059.05</v>
      </c>
      <c r="E40" s="28">
        <v>4543.9</v>
      </c>
      <c r="F40" s="34">
        <f t="shared" si="0"/>
        <v>11.944913218610239</v>
      </c>
      <c r="G40" s="34"/>
      <c r="H40" s="28">
        <v>18360.081</v>
      </c>
      <c r="I40" s="28">
        <v>12175.344</v>
      </c>
      <c r="J40" s="28">
        <v>20962.119</v>
      </c>
      <c r="K40" s="34">
        <f t="shared" si="6"/>
        <v>72.16859745400214</v>
      </c>
      <c r="L40" s="34">
        <f t="shared" si="7"/>
        <v>19.106855379927893</v>
      </c>
      <c r="M40" s="183">
        <f aca="true" t="shared" si="8" ref="M40:N42">+I40/D40</f>
        <v>2.9995550683041596</v>
      </c>
      <c r="N40" s="183">
        <f t="shared" si="8"/>
        <v>4.613243909417021</v>
      </c>
      <c r="O40" s="183">
        <f>+N40/M40*100-100</f>
        <v>53.797606790569205</v>
      </c>
      <c r="R40" s="183"/>
    </row>
    <row r="41" spans="1:18" ht="11.25" customHeight="1">
      <c r="A41" s="1" t="s">
        <v>409</v>
      </c>
      <c r="B41" s="49" t="s">
        <v>250</v>
      </c>
      <c r="C41" s="28">
        <v>7056.571</v>
      </c>
      <c r="D41" s="28">
        <v>4161.795</v>
      </c>
      <c r="E41" s="28">
        <v>4267.538</v>
      </c>
      <c r="F41" s="34">
        <f t="shared" si="0"/>
        <v>2.5408027065244596</v>
      </c>
      <c r="G41" s="34"/>
      <c r="H41" s="28">
        <v>57798.612</v>
      </c>
      <c r="I41" s="28">
        <v>33954.921</v>
      </c>
      <c r="J41" s="28">
        <v>56085.734</v>
      </c>
      <c r="K41" s="34">
        <f t="shared" si="6"/>
        <v>65.1770416429477</v>
      </c>
      <c r="L41" s="34">
        <f t="shared" si="7"/>
        <v>51.12183593724969</v>
      </c>
      <c r="M41" s="183">
        <f t="shared" si="8"/>
        <v>8.15872021567617</v>
      </c>
      <c r="N41" s="183">
        <f t="shared" si="8"/>
        <v>13.142409979711957</v>
      </c>
      <c r="O41" s="183">
        <f>+N41/M41*100-100</f>
        <v>61.08420968352516</v>
      </c>
      <c r="R41" s="183"/>
    </row>
    <row r="42" spans="1:18" ht="11.25" customHeight="1">
      <c r="A42" s="1" t="s">
        <v>426</v>
      </c>
      <c r="B42" s="49" t="s">
        <v>413</v>
      </c>
      <c r="C42" s="28">
        <v>74.345</v>
      </c>
      <c r="D42" s="28">
        <v>6.5</v>
      </c>
      <c r="E42" s="28">
        <v>62.143</v>
      </c>
      <c r="F42" s="34">
        <f t="shared" si="0"/>
        <v>856.0461538461539</v>
      </c>
      <c r="G42" s="34"/>
      <c r="H42" s="28">
        <v>3370.28</v>
      </c>
      <c r="I42" s="28">
        <v>59.75</v>
      </c>
      <c r="J42" s="28">
        <v>4838.4</v>
      </c>
      <c r="K42" s="34">
        <f t="shared" si="6"/>
        <v>7997.740585774058</v>
      </c>
      <c r="L42" s="34">
        <f t="shared" si="7"/>
        <v>4.410174804858379</v>
      </c>
      <c r="M42" s="183">
        <f t="shared" si="8"/>
        <v>9.192307692307692</v>
      </c>
      <c r="N42" s="183">
        <f t="shared" si="8"/>
        <v>77.8591313583187</v>
      </c>
      <c r="O42" s="183">
        <f>+N42/M42*100-100</f>
        <v>747.0031026427977</v>
      </c>
      <c r="R42" s="183"/>
    </row>
    <row r="43" spans="1:18" ht="11.25" customHeight="1">
      <c r="A43" s="29"/>
      <c r="B43" s="29"/>
      <c r="C43" s="28"/>
      <c r="D43" s="28"/>
      <c r="E43" s="28"/>
      <c r="F43" s="34"/>
      <c r="G43" s="34"/>
      <c r="H43" s="28"/>
      <c r="I43" s="28"/>
      <c r="J43" s="28"/>
      <c r="K43" s="34"/>
      <c r="L43" s="34"/>
      <c r="R43" s="183"/>
    </row>
    <row r="44" spans="1:18" ht="11.25" customHeight="1">
      <c r="A44" s="31" t="s">
        <v>221</v>
      </c>
      <c r="B44" s="31"/>
      <c r="C44" s="32">
        <f>SUM(C46:C51)</f>
        <v>504913.091</v>
      </c>
      <c r="D44" s="32">
        <f>SUM(D46:D51)</f>
        <v>358537.363</v>
      </c>
      <c r="E44" s="32">
        <f>SUM(E46:E51)</f>
        <v>351955.459</v>
      </c>
      <c r="F44" s="33">
        <f>+E44/D44*100-100</f>
        <v>-1.8357651612448649</v>
      </c>
      <c r="G44" s="33"/>
      <c r="H44" s="32">
        <f>SUM(H46:H51)</f>
        <v>731920.448</v>
      </c>
      <c r="I44" s="32">
        <f>SUM(I46:I51)</f>
        <v>507876.506</v>
      </c>
      <c r="J44" s="32">
        <f>SUM(J46:J51)</f>
        <v>671244.958</v>
      </c>
      <c r="K44" s="33">
        <f>+J44/I44*100-100</f>
        <v>32.1669638327393</v>
      </c>
      <c r="L44" s="33">
        <f>+J44/J9*100</f>
        <v>21.26893450619447</v>
      </c>
      <c r="M44" s="183">
        <f aca="true" t="shared" si="9" ref="M44:M51">+I44/D44</f>
        <v>1.4165232369380705</v>
      </c>
      <c r="N44" s="183">
        <f aca="true" t="shared" si="10" ref="N44:N51">+J44/E44</f>
        <v>1.9071872330299615</v>
      </c>
      <c r="O44" s="183">
        <f aca="true" t="shared" si="11" ref="O44:O51">+N44/M44*100-100</f>
        <v>34.63861257599282</v>
      </c>
      <c r="Q44" s="183"/>
      <c r="R44" s="185"/>
    </row>
    <row r="45" spans="1:18" ht="11.25" customHeight="1">
      <c r="A45" s="29"/>
      <c r="B45" s="29"/>
      <c r="C45" s="28"/>
      <c r="D45" s="28"/>
      <c r="E45" s="28"/>
      <c r="F45" s="34"/>
      <c r="G45" s="34"/>
      <c r="H45" s="28"/>
      <c r="I45" s="28"/>
      <c r="J45" s="28"/>
      <c r="K45" s="34"/>
      <c r="L45" s="34"/>
      <c r="R45" s="183"/>
    </row>
    <row r="46" spans="1:18" ht="11.25" customHeight="1">
      <c r="A46" s="29" t="s">
        <v>29</v>
      </c>
      <c r="B46" s="29"/>
      <c r="C46" s="28">
        <v>125987.473</v>
      </c>
      <c r="D46" s="28">
        <v>89044.186</v>
      </c>
      <c r="E46" s="28">
        <v>91777.224</v>
      </c>
      <c r="F46" s="34">
        <f aca="true" t="shared" si="12" ref="F46:F51">+E46/D46*100-100</f>
        <v>3.069305389573657</v>
      </c>
      <c r="G46" s="34"/>
      <c r="H46" s="28">
        <v>112106.048</v>
      </c>
      <c r="I46" s="28">
        <v>79056.523</v>
      </c>
      <c r="J46" s="28">
        <v>110084.879</v>
      </c>
      <c r="K46" s="34">
        <f aca="true" t="shared" si="13" ref="K46:K51">+J46/I46*100-100</f>
        <v>39.24831857328206</v>
      </c>
      <c r="L46" s="34">
        <f aca="true" t="shared" si="14" ref="L46:L51">+J46/$J$44*100</f>
        <v>16.400105161013368</v>
      </c>
      <c r="M46" s="183">
        <f t="shared" si="9"/>
        <v>0.8878347543095065</v>
      </c>
      <c r="N46" s="183">
        <f t="shared" si="10"/>
        <v>1.1994792847515197</v>
      </c>
      <c r="O46" s="183">
        <f t="shared" si="11"/>
        <v>35.10163675495983</v>
      </c>
      <c r="R46" s="183"/>
    </row>
    <row r="47" spans="1:18" ht="11.25" customHeight="1">
      <c r="A47" s="29" t="s">
        <v>113</v>
      </c>
      <c r="B47" s="29"/>
      <c r="C47" s="28">
        <v>101914.679</v>
      </c>
      <c r="D47" s="28">
        <v>86557.01</v>
      </c>
      <c r="E47" s="28">
        <v>88152.803</v>
      </c>
      <c r="F47" s="34">
        <f t="shared" si="12"/>
        <v>1.843632306615035</v>
      </c>
      <c r="G47" s="34"/>
      <c r="H47" s="28">
        <v>174307.786</v>
      </c>
      <c r="I47" s="28">
        <v>146004.416</v>
      </c>
      <c r="J47" s="28">
        <v>217584.319</v>
      </c>
      <c r="K47" s="34">
        <f t="shared" si="13"/>
        <v>49.02584795791384</v>
      </c>
      <c r="L47" s="34">
        <f t="shared" si="14"/>
        <v>32.415039607642015</v>
      </c>
      <c r="M47" s="183">
        <f t="shared" si="9"/>
        <v>1.6868005953532823</v>
      </c>
      <c r="N47" s="183">
        <f t="shared" si="10"/>
        <v>2.4682631929469103</v>
      </c>
      <c r="O47" s="183">
        <f t="shared" si="11"/>
        <v>46.32809590809748</v>
      </c>
      <c r="R47" s="183"/>
    </row>
    <row r="48" spans="1:18" ht="11.25" customHeight="1">
      <c r="A48" s="29" t="s">
        <v>114</v>
      </c>
      <c r="B48" s="29"/>
      <c r="C48" s="28">
        <v>83294.793</v>
      </c>
      <c r="D48" s="28">
        <v>62268.348</v>
      </c>
      <c r="E48" s="28">
        <v>53476.501</v>
      </c>
      <c r="F48" s="34">
        <f t="shared" si="12"/>
        <v>-14.11928737855709</v>
      </c>
      <c r="G48" s="34"/>
      <c r="H48" s="28">
        <v>109385.27</v>
      </c>
      <c r="I48" s="28">
        <v>79702.426</v>
      </c>
      <c r="J48" s="28">
        <v>83806.855</v>
      </c>
      <c r="K48" s="34">
        <f t="shared" si="13"/>
        <v>5.149691428464152</v>
      </c>
      <c r="L48" s="34">
        <f t="shared" si="14"/>
        <v>12.485286332683335</v>
      </c>
      <c r="M48" s="183">
        <f t="shared" si="9"/>
        <v>1.2799829858983895</v>
      </c>
      <c r="N48" s="183">
        <f t="shared" si="10"/>
        <v>1.5671716255332413</v>
      </c>
      <c r="O48" s="183">
        <f t="shared" si="11"/>
        <v>22.43691070887796</v>
      </c>
      <c r="R48" s="183"/>
    </row>
    <row r="49" spans="1:18" ht="11.25" customHeight="1">
      <c r="A49" s="29" t="s">
        <v>28</v>
      </c>
      <c r="B49" s="29"/>
      <c r="C49" s="28">
        <v>117388.961</v>
      </c>
      <c r="D49" s="28">
        <v>68355.545</v>
      </c>
      <c r="E49" s="28">
        <v>71027.413</v>
      </c>
      <c r="F49" s="34">
        <f t="shared" si="12"/>
        <v>3.9087801874741785</v>
      </c>
      <c r="G49" s="34"/>
      <c r="H49" s="28">
        <v>231029.424</v>
      </c>
      <c r="I49" s="28">
        <v>132765.31</v>
      </c>
      <c r="J49" s="28">
        <v>172030.027</v>
      </c>
      <c r="K49" s="34">
        <f t="shared" si="13"/>
        <v>29.574530425153995</v>
      </c>
      <c r="L49" s="34">
        <f t="shared" si="14"/>
        <v>25.62850192760778</v>
      </c>
      <c r="M49" s="183">
        <f t="shared" si="9"/>
        <v>1.9422756412811866</v>
      </c>
      <c r="N49" s="183">
        <f t="shared" si="10"/>
        <v>2.4220229870965455</v>
      </c>
      <c r="O49" s="183">
        <f t="shared" si="11"/>
        <v>24.70027094088985</v>
      </c>
      <c r="R49" s="183"/>
    </row>
    <row r="50" spans="1:18" ht="11.25" customHeight="1">
      <c r="A50" s="29" t="s">
        <v>30</v>
      </c>
      <c r="B50" s="29"/>
      <c r="C50" s="28">
        <v>71218.206</v>
      </c>
      <c r="D50" s="28">
        <v>48995.657</v>
      </c>
      <c r="E50" s="28">
        <v>42714.483</v>
      </c>
      <c r="F50" s="34">
        <f t="shared" si="12"/>
        <v>-12.819858707068661</v>
      </c>
      <c r="G50" s="34"/>
      <c r="H50" s="28">
        <v>89827.454</v>
      </c>
      <c r="I50" s="28">
        <v>60342.804</v>
      </c>
      <c r="J50" s="28">
        <v>72842.676</v>
      </c>
      <c r="K50" s="34">
        <f t="shared" si="13"/>
        <v>20.714768243119778</v>
      </c>
      <c r="L50" s="34">
        <f t="shared" si="14"/>
        <v>10.851876819609572</v>
      </c>
      <c r="M50" s="183">
        <f t="shared" si="9"/>
        <v>1.2315949554467653</v>
      </c>
      <c r="N50" s="183">
        <f t="shared" si="10"/>
        <v>1.705339053266781</v>
      </c>
      <c r="O50" s="183">
        <f t="shared" si="11"/>
        <v>38.46590112478688</v>
      </c>
      <c r="R50" s="183"/>
    </row>
    <row r="51" spans="1:18" ht="11.25" customHeight="1">
      <c r="A51" s="29" t="s">
        <v>27</v>
      </c>
      <c r="B51" s="29"/>
      <c r="C51" s="28">
        <v>5108.979</v>
      </c>
      <c r="D51" s="28">
        <v>3316.617</v>
      </c>
      <c r="E51" s="28">
        <v>4807.035</v>
      </c>
      <c r="F51" s="34">
        <f t="shared" si="12"/>
        <v>44.93789907004637</v>
      </c>
      <c r="G51" s="34"/>
      <c r="H51" s="28">
        <v>15264.466</v>
      </c>
      <c r="I51" s="28">
        <v>10005.027</v>
      </c>
      <c r="J51" s="28">
        <v>14896.202</v>
      </c>
      <c r="K51" s="34">
        <f t="shared" si="13"/>
        <v>48.88717441742037</v>
      </c>
      <c r="L51" s="34">
        <f t="shared" si="14"/>
        <v>2.2191901514439385</v>
      </c>
      <c r="M51" s="183">
        <f t="shared" si="9"/>
        <v>3.016636229024937</v>
      </c>
      <c r="N51" s="183">
        <f t="shared" si="10"/>
        <v>3.0988336885418972</v>
      </c>
      <c r="O51" s="183">
        <f t="shared" si="11"/>
        <v>2.724805156355515</v>
      </c>
      <c r="R51" s="183"/>
    </row>
    <row r="52" spans="1:18" ht="11.25">
      <c r="A52" s="2"/>
      <c r="B52" s="2"/>
      <c r="C52" s="36"/>
      <c r="D52" s="36"/>
      <c r="E52" s="36"/>
      <c r="F52" s="36"/>
      <c r="G52" s="36"/>
      <c r="H52" s="36"/>
      <c r="I52" s="36"/>
      <c r="J52" s="36"/>
      <c r="K52" s="2"/>
      <c r="L52" s="2"/>
      <c r="R52" s="183"/>
    </row>
    <row r="53" spans="1:18" ht="11.25">
      <c r="A53" s="29" t="s">
        <v>115</v>
      </c>
      <c r="B53" s="29"/>
      <c r="C53" s="29"/>
      <c r="D53" s="29"/>
      <c r="E53" s="29"/>
      <c r="F53" s="29"/>
      <c r="G53" s="29"/>
      <c r="H53" s="29"/>
      <c r="I53" s="29"/>
      <c r="J53" s="29"/>
      <c r="K53" s="29"/>
      <c r="L53" s="29"/>
      <c r="R53" s="183"/>
    </row>
    <row r="54" spans="1:18" ht="19.5" customHeight="1">
      <c r="A54" s="264" t="s">
        <v>334</v>
      </c>
      <c r="B54" s="264"/>
      <c r="C54" s="264"/>
      <c r="D54" s="264"/>
      <c r="E54" s="264"/>
      <c r="F54" s="264"/>
      <c r="G54" s="264"/>
      <c r="H54" s="264"/>
      <c r="I54" s="264"/>
      <c r="J54" s="264"/>
      <c r="K54" s="264"/>
      <c r="L54" s="264"/>
      <c r="R54" s="183"/>
    </row>
    <row r="55" spans="1:18" ht="19.5" customHeight="1">
      <c r="A55" s="263" t="s">
        <v>335</v>
      </c>
      <c r="B55" s="263"/>
      <c r="C55" s="263"/>
      <c r="D55" s="263"/>
      <c r="E55" s="263"/>
      <c r="F55" s="263"/>
      <c r="G55" s="263"/>
      <c r="H55" s="263"/>
      <c r="I55" s="263"/>
      <c r="J55" s="263"/>
      <c r="K55" s="263"/>
      <c r="L55" s="263"/>
      <c r="R55" s="183"/>
    </row>
    <row r="56" spans="1:21" ht="11.25">
      <c r="A56" s="29"/>
      <c r="B56" s="29"/>
      <c r="C56" s="270" t="s">
        <v>202</v>
      </c>
      <c r="D56" s="270"/>
      <c r="E56" s="270"/>
      <c r="F56" s="270"/>
      <c r="G56" s="30"/>
      <c r="H56" s="270" t="s">
        <v>203</v>
      </c>
      <c r="I56" s="270"/>
      <c r="J56" s="270"/>
      <c r="K56" s="270"/>
      <c r="L56" s="30"/>
      <c r="M56" s="267"/>
      <c r="N56" s="267"/>
      <c r="O56" s="267"/>
      <c r="P56" s="173"/>
      <c r="Q56" s="173"/>
      <c r="R56" s="173"/>
      <c r="S56" s="173"/>
      <c r="T56" s="173"/>
      <c r="U56" s="173"/>
    </row>
    <row r="57" spans="1:21" ht="11.25">
      <c r="A57" s="29" t="s">
        <v>219</v>
      </c>
      <c r="B57" s="46" t="s">
        <v>187</v>
      </c>
      <c r="C57" s="53">
        <v>2007</v>
      </c>
      <c r="D57" s="269" t="str">
        <f>+D4</f>
        <v>Enero - Agosto</v>
      </c>
      <c r="E57" s="269"/>
      <c r="F57" s="269"/>
      <c r="G57" s="30"/>
      <c r="H57" s="53">
        <v>2007</v>
      </c>
      <c r="I57" s="269" t="str">
        <f>+D57</f>
        <v>Enero - Agosto</v>
      </c>
      <c r="J57" s="269"/>
      <c r="K57" s="269"/>
      <c r="L57" s="195" t="s">
        <v>436</v>
      </c>
      <c r="M57" s="268"/>
      <c r="N57" s="268"/>
      <c r="O57" s="268"/>
      <c r="P57" s="173"/>
      <c r="Q57" s="173"/>
      <c r="R57" s="173"/>
      <c r="S57" s="173"/>
      <c r="T57" s="173"/>
      <c r="U57" s="173"/>
    </row>
    <row r="58" spans="1:15" ht="11.25">
      <c r="A58" s="2"/>
      <c r="B58" s="47" t="s">
        <v>68</v>
      </c>
      <c r="C58" s="2"/>
      <c r="D58" s="54">
        <v>2007</v>
      </c>
      <c r="E58" s="54">
        <v>2008</v>
      </c>
      <c r="F58" s="55" t="s">
        <v>356</v>
      </c>
      <c r="G58" s="35"/>
      <c r="H58" s="2"/>
      <c r="I58" s="54">
        <v>2007</v>
      </c>
      <c r="J58" s="54">
        <v>2008</v>
      </c>
      <c r="K58" s="55" t="s">
        <v>356</v>
      </c>
      <c r="L58" s="35">
        <v>2008</v>
      </c>
      <c r="M58" s="191"/>
      <c r="N58" s="191"/>
      <c r="O58" s="35"/>
    </row>
    <row r="59" spans="1:18" ht="11.25">
      <c r="A59" s="29"/>
      <c r="B59" s="29"/>
      <c r="C59" s="29"/>
      <c r="D59" s="29"/>
      <c r="E59" s="29"/>
      <c r="F59" s="29"/>
      <c r="G59" s="29"/>
      <c r="H59" s="29"/>
      <c r="I59" s="29"/>
      <c r="J59" s="29"/>
      <c r="K59" s="28"/>
      <c r="L59" s="28"/>
      <c r="R59" s="183"/>
    </row>
    <row r="60" spans="1:15" s="44" customFormat="1" ht="11.25">
      <c r="A60" s="31" t="s">
        <v>439</v>
      </c>
      <c r="B60" s="31"/>
      <c r="C60" s="31"/>
      <c r="D60" s="31"/>
      <c r="E60" s="31"/>
      <c r="F60" s="31"/>
      <c r="G60" s="31"/>
      <c r="H60" s="32">
        <f>+H7</f>
        <v>5552294</v>
      </c>
      <c r="I60" s="32">
        <f>+I7</f>
        <v>4215285</v>
      </c>
      <c r="J60" s="32">
        <f>+J7</f>
        <v>4768577</v>
      </c>
      <c r="K60" s="33">
        <f>+J60/I60*100-100</f>
        <v>13.1258503280324</v>
      </c>
      <c r="L60" s="31"/>
      <c r="M60" s="185"/>
      <c r="N60" s="185"/>
      <c r="O60" s="185"/>
    </row>
    <row r="61" spans="1:18" s="63" customFormat="1" ht="11.25">
      <c r="A61" s="62" t="s">
        <v>443</v>
      </c>
      <c r="B61" s="62"/>
      <c r="C61" s="62">
        <f>+C63+C64+C68+C69+C70+C71+C72+C73+C74+C75+C76+C77+C80++C81+C82+C83+C84+C85+C86+C87+C96+C106+C107+C108+C109</f>
        <v>86152.48899999997</v>
      </c>
      <c r="D61" s="62">
        <f>+D63+D64+D68+D69+D70+D71+D72+D73+D74+D75+D76+D77+D80++D81+D82+D83+D84+D85+D86+D87+D96+D106+D107+D108+D109</f>
        <v>83088.659</v>
      </c>
      <c r="E61" s="62">
        <f>+E63+E64+E68+E69+E70+E71+E72+E73+E74+E75+E76+E77+E80++E81+E82+E83+E84+E85+E86+E87+E96+E106+E107+E108+E109</f>
        <v>86261.70000000001</v>
      </c>
      <c r="F61" s="190">
        <f>+E61/D61*100-100</f>
        <v>3.818861729372742</v>
      </c>
      <c r="G61" s="62"/>
      <c r="H61" s="62">
        <f>+H63+H64+H68+H69+H70+H71+H72+H73+H74+H75+H76+H77+H80++H81+H82+H83+H84+H85+H86+H87+H96+H106+H107+H108+H109</f>
        <v>218320.70500000002</v>
      </c>
      <c r="I61" s="62">
        <f>+I63+I64+I68+I69+I70+I71+I72+I73+I74+I75+I76+I77+I80++I81+I82+I83+I84+I85+I86+I87+I96+I106+I107+I108+I109</f>
        <v>201268.844</v>
      </c>
      <c r="J61" s="62">
        <f>+J63+J64+J68+J69+J70+J71+J72+J73+J74+J75+J76+J77+J80++J81+J82+J83+J84+J85+J86+J87+J96+J106+J107+J108+J109</f>
        <v>247784.35800000007</v>
      </c>
      <c r="K61" s="190">
        <f>+J61/I61*100-100</f>
        <v>23.111134875897662</v>
      </c>
      <c r="L61" s="190">
        <f>+J61/$J$7*100</f>
        <v>5.196190771376871</v>
      </c>
      <c r="M61" s="188"/>
      <c r="N61" s="188"/>
      <c r="O61" s="188"/>
      <c r="R61" s="185"/>
    </row>
    <row r="62" spans="1:27" ht="11.25" customHeight="1">
      <c r="A62" s="31"/>
      <c r="B62" s="31"/>
      <c r="C62" s="32"/>
      <c r="D62" s="32"/>
      <c r="E62" s="32"/>
      <c r="F62" s="33"/>
      <c r="G62" s="33"/>
      <c r="H62" s="32"/>
      <c r="I62" s="32"/>
      <c r="J62" s="32"/>
      <c r="K62" s="34"/>
      <c r="P62" s="173"/>
      <c r="Q62" s="173"/>
      <c r="R62" s="188"/>
      <c r="S62" s="173"/>
      <c r="T62" s="173"/>
      <c r="U62" s="173"/>
      <c r="V62" s="173"/>
      <c r="W62" s="173"/>
      <c r="X62" s="173"/>
      <c r="Y62" s="173"/>
      <c r="Z62" s="173"/>
      <c r="AA62" s="173"/>
    </row>
    <row r="63" spans="1:27" s="50" customFormat="1" ht="11.25" customHeight="1">
      <c r="A63" s="38" t="s">
        <v>5</v>
      </c>
      <c r="B63" s="38">
        <v>7011000</v>
      </c>
      <c r="C63" s="58">
        <v>1058.45</v>
      </c>
      <c r="D63" s="58">
        <v>814.55</v>
      </c>
      <c r="E63" s="58">
        <v>525</v>
      </c>
      <c r="F63" s="34">
        <f>+E63/D63*100-100</f>
        <v>-35.547234669449395</v>
      </c>
      <c r="G63" s="59"/>
      <c r="H63" s="58">
        <v>687.561</v>
      </c>
      <c r="I63" s="58">
        <v>522.744</v>
      </c>
      <c r="J63" s="58">
        <v>429.95</v>
      </c>
      <c r="K63" s="34">
        <f>+J63/I63*100-100</f>
        <v>-17.75132760969042</v>
      </c>
      <c r="L63" s="34">
        <f>+J63/$J$61*100</f>
        <v>0.17351781342065178</v>
      </c>
      <c r="M63" s="183">
        <f>+I63/D63</f>
        <v>0.6417580259038733</v>
      </c>
      <c r="N63" s="183">
        <f>+J63/E63</f>
        <v>0.8189523809523809</v>
      </c>
      <c r="O63" s="183">
        <f>+N63/M63*100-100</f>
        <v>27.610773515288912</v>
      </c>
      <c r="P63" s="199"/>
      <c r="Q63" s="199"/>
      <c r="R63" s="199"/>
      <c r="S63" s="199"/>
      <c r="T63" s="199"/>
      <c r="U63" s="199"/>
      <c r="V63" s="200"/>
      <c r="W63" s="200"/>
      <c r="X63" s="200"/>
      <c r="Y63" s="200"/>
      <c r="Z63" s="200"/>
      <c r="AA63" s="200"/>
    </row>
    <row r="64" spans="1:27" ht="11.25" customHeight="1">
      <c r="A64" s="1" t="s">
        <v>276</v>
      </c>
      <c r="B64" s="1"/>
      <c r="C64" s="28">
        <f>SUM(C65:C67)</f>
        <v>1899.83</v>
      </c>
      <c r="D64" s="28">
        <f>SUM(D65:D67)</f>
        <v>1899.83</v>
      </c>
      <c r="E64" s="28">
        <f>SUM(E65:E67)</f>
        <v>2262.24</v>
      </c>
      <c r="F64" s="34">
        <f>+E64/D64*100-100</f>
        <v>19.075917318918002</v>
      </c>
      <c r="G64" s="34"/>
      <c r="H64" s="28">
        <f>SUM(H65:H67)</f>
        <v>3302.05</v>
      </c>
      <c r="I64" s="28">
        <f>SUM(I65:I67)</f>
        <v>3302.05</v>
      </c>
      <c r="J64" s="28">
        <f>SUM(J65:J67)</f>
        <v>4442.142000000001</v>
      </c>
      <c r="K64" s="34">
        <f>+J64/I64*100-100</f>
        <v>34.52679396132709</v>
      </c>
      <c r="L64" s="34">
        <f aca="true" t="shared" si="15" ref="L64:L109">+J64/$J$61*100</f>
        <v>1.7927451255821398</v>
      </c>
      <c r="M64" s="183">
        <f aca="true" t="shared" si="16" ref="M64:M72">+I64/D64</f>
        <v>1.738076564745267</v>
      </c>
      <c r="N64" s="183">
        <f aca="true" t="shared" si="17" ref="N64:N72">+J64/E64</f>
        <v>1.963603331211543</v>
      </c>
      <c r="O64" s="183">
        <f aca="true" t="shared" si="18" ref="O64:O72">+N64/M64*100-100</f>
        <v>12.97565199605171</v>
      </c>
      <c r="P64" s="173"/>
      <c r="Q64" s="173"/>
      <c r="R64" s="188"/>
      <c r="S64" s="173"/>
      <c r="T64" s="173"/>
      <c r="U64" s="173"/>
      <c r="V64" s="173"/>
      <c r="W64" s="173"/>
      <c r="X64" s="173"/>
      <c r="Y64" s="173"/>
      <c r="Z64" s="173"/>
      <c r="AA64" s="173"/>
    </row>
    <row r="65" spans="1:27" s="50" customFormat="1" ht="11.25" customHeight="1" outlineLevel="1">
      <c r="A65" s="38" t="s">
        <v>0</v>
      </c>
      <c r="B65" s="38">
        <v>7133110</v>
      </c>
      <c r="C65" s="58">
        <v>0</v>
      </c>
      <c r="D65" s="58">
        <v>0</v>
      </c>
      <c r="E65" s="58">
        <v>242.389</v>
      </c>
      <c r="F65" s="33"/>
      <c r="G65" s="59"/>
      <c r="H65" s="58">
        <v>0</v>
      </c>
      <c r="I65" s="58">
        <v>0</v>
      </c>
      <c r="J65" s="58">
        <v>505.459</v>
      </c>
      <c r="K65" s="33"/>
      <c r="L65" s="34">
        <f t="shared" si="15"/>
        <v>0.2039914884377003</v>
      </c>
      <c r="M65" s="183" t="e">
        <f t="shared" si="16"/>
        <v>#DIV/0!</v>
      </c>
      <c r="N65" s="183">
        <f t="shared" si="17"/>
        <v>2.085321528617223</v>
      </c>
      <c r="O65" s="183" t="e">
        <f t="shared" si="18"/>
        <v>#DIV/0!</v>
      </c>
      <c r="P65" s="200"/>
      <c r="Q65" s="200"/>
      <c r="R65" s="188"/>
      <c r="S65" s="200"/>
      <c r="T65" s="200"/>
      <c r="U65" s="200"/>
      <c r="V65" s="200"/>
      <c r="W65" s="200"/>
      <c r="X65" s="200"/>
      <c r="Y65" s="200"/>
      <c r="Z65" s="200"/>
      <c r="AA65" s="200"/>
    </row>
    <row r="66" spans="1:18" s="50" customFormat="1" ht="11.25" customHeight="1" outlineLevel="1">
      <c r="A66" s="38" t="s">
        <v>1</v>
      </c>
      <c r="B66" s="38">
        <v>7133310</v>
      </c>
      <c r="C66" s="58">
        <v>1804.037</v>
      </c>
      <c r="D66" s="58">
        <v>1804.037</v>
      </c>
      <c r="E66" s="58">
        <v>1989.639</v>
      </c>
      <c r="F66" s="34">
        <f aca="true" t="shared" si="19" ref="F66:F72">+E66/D66*100-100</f>
        <v>10.28814819208253</v>
      </c>
      <c r="G66" s="34"/>
      <c r="H66" s="58">
        <v>3149.945</v>
      </c>
      <c r="I66" s="58">
        <v>3149.945</v>
      </c>
      <c r="J66" s="58">
        <v>3889.226</v>
      </c>
      <c r="K66" s="34">
        <f aca="true" t="shared" si="20" ref="K66:K72">+J66/I66*100-100</f>
        <v>23.4696478827408</v>
      </c>
      <c r="L66" s="34">
        <f t="shared" si="15"/>
        <v>1.5696010964501639</v>
      </c>
      <c r="M66" s="183">
        <f t="shared" si="16"/>
        <v>1.7460534346025054</v>
      </c>
      <c r="N66" s="183">
        <f t="shared" si="17"/>
        <v>1.954739528125454</v>
      </c>
      <c r="O66" s="183">
        <f t="shared" si="18"/>
        <v>11.951873258131812</v>
      </c>
      <c r="R66" s="183"/>
    </row>
    <row r="67" spans="1:18" s="50" customFormat="1" ht="11.25" customHeight="1" outlineLevel="1">
      <c r="A67" s="38" t="s">
        <v>2</v>
      </c>
      <c r="B67" s="38">
        <v>7133910</v>
      </c>
      <c r="C67" s="58">
        <v>95.793</v>
      </c>
      <c r="D67" s="58">
        <v>95.793</v>
      </c>
      <c r="E67" s="58">
        <v>30.212</v>
      </c>
      <c r="F67" s="34">
        <f t="shared" si="19"/>
        <v>-68.46116104517031</v>
      </c>
      <c r="G67" s="34"/>
      <c r="H67" s="58">
        <v>152.105</v>
      </c>
      <c r="I67" s="58">
        <v>152.105</v>
      </c>
      <c r="J67" s="58">
        <v>47.457</v>
      </c>
      <c r="K67" s="34">
        <f t="shared" si="20"/>
        <v>-68.79984221425988</v>
      </c>
      <c r="L67" s="34">
        <f t="shared" si="15"/>
        <v>0.019152540694275782</v>
      </c>
      <c r="M67" s="183">
        <f t="shared" si="16"/>
        <v>1.587850886808013</v>
      </c>
      <c r="N67" s="183">
        <f t="shared" si="17"/>
        <v>1.5707996822454655</v>
      </c>
      <c r="O67" s="183">
        <f t="shared" si="18"/>
        <v>-1.0738542708392913</v>
      </c>
      <c r="R67" s="183"/>
    </row>
    <row r="68" spans="1:18" s="50" customFormat="1" ht="11.25" customHeight="1">
      <c r="A68" s="38" t="s">
        <v>273</v>
      </c>
      <c r="B68" s="38">
        <v>10011000</v>
      </c>
      <c r="C68" s="58">
        <v>2.988</v>
      </c>
      <c r="D68" s="58">
        <v>2.988</v>
      </c>
      <c r="E68" s="58">
        <v>0</v>
      </c>
      <c r="F68" s="34">
        <f t="shared" si="19"/>
        <v>-100</v>
      </c>
      <c r="G68" s="34"/>
      <c r="H68" s="58">
        <v>7.594</v>
      </c>
      <c r="I68" s="58">
        <v>7.594</v>
      </c>
      <c r="J68" s="58">
        <v>0</v>
      </c>
      <c r="K68" s="34">
        <f t="shared" si="20"/>
        <v>-100</v>
      </c>
      <c r="L68" s="34">
        <f t="shared" si="15"/>
        <v>0</v>
      </c>
      <c r="M68" s="183"/>
      <c r="N68" s="183"/>
      <c r="O68" s="183"/>
      <c r="R68" s="183"/>
    </row>
    <row r="69" spans="1:18" s="50" customFormat="1" ht="11.25" customHeight="1">
      <c r="A69" s="38" t="s">
        <v>274</v>
      </c>
      <c r="B69" s="38">
        <v>10030000</v>
      </c>
      <c r="C69" s="58">
        <v>16.874</v>
      </c>
      <c r="D69" s="58">
        <v>16.874</v>
      </c>
      <c r="E69" s="58">
        <v>390.04</v>
      </c>
      <c r="F69" s="34">
        <f t="shared" si="19"/>
        <v>2211.485125044447</v>
      </c>
      <c r="G69" s="34"/>
      <c r="H69" s="58">
        <v>12.718</v>
      </c>
      <c r="I69" s="58">
        <v>12.718</v>
      </c>
      <c r="J69" s="58">
        <v>189.471</v>
      </c>
      <c r="K69" s="34">
        <f t="shared" si="20"/>
        <v>1389.7861298946375</v>
      </c>
      <c r="L69" s="34">
        <f t="shared" si="15"/>
        <v>0.07646608588585722</v>
      </c>
      <c r="M69" s="183">
        <f t="shared" si="16"/>
        <v>0.7537039231954487</v>
      </c>
      <c r="N69" s="183">
        <f t="shared" si="17"/>
        <v>0.48577325402522814</v>
      </c>
      <c r="O69" s="183">
        <f t="shared" si="18"/>
        <v>-35.54853052035148</v>
      </c>
      <c r="R69" s="183"/>
    </row>
    <row r="70" spans="1:18" s="44" customFormat="1" ht="11.25" customHeight="1">
      <c r="A70" s="43" t="s">
        <v>3</v>
      </c>
      <c r="B70" s="43">
        <v>10051000</v>
      </c>
      <c r="C70" s="32">
        <v>73141.223</v>
      </c>
      <c r="D70" s="32">
        <v>72206.242</v>
      </c>
      <c r="E70" s="226">
        <v>72383.391</v>
      </c>
      <c r="F70" s="33">
        <f t="shared" si="19"/>
        <v>0.2453375152801982</v>
      </c>
      <c r="G70" s="33"/>
      <c r="H70" s="32">
        <v>116002.797</v>
      </c>
      <c r="I70" s="32">
        <v>114420.291</v>
      </c>
      <c r="J70" s="32">
        <v>151606.803</v>
      </c>
      <c r="K70" s="33">
        <f t="shared" si="20"/>
        <v>32.499927831856326</v>
      </c>
      <c r="L70" s="33">
        <f t="shared" si="15"/>
        <v>61.18497722120134</v>
      </c>
      <c r="M70" s="185">
        <f t="shared" si="16"/>
        <v>1.5846315752037061</v>
      </c>
      <c r="N70" s="185">
        <f t="shared" si="17"/>
        <v>2.094497106387293</v>
      </c>
      <c r="O70" s="185">
        <f t="shared" si="18"/>
        <v>32.17565137297248</v>
      </c>
      <c r="R70" s="185"/>
    </row>
    <row r="71" spans="1:18" s="50" customFormat="1" ht="11.25" customHeight="1">
      <c r="A71" s="38" t="s">
        <v>4</v>
      </c>
      <c r="B71" s="38">
        <v>10070010</v>
      </c>
      <c r="C71" s="58">
        <v>50.904</v>
      </c>
      <c r="D71" s="58">
        <v>15.914</v>
      </c>
      <c r="E71" s="58">
        <v>0.346</v>
      </c>
      <c r="F71" s="34">
        <f t="shared" si="19"/>
        <v>-97.82581374890034</v>
      </c>
      <c r="G71" s="59"/>
      <c r="H71" s="58">
        <v>63.633</v>
      </c>
      <c r="I71" s="58">
        <v>21.645</v>
      </c>
      <c r="J71" s="58">
        <v>0.705</v>
      </c>
      <c r="K71" s="34">
        <f t="shared" si="20"/>
        <v>-96.74289674289675</v>
      </c>
      <c r="L71" s="34">
        <f t="shared" si="15"/>
        <v>0.0002845215919561798</v>
      </c>
      <c r="M71" s="183">
        <f t="shared" si="16"/>
        <v>1.360123161995727</v>
      </c>
      <c r="N71" s="183">
        <f t="shared" si="17"/>
        <v>2.0375722543352603</v>
      </c>
      <c r="O71" s="183">
        <f t="shared" si="18"/>
        <v>49.80792264029259</v>
      </c>
      <c r="R71" s="183"/>
    </row>
    <row r="72" spans="1:18" s="50" customFormat="1" ht="11.25">
      <c r="A72" s="38" t="s">
        <v>277</v>
      </c>
      <c r="B72" s="38">
        <v>12010010</v>
      </c>
      <c r="C72" s="58">
        <v>1448.53</v>
      </c>
      <c r="D72" s="58">
        <v>1448.53</v>
      </c>
      <c r="E72" s="58">
        <v>3203.011</v>
      </c>
      <c r="F72" s="34">
        <f t="shared" si="19"/>
        <v>121.12148177807848</v>
      </c>
      <c r="G72" s="59"/>
      <c r="H72" s="58">
        <v>2478.104</v>
      </c>
      <c r="I72" s="58">
        <v>2478.104</v>
      </c>
      <c r="J72" s="58">
        <v>4322.728</v>
      </c>
      <c r="K72" s="34">
        <f t="shared" si="20"/>
        <v>74.43690821692715</v>
      </c>
      <c r="L72" s="34">
        <f t="shared" si="15"/>
        <v>1.7445524144022033</v>
      </c>
      <c r="M72" s="183">
        <f t="shared" si="16"/>
        <v>1.71077160983894</v>
      </c>
      <c r="N72" s="183">
        <f t="shared" si="17"/>
        <v>1.349582627096816</v>
      </c>
      <c r="O72" s="183">
        <f t="shared" si="18"/>
        <v>-21.112635997982693</v>
      </c>
      <c r="R72" s="183"/>
    </row>
    <row r="73" spans="1:18" s="50" customFormat="1" ht="11.25" customHeight="1">
      <c r="A73" s="38" t="s">
        <v>288</v>
      </c>
      <c r="B73" s="38">
        <v>12040000</v>
      </c>
      <c r="C73" s="58"/>
      <c r="D73" s="58"/>
      <c r="E73" s="58"/>
      <c r="F73" s="33"/>
      <c r="G73" s="59"/>
      <c r="H73" s="58"/>
      <c r="I73" s="58"/>
      <c r="J73" s="58"/>
      <c r="K73" s="34"/>
      <c r="L73" s="34"/>
      <c r="M73" s="184"/>
      <c r="N73" s="184"/>
      <c r="O73" s="184"/>
      <c r="R73" s="183"/>
    </row>
    <row r="74" spans="1:18" s="50" customFormat="1" ht="11.25" customHeight="1">
      <c r="A74" s="38" t="s">
        <v>6</v>
      </c>
      <c r="B74" s="61">
        <v>12040010</v>
      </c>
      <c r="C74" s="58"/>
      <c r="D74" s="58"/>
      <c r="E74" s="58"/>
      <c r="F74" s="33"/>
      <c r="G74" s="59"/>
      <c r="H74" s="58"/>
      <c r="I74" s="58"/>
      <c r="J74" s="58"/>
      <c r="K74" s="34"/>
      <c r="L74" s="34"/>
      <c r="M74" s="184"/>
      <c r="N74" s="184"/>
      <c r="O74" s="184"/>
      <c r="R74" s="183"/>
    </row>
    <row r="75" spans="1:18" s="50" customFormat="1" ht="11.25" customHeight="1">
      <c r="A75" s="38" t="s">
        <v>289</v>
      </c>
      <c r="B75" s="38">
        <v>12072000</v>
      </c>
      <c r="C75" s="58"/>
      <c r="D75" s="58"/>
      <c r="E75" s="58"/>
      <c r="F75" s="33"/>
      <c r="G75" s="59"/>
      <c r="H75" s="58"/>
      <c r="I75" s="58"/>
      <c r="J75" s="58"/>
      <c r="K75" s="34"/>
      <c r="L75" s="34"/>
      <c r="M75" s="184"/>
      <c r="N75" s="184"/>
      <c r="O75" s="184"/>
      <c r="R75" s="183"/>
    </row>
    <row r="76" spans="1:18" s="50" customFormat="1" ht="11.25" customHeight="1">
      <c r="A76" s="38" t="s">
        <v>290</v>
      </c>
      <c r="B76" s="61">
        <v>12072010</v>
      </c>
      <c r="C76" s="58"/>
      <c r="D76" s="58"/>
      <c r="E76" s="58"/>
      <c r="F76" s="33"/>
      <c r="G76" s="59"/>
      <c r="H76" s="58"/>
      <c r="I76" s="58"/>
      <c r="J76" s="58"/>
      <c r="K76" s="34"/>
      <c r="L76" s="34"/>
      <c r="M76" s="184"/>
      <c r="N76" s="184"/>
      <c r="O76" s="184"/>
      <c r="R76" s="183"/>
    </row>
    <row r="77" spans="1:18" ht="12.75" customHeight="1">
      <c r="A77" s="1" t="s">
        <v>7</v>
      </c>
      <c r="B77" s="1"/>
      <c r="C77" s="28">
        <f>SUM(C78:C79)</f>
        <v>652.899</v>
      </c>
      <c r="D77" s="28">
        <f>SUM(D78:D79)</f>
        <v>612.0609999999999</v>
      </c>
      <c r="E77" s="28">
        <f>SUM(E78:E79)</f>
        <v>1943.103</v>
      </c>
      <c r="F77" s="34">
        <f>+E77/D77*100-100</f>
        <v>217.4688470593618</v>
      </c>
      <c r="G77" s="34"/>
      <c r="H77" s="28">
        <f>SUM(H78:H79)</f>
        <v>1682.894</v>
      </c>
      <c r="I77" s="28">
        <f>SUM(I78:I79)</f>
        <v>1595.704</v>
      </c>
      <c r="J77" s="28">
        <f>SUM(J78:J79)</f>
        <v>3704.98</v>
      </c>
      <c r="K77" s="34">
        <f>+J77/I77*100-100</f>
        <v>132.1846658277475</v>
      </c>
      <c r="L77" s="34">
        <f t="shared" si="15"/>
        <v>1.4952436989585915</v>
      </c>
      <c r="R77" s="183"/>
    </row>
    <row r="78" spans="1:18" s="50" customFormat="1" ht="11.25" customHeight="1" hidden="1" outlineLevel="1">
      <c r="A78" s="38" t="s">
        <v>291</v>
      </c>
      <c r="B78" s="61" t="s">
        <v>292</v>
      </c>
      <c r="C78" s="58">
        <v>399.549</v>
      </c>
      <c r="D78" s="58">
        <v>359.474</v>
      </c>
      <c r="E78" s="58">
        <v>1055.638</v>
      </c>
      <c r="F78" s="33"/>
      <c r="G78" s="59"/>
      <c r="H78" s="58">
        <v>1226.095</v>
      </c>
      <c r="I78" s="58">
        <v>1142.463</v>
      </c>
      <c r="J78" s="58">
        <v>1959.438</v>
      </c>
      <c r="K78" s="34"/>
      <c r="L78" s="34">
        <f t="shared" si="15"/>
        <v>0.7907835731906853</v>
      </c>
      <c r="M78" s="184"/>
      <c r="N78" s="184"/>
      <c r="O78" s="184"/>
      <c r="R78" s="183"/>
    </row>
    <row r="79" spans="1:18" s="50" customFormat="1" ht="11.25" customHeight="1" hidden="1" outlineLevel="1">
      <c r="A79" s="38" t="s">
        <v>293</v>
      </c>
      <c r="B79" s="61" t="s">
        <v>294</v>
      </c>
      <c r="C79" s="58">
        <v>253.35</v>
      </c>
      <c r="D79" s="58">
        <v>252.587</v>
      </c>
      <c r="E79" s="58">
        <v>887.465</v>
      </c>
      <c r="F79" s="33"/>
      <c r="G79" s="59"/>
      <c r="H79" s="58">
        <v>456.799</v>
      </c>
      <c r="I79" s="58">
        <v>453.241</v>
      </c>
      <c r="J79" s="58">
        <v>1745.542</v>
      </c>
      <c r="K79" s="34"/>
      <c r="L79" s="34">
        <f t="shared" si="15"/>
        <v>0.7044601257679064</v>
      </c>
      <c r="M79" s="184"/>
      <c r="N79" s="184"/>
      <c r="O79" s="184"/>
      <c r="R79" s="183"/>
    </row>
    <row r="80" spans="1:18" s="50" customFormat="1" ht="11.25" customHeight="1" collapsed="1">
      <c r="A80" s="38" t="s">
        <v>26</v>
      </c>
      <c r="B80" s="61">
        <v>12060010</v>
      </c>
      <c r="C80" s="58">
        <v>3165.317</v>
      </c>
      <c r="D80" s="58">
        <v>3005.579</v>
      </c>
      <c r="E80" s="58">
        <v>2702.167</v>
      </c>
      <c r="F80" s="34">
        <f>+E80/D80*100-100</f>
        <v>-10.094960072585025</v>
      </c>
      <c r="G80" s="59"/>
      <c r="H80" s="58">
        <v>9505.474</v>
      </c>
      <c r="I80" s="58">
        <v>8872.363</v>
      </c>
      <c r="J80" s="58">
        <v>7309.404</v>
      </c>
      <c r="K80" s="34">
        <f>+J80/I80*100-100</f>
        <v>-17.616039830651644</v>
      </c>
      <c r="L80" s="34">
        <f t="shared" si="15"/>
        <v>2.94990533663953</v>
      </c>
      <c r="M80" s="184"/>
      <c r="N80" s="184"/>
      <c r="O80" s="184"/>
      <c r="R80" s="183"/>
    </row>
    <row r="81" spans="1:18" s="50" customFormat="1" ht="11.25" customHeight="1">
      <c r="A81" s="38" t="s">
        <v>295</v>
      </c>
      <c r="B81" s="61">
        <v>12074010</v>
      </c>
      <c r="C81" s="58">
        <v>0</v>
      </c>
      <c r="D81" s="58">
        <v>0</v>
      </c>
      <c r="E81" s="58">
        <v>0.074</v>
      </c>
      <c r="F81" s="34"/>
      <c r="G81" s="59"/>
      <c r="H81" s="58">
        <v>0.007</v>
      </c>
      <c r="I81" s="58">
        <v>0.007</v>
      </c>
      <c r="J81" s="58">
        <v>0.157</v>
      </c>
      <c r="K81" s="34">
        <f>+J81/I81*100-100</f>
        <v>2142.8571428571427</v>
      </c>
      <c r="L81" s="34">
        <f t="shared" si="15"/>
        <v>6.336154601009962E-05</v>
      </c>
      <c r="M81" s="184"/>
      <c r="N81" s="184"/>
      <c r="O81" s="184"/>
      <c r="R81" s="183"/>
    </row>
    <row r="82" spans="1:18" s="50" customFormat="1" ht="11.25" customHeight="1">
      <c r="A82" s="38" t="s">
        <v>296</v>
      </c>
      <c r="B82" s="61">
        <v>12075010</v>
      </c>
      <c r="C82" s="58">
        <v>0.034</v>
      </c>
      <c r="D82" s="58">
        <v>0.034</v>
      </c>
      <c r="E82" s="58">
        <v>1.5</v>
      </c>
      <c r="F82" s="34">
        <f>+E82/D82*100-100</f>
        <v>4311.764705882353</v>
      </c>
      <c r="G82" s="59"/>
      <c r="H82" s="58">
        <v>2.683</v>
      </c>
      <c r="I82" s="58">
        <v>2.683</v>
      </c>
      <c r="J82" s="58">
        <v>4.908</v>
      </c>
      <c r="K82" s="34">
        <f>+J82/I82*100-100</f>
        <v>82.92955646664183</v>
      </c>
      <c r="L82" s="34">
        <f t="shared" si="15"/>
        <v>0.0019807545720864263</v>
      </c>
      <c r="M82" s="184"/>
      <c r="N82" s="184"/>
      <c r="O82" s="184"/>
      <c r="R82" s="183"/>
    </row>
    <row r="83" spans="1:18" s="50" customFormat="1" ht="11.25" customHeight="1">
      <c r="A83" s="38" t="s">
        <v>297</v>
      </c>
      <c r="B83" s="61">
        <v>12079911</v>
      </c>
      <c r="C83" s="58">
        <v>75.958</v>
      </c>
      <c r="D83" s="58">
        <v>75.958</v>
      </c>
      <c r="E83" s="58">
        <v>30.7</v>
      </c>
      <c r="F83" s="34">
        <f>+E83/D83*100-100</f>
        <v>-59.582927407251375</v>
      </c>
      <c r="G83" s="59"/>
      <c r="H83" s="58">
        <v>124.562</v>
      </c>
      <c r="I83" s="58">
        <v>124.562</v>
      </c>
      <c r="J83" s="58">
        <v>28.535</v>
      </c>
      <c r="K83" s="34">
        <f>+J83/I83*100-100</f>
        <v>-77.09172941988729</v>
      </c>
      <c r="L83" s="34">
        <f t="shared" si="15"/>
        <v>0.01151606188151715</v>
      </c>
      <c r="M83" s="184"/>
      <c r="N83" s="184"/>
      <c r="O83" s="184"/>
      <c r="R83" s="183"/>
    </row>
    <row r="84" spans="1:18" s="50" customFormat="1" ht="11.25" customHeight="1">
      <c r="A84" s="38" t="s">
        <v>298</v>
      </c>
      <c r="B84" s="61">
        <v>12079110</v>
      </c>
      <c r="C84" s="58"/>
      <c r="D84" s="58"/>
      <c r="E84" s="58"/>
      <c r="F84" s="33"/>
      <c r="G84" s="59"/>
      <c r="H84" s="58"/>
      <c r="I84" s="58"/>
      <c r="J84" s="58"/>
      <c r="K84" s="34"/>
      <c r="L84" s="34"/>
      <c r="M84" s="184"/>
      <c r="N84" s="184"/>
      <c r="O84" s="184"/>
      <c r="R84" s="183"/>
    </row>
    <row r="85" spans="1:18" s="50" customFormat="1" ht="11.25" customHeight="1">
      <c r="A85" s="38" t="s">
        <v>281</v>
      </c>
      <c r="B85" s="61">
        <v>12079900</v>
      </c>
      <c r="C85" s="58"/>
      <c r="D85" s="58"/>
      <c r="E85" s="58"/>
      <c r="F85" s="33"/>
      <c r="G85" s="59"/>
      <c r="H85" s="58"/>
      <c r="I85" s="58"/>
      <c r="J85" s="58"/>
      <c r="K85" s="34"/>
      <c r="L85" s="34"/>
      <c r="M85" s="184"/>
      <c r="N85" s="184"/>
      <c r="O85" s="184"/>
      <c r="R85" s="183"/>
    </row>
    <row r="86" spans="1:18" s="50" customFormat="1" ht="11.25" customHeight="1">
      <c r="A86" s="38" t="s">
        <v>25</v>
      </c>
      <c r="B86" s="38">
        <v>12091000</v>
      </c>
      <c r="C86" s="58">
        <v>138.032</v>
      </c>
      <c r="D86" s="58">
        <v>138.032</v>
      </c>
      <c r="E86" s="58">
        <v>88.849</v>
      </c>
      <c r="F86" s="34">
        <f>+E86/D86*100-100</f>
        <v>-35.63159267416252</v>
      </c>
      <c r="G86" s="59"/>
      <c r="H86" s="58">
        <v>570.981</v>
      </c>
      <c r="I86" s="58">
        <v>570.981</v>
      </c>
      <c r="J86" s="58">
        <v>515.969</v>
      </c>
      <c r="K86" s="34">
        <f>+J86/I86*100-100</f>
        <v>-9.634646336743245</v>
      </c>
      <c r="L86" s="34">
        <f t="shared" si="15"/>
        <v>0.20823307982984138</v>
      </c>
      <c r="M86" s="184"/>
      <c r="N86" s="184"/>
      <c r="O86" s="184"/>
      <c r="R86" s="183"/>
    </row>
    <row r="87" spans="1:18" s="44" customFormat="1" ht="11.25" customHeight="1">
      <c r="A87" s="43" t="s">
        <v>278</v>
      </c>
      <c r="B87" s="43"/>
      <c r="C87" s="32">
        <f>SUM(C88:C95)</f>
        <v>2987.8320000000003</v>
      </c>
      <c r="D87" s="32">
        <f>SUM(D88:D95)</f>
        <v>1532.181</v>
      </c>
      <c r="E87" s="32">
        <f>SUM(E88:E95)</f>
        <v>1238.811</v>
      </c>
      <c r="F87" s="33">
        <f>+E87/D87*100-100</f>
        <v>-19.147215635750612</v>
      </c>
      <c r="G87" s="33"/>
      <c r="H87" s="32">
        <f>SUM(H88:H95)</f>
        <v>5618.747</v>
      </c>
      <c r="I87" s="32">
        <f>SUM(I88:I95)</f>
        <v>2339.5989999999997</v>
      </c>
      <c r="J87" s="32">
        <f>SUM(J88:J95)</f>
        <v>3832.898</v>
      </c>
      <c r="K87" s="33">
        <f>+J87/I87*100-100</f>
        <v>63.827134479028274</v>
      </c>
      <c r="L87" s="33">
        <f t="shared" si="15"/>
        <v>1.5468684266179544</v>
      </c>
      <c r="M87" s="185"/>
      <c r="N87" s="185"/>
      <c r="O87" s="185"/>
      <c r="R87" s="185"/>
    </row>
    <row r="88" spans="1:18" ht="11.25" hidden="1" outlineLevel="1">
      <c r="A88" s="1" t="s">
        <v>24</v>
      </c>
      <c r="B88" s="1">
        <v>12092100</v>
      </c>
      <c r="C88" s="28">
        <v>222.05</v>
      </c>
      <c r="D88" s="28">
        <v>31.25</v>
      </c>
      <c r="E88" s="28">
        <v>270</v>
      </c>
      <c r="F88" s="34">
        <f>+E88/D88*100-100</f>
        <v>764</v>
      </c>
      <c r="G88" s="34"/>
      <c r="H88" s="28">
        <v>1026.322</v>
      </c>
      <c r="I88" s="28">
        <v>125.1</v>
      </c>
      <c r="J88" s="28">
        <v>1380.034</v>
      </c>
      <c r="K88" s="34">
        <f>+J88/I88*100-100</f>
        <v>1003.1446842525979</v>
      </c>
      <c r="L88" s="34">
        <f t="shared" si="15"/>
        <v>0.5569496037356805</v>
      </c>
      <c r="R88" s="183"/>
    </row>
    <row r="89" spans="1:18" ht="11.25" hidden="1" outlineLevel="1">
      <c r="A89" s="1" t="s">
        <v>23</v>
      </c>
      <c r="B89" s="1">
        <v>12092200</v>
      </c>
      <c r="C89" s="28">
        <v>1702.994</v>
      </c>
      <c r="D89" s="28">
        <v>836.843</v>
      </c>
      <c r="E89" s="28">
        <v>801.963</v>
      </c>
      <c r="F89" s="34">
        <f>+E89/D89*100-100</f>
        <v>-4.1680458580641755</v>
      </c>
      <c r="G89" s="34"/>
      <c r="H89" s="28">
        <v>4019.641</v>
      </c>
      <c r="I89" s="28">
        <v>1877.551</v>
      </c>
      <c r="J89" s="28">
        <v>2263.223</v>
      </c>
      <c r="K89" s="34">
        <f>+J89/I89*100-100</f>
        <v>20.541226310230726</v>
      </c>
      <c r="L89" s="34">
        <f t="shared" si="15"/>
        <v>0.9133841289529663</v>
      </c>
      <c r="R89" s="183"/>
    </row>
    <row r="90" spans="1:18" ht="11.25" hidden="1" outlineLevel="1">
      <c r="A90" s="1" t="s">
        <v>22</v>
      </c>
      <c r="B90" s="1">
        <v>12092300</v>
      </c>
      <c r="C90" s="28"/>
      <c r="D90" s="28"/>
      <c r="E90" s="28"/>
      <c r="F90" s="34"/>
      <c r="G90" s="34"/>
      <c r="H90" s="28"/>
      <c r="I90" s="28"/>
      <c r="J90" s="28"/>
      <c r="K90" s="34"/>
      <c r="L90" s="34">
        <f t="shared" si="15"/>
        <v>0</v>
      </c>
      <c r="R90" s="183"/>
    </row>
    <row r="91" spans="1:18" ht="11.25" hidden="1" outlineLevel="1">
      <c r="A91" s="1" t="s">
        <v>21</v>
      </c>
      <c r="B91" s="1">
        <v>12092400</v>
      </c>
      <c r="C91" s="28">
        <v>0.025</v>
      </c>
      <c r="D91" s="28">
        <v>0</v>
      </c>
      <c r="E91" s="28">
        <v>0</v>
      </c>
      <c r="F91" s="34"/>
      <c r="G91" s="34"/>
      <c r="H91" s="28">
        <v>0.125</v>
      </c>
      <c r="I91" s="28">
        <v>0</v>
      </c>
      <c r="J91" s="28">
        <v>0</v>
      </c>
      <c r="K91" s="34"/>
      <c r="L91" s="34">
        <f t="shared" si="15"/>
        <v>0</v>
      </c>
      <c r="R91" s="183"/>
    </row>
    <row r="92" spans="1:18" ht="11.25" hidden="1" outlineLevel="1">
      <c r="A92" s="1" t="s">
        <v>275</v>
      </c>
      <c r="B92" s="1">
        <v>12092500</v>
      </c>
      <c r="C92" s="28">
        <v>114</v>
      </c>
      <c r="D92" s="28">
        <v>67.25</v>
      </c>
      <c r="E92" s="28">
        <v>50.5</v>
      </c>
      <c r="F92" s="34"/>
      <c r="G92" s="34"/>
      <c r="H92" s="28">
        <v>134.163</v>
      </c>
      <c r="I92" s="28">
        <v>78.203</v>
      </c>
      <c r="J92" s="28">
        <v>87.273</v>
      </c>
      <c r="K92" s="34"/>
      <c r="L92" s="34">
        <f t="shared" si="15"/>
        <v>0.03522135162381798</v>
      </c>
      <c r="R92" s="183"/>
    </row>
    <row r="93" spans="1:18" ht="11.25" hidden="1" outlineLevel="1">
      <c r="A93" s="1" t="s">
        <v>20</v>
      </c>
      <c r="B93" s="1">
        <v>12092600</v>
      </c>
      <c r="C93" s="28"/>
      <c r="D93" s="28"/>
      <c r="E93" s="28"/>
      <c r="F93" s="34"/>
      <c r="G93" s="34"/>
      <c r="H93" s="28"/>
      <c r="I93" s="28"/>
      <c r="J93" s="28"/>
      <c r="K93" s="34"/>
      <c r="L93" s="34">
        <f t="shared" si="15"/>
        <v>0</v>
      </c>
      <c r="R93" s="183"/>
    </row>
    <row r="94" spans="1:18" ht="11.25" hidden="1" outlineLevel="1">
      <c r="A94" s="1" t="s">
        <v>299</v>
      </c>
      <c r="B94" s="1">
        <v>12092910</v>
      </c>
      <c r="C94" s="28">
        <v>930.2</v>
      </c>
      <c r="D94" s="28">
        <v>585.2</v>
      </c>
      <c r="E94" s="28">
        <v>93</v>
      </c>
      <c r="F94" s="34">
        <f>+E94/D94*100-100</f>
        <v>-84.10799726589201</v>
      </c>
      <c r="G94" s="34"/>
      <c r="H94" s="28">
        <v>419.897</v>
      </c>
      <c r="I94" s="28">
        <v>244.263</v>
      </c>
      <c r="J94" s="28">
        <v>17.234</v>
      </c>
      <c r="K94" s="34"/>
      <c r="L94" s="34">
        <f t="shared" si="15"/>
        <v>0.006955241298968516</v>
      </c>
      <c r="R94" s="183"/>
    </row>
    <row r="95" spans="1:18" ht="11.25" hidden="1" outlineLevel="1">
      <c r="A95" s="1" t="s">
        <v>300</v>
      </c>
      <c r="B95" s="1">
        <v>12092990</v>
      </c>
      <c r="C95" s="28">
        <v>18.563</v>
      </c>
      <c r="D95" s="28">
        <v>11.638</v>
      </c>
      <c r="E95" s="28">
        <v>23.348</v>
      </c>
      <c r="F95" s="34"/>
      <c r="G95" s="34"/>
      <c r="H95" s="28">
        <v>18.599</v>
      </c>
      <c r="I95" s="28">
        <v>14.482</v>
      </c>
      <c r="J95" s="28">
        <v>85.134</v>
      </c>
      <c r="K95" s="34"/>
      <c r="L95" s="34">
        <f t="shared" si="15"/>
        <v>0.034358101006521154</v>
      </c>
      <c r="R95" s="183"/>
    </row>
    <row r="96" spans="1:18" s="44" customFormat="1" ht="11.25" collapsed="1">
      <c r="A96" s="43" t="s">
        <v>279</v>
      </c>
      <c r="B96" s="43"/>
      <c r="C96" s="32">
        <f>SUM(C97:C105)</f>
        <v>1427.366</v>
      </c>
      <c r="D96" s="32">
        <f>SUM(D97:D105)</f>
        <v>1246.491</v>
      </c>
      <c r="E96" s="32">
        <f>SUM(E97:E105)</f>
        <v>1411.509</v>
      </c>
      <c r="F96" s="33">
        <f aca="true" t="shared" si="21" ref="F96:F108">+E96/D96*100-100</f>
        <v>13.238603407485499</v>
      </c>
      <c r="G96" s="33"/>
      <c r="H96" s="32">
        <f>SUM(H97:H105)</f>
        <v>55836.53200000001</v>
      </c>
      <c r="I96" s="32">
        <f>SUM(I97:I105)</f>
        <v>49546.764</v>
      </c>
      <c r="J96" s="32">
        <f>SUM(J97:J105)</f>
        <v>52631.335999999996</v>
      </c>
      <c r="K96" s="33">
        <f aca="true" t="shared" si="22" ref="K96:K109">+J96/I96*100-100</f>
        <v>6.225577113371102</v>
      </c>
      <c r="L96" s="33">
        <f t="shared" si="15"/>
        <v>21.24078227730581</v>
      </c>
      <c r="M96" s="185"/>
      <c r="N96" s="185"/>
      <c r="O96" s="185"/>
      <c r="R96" s="185"/>
    </row>
    <row r="97" spans="1:18" ht="11.25" customHeight="1" hidden="1" outlineLevel="1" collapsed="1">
      <c r="A97" s="1" t="s">
        <v>19</v>
      </c>
      <c r="B97" s="1">
        <v>12099110</v>
      </c>
      <c r="C97" s="28">
        <v>8.83</v>
      </c>
      <c r="D97" s="28">
        <v>7.66</v>
      </c>
      <c r="E97" s="28">
        <v>4.736</v>
      </c>
      <c r="F97" s="34">
        <f t="shared" si="21"/>
        <v>-38.17232375979113</v>
      </c>
      <c r="G97" s="34"/>
      <c r="H97" s="28">
        <v>5459.625</v>
      </c>
      <c r="I97" s="28">
        <v>5001.801</v>
      </c>
      <c r="J97" s="28">
        <v>6326.61</v>
      </c>
      <c r="K97" s="34">
        <f t="shared" si="22"/>
        <v>26.48663951244761</v>
      </c>
      <c r="L97" s="34">
        <f t="shared" si="15"/>
        <v>2.5532725516111867</v>
      </c>
      <c r="R97" s="183"/>
    </row>
    <row r="98" spans="1:18" ht="11.25" customHeight="1" hidden="1" outlineLevel="1">
      <c r="A98" s="1" t="s">
        <v>18</v>
      </c>
      <c r="B98" s="1">
        <v>12099120</v>
      </c>
      <c r="C98" s="28">
        <v>94.956</v>
      </c>
      <c r="D98" s="28">
        <v>93.82</v>
      </c>
      <c r="E98" s="28">
        <v>83.456</v>
      </c>
      <c r="F98" s="34">
        <f t="shared" si="21"/>
        <v>-11.046685141760804</v>
      </c>
      <c r="G98" s="34"/>
      <c r="H98" s="28">
        <v>2683.94</v>
      </c>
      <c r="I98" s="28">
        <v>2602.35</v>
      </c>
      <c r="J98" s="28">
        <v>3034.706</v>
      </c>
      <c r="K98" s="34">
        <f t="shared" si="22"/>
        <v>16.614060368513066</v>
      </c>
      <c r="L98" s="34">
        <f t="shared" si="15"/>
        <v>1.2247367123957031</v>
      </c>
      <c r="R98" s="183"/>
    </row>
    <row r="99" spans="1:18" ht="11.25" customHeight="1" hidden="1" outlineLevel="1">
      <c r="A99" s="1" t="s">
        <v>17</v>
      </c>
      <c r="B99" s="1">
        <v>12099130</v>
      </c>
      <c r="C99" s="28">
        <v>131.197</v>
      </c>
      <c r="D99" s="28">
        <v>125.533</v>
      </c>
      <c r="E99" s="28">
        <v>118.655</v>
      </c>
      <c r="F99" s="34">
        <f t="shared" si="21"/>
        <v>-5.479037384592104</v>
      </c>
      <c r="G99" s="34"/>
      <c r="H99" s="28">
        <v>4948.542</v>
      </c>
      <c r="I99" s="28">
        <v>4643.39</v>
      </c>
      <c r="J99" s="28">
        <v>4674.532</v>
      </c>
      <c r="K99" s="34">
        <f t="shared" si="22"/>
        <v>0.6706737965150467</v>
      </c>
      <c r="L99" s="34">
        <f t="shared" si="15"/>
        <v>1.8865323209788727</v>
      </c>
      <c r="R99" s="183"/>
    </row>
    <row r="100" spans="1:18" ht="11.25" customHeight="1" hidden="1" outlineLevel="1">
      <c r="A100" s="1" t="s">
        <v>16</v>
      </c>
      <c r="B100" s="1">
        <v>12099140</v>
      </c>
      <c r="C100" s="28">
        <v>50.225</v>
      </c>
      <c r="D100" s="28">
        <v>38.077</v>
      </c>
      <c r="E100" s="28">
        <v>32.704</v>
      </c>
      <c r="F100" s="34">
        <f t="shared" si="21"/>
        <v>-14.110880584079624</v>
      </c>
      <c r="G100" s="34"/>
      <c r="H100" s="28">
        <v>10337.783</v>
      </c>
      <c r="I100" s="28">
        <v>8972.864</v>
      </c>
      <c r="J100" s="28">
        <v>6592.514</v>
      </c>
      <c r="K100" s="34">
        <f t="shared" si="22"/>
        <v>-26.528319163201402</v>
      </c>
      <c r="L100" s="34">
        <f t="shared" si="15"/>
        <v>2.660585217409082</v>
      </c>
      <c r="R100" s="183"/>
    </row>
    <row r="101" spans="1:18" ht="11.25" customHeight="1" hidden="1" outlineLevel="1">
      <c r="A101" s="1" t="s">
        <v>15</v>
      </c>
      <c r="B101" s="1">
        <v>12099150</v>
      </c>
      <c r="C101" s="28">
        <v>119.722</v>
      </c>
      <c r="D101" s="28">
        <v>101.384</v>
      </c>
      <c r="E101" s="28">
        <v>110.298</v>
      </c>
      <c r="F101" s="34">
        <f t="shared" si="21"/>
        <v>8.792314369131219</v>
      </c>
      <c r="G101" s="34"/>
      <c r="H101" s="28">
        <v>3055.504</v>
      </c>
      <c r="I101" s="28">
        <v>2690.119</v>
      </c>
      <c r="J101" s="28">
        <v>3250.077</v>
      </c>
      <c r="K101" s="34">
        <f t="shared" si="22"/>
        <v>20.815361699612552</v>
      </c>
      <c r="L101" s="34">
        <f t="shared" si="15"/>
        <v>1.311655435489596</v>
      </c>
      <c r="R101" s="183"/>
    </row>
    <row r="102" spans="1:18" ht="11.25" customHeight="1" hidden="1" outlineLevel="1">
      <c r="A102" s="1" t="s">
        <v>14</v>
      </c>
      <c r="B102" s="1">
        <v>12099160</v>
      </c>
      <c r="C102" s="28">
        <v>53.889</v>
      </c>
      <c r="D102" s="28">
        <v>51.097</v>
      </c>
      <c r="E102" s="28">
        <v>34.984</v>
      </c>
      <c r="F102" s="34">
        <f t="shared" si="21"/>
        <v>-31.534140947609444</v>
      </c>
      <c r="G102" s="34"/>
      <c r="H102" s="28">
        <v>3940.828</v>
      </c>
      <c r="I102" s="28">
        <v>3742.224</v>
      </c>
      <c r="J102" s="28">
        <v>2772.673</v>
      </c>
      <c r="K102" s="34">
        <f t="shared" si="22"/>
        <v>-25.908417026880286</v>
      </c>
      <c r="L102" s="34">
        <f t="shared" si="15"/>
        <v>1.1189862921048466</v>
      </c>
      <c r="R102" s="183"/>
    </row>
    <row r="103" spans="1:18" ht="11.25" customHeight="1" hidden="1" outlineLevel="1">
      <c r="A103" s="1" t="s">
        <v>13</v>
      </c>
      <c r="B103" s="1">
        <v>12099170</v>
      </c>
      <c r="C103" s="28">
        <v>56.664</v>
      </c>
      <c r="D103" s="28">
        <v>56.082</v>
      </c>
      <c r="E103" s="28">
        <v>52.767</v>
      </c>
      <c r="F103" s="34">
        <f t="shared" si="21"/>
        <v>-5.910987482614743</v>
      </c>
      <c r="G103" s="34"/>
      <c r="H103" s="28">
        <v>4715.468</v>
      </c>
      <c r="I103" s="28">
        <v>4352.921</v>
      </c>
      <c r="J103" s="28">
        <v>4267.813</v>
      </c>
      <c r="K103" s="34">
        <f t="shared" si="22"/>
        <v>-1.955192846366856</v>
      </c>
      <c r="L103" s="34">
        <f t="shared" si="15"/>
        <v>1.7223899984840845</v>
      </c>
      <c r="R103" s="183"/>
    </row>
    <row r="104" spans="1:18" ht="11.25" customHeight="1" hidden="1" outlineLevel="1">
      <c r="A104" s="1" t="s">
        <v>12</v>
      </c>
      <c r="B104" s="1">
        <v>12099180</v>
      </c>
      <c r="C104" s="28">
        <v>237.367</v>
      </c>
      <c r="D104" s="28">
        <v>215.867</v>
      </c>
      <c r="E104" s="28">
        <v>240.714</v>
      </c>
      <c r="F104" s="34">
        <f t="shared" si="21"/>
        <v>11.510328118702716</v>
      </c>
      <c r="G104" s="34"/>
      <c r="H104" s="28">
        <v>7804.41</v>
      </c>
      <c r="I104" s="28">
        <v>6200.212</v>
      </c>
      <c r="J104" s="28">
        <v>6926.876</v>
      </c>
      <c r="K104" s="34">
        <f t="shared" si="22"/>
        <v>11.719986348853865</v>
      </c>
      <c r="L104" s="34">
        <f t="shared" si="15"/>
        <v>2.795525938727738</v>
      </c>
      <c r="R104" s="183"/>
    </row>
    <row r="105" spans="1:18" ht="11.25" customHeight="1" hidden="1" outlineLevel="1">
      <c r="A105" s="1" t="s">
        <v>11</v>
      </c>
      <c r="B105" s="1">
        <v>12099190</v>
      </c>
      <c r="C105" s="28">
        <v>674.516</v>
      </c>
      <c r="D105" s="28">
        <v>556.971</v>
      </c>
      <c r="E105" s="28">
        <v>733.195</v>
      </c>
      <c r="F105" s="34">
        <f t="shared" si="21"/>
        <v>31.639708351063177</v>
      </c>
      <c r="G105" s="34"/>
      <c r="H105" s="28">
        <v>12890.432</v>
      </c>
      <c r="I105" s="28">
        <v>11340.883</v>
      </c>
      <c r="J105" s="28">
        <v>14785.535</v>
      </c>
      <c r="K105" s="34">
        <f t="shared" si="22"/>
        <v>30.373754847836807</v>
      </c>
      <c r="L105" s="34">
        <f t="shared" si="15"/>
        <v>5.967097810104702</v>
      </c>
      <c r="M105" s="204"/>
      <c r="N105" s="205"/>
      <c r="O105" s="205"/>
      <c r="R105" s="183"/>
    </row>
    <row r="106" spans="1:18" ht="11.25" collapsed="1">
      <c r="A106" s="1" t="s">
        <v>10</v>
      </c>
      <c r="B106" s="1">
        <v>12099920</v>
      </c>
      <c r="C106" s="28">
        <v>18.042</v>
      </c>
      <c r="D106" s="28">
        <v>17.603</v>
      </c>
      <c r="E106" s="28">
        <v>16.142</v>
      </c>
      <c r="F106" s="34">
        <f t="shared" si="21"/>
        <v>-8.299721638357099</v>
      </c>
      <c r="G106" s="34"/>
      <c r="H106" s="28">
        <v>3319.419</v>
      </c>
      <c r="I106" s="28">
        <v>3154.462</v>
      </c>
      <c r="J106" s="28">
        <v>3384.605</v>
      </c>
      <c r="K106" s="34">
        <f t="shared" si="22"/>
        <v>7.295792436237946</v>
      </c>
      <c r="L106" s="34">
        <f t="shared" si="15"/>
        <v>1.3659478053090015</v>
      </c>
      <c r="M106" s="204"/>
      <c r="N106" s="205"/>
      <c r="O106" s="205"/>
      <c r="R106" s="183"/>
    </row>
    <row r="107" spans="1:18" ht="9.75" customHeight="1">
      <c r="A107" s="1" t="s">
        <v>9</v>
      </c>
      <c r="B107" s="1">
        <v>12099930</v>
      </c>
      <c r="C107" s="28">
        <v>30.111</v>
      </c>
      <c r="D107" s="28">
        <v>23.407</v>
      </c>
      <c r="E107" s="28">
        <v>18.39</v>
      </c>
      <c r="F107" s="34">
        <f t="shared" si="21"/>
        <v>-21.43375913188362</v>
      </c>
      <c r="G107" s="34"/>
      <c r="H107" s="28">
        <v>4433.475</v>
      </c>
      <c r="I107" s="28">
        <v>4201.467</v>
      </c>
      <c r="J107" s="28">
        <v>4637.757</v>
      </c>
      <c r="K107" s="34">
        <f t="shared" si="22"/>
        <v>10.384230079636467</v>
      </c>
      <c r="L107" s="34">
        <f t="shared" si="15"/>
        <v>1.8716907868736403</v>
      </c>
      <c r="M107" s="204"/>
      <c r="N107" s="205"/>
      <c r="O107" s="205"/>
      <c r="R107" s="183"/>
    </row>
    <row r="108" spans="1:18" ht="11.25">
      <c r="A108" s="1" t="s">
        <v>8</v>
      </c>
      <c r="B108" s="1">
        <v>12099990</v>
      </c>
      <c r="C108" s="28">
        <v>9.578</v>
      </c>
      <c r="D108" s="28">
        <v>9.302</v>
      </c>
      <c r="E108" s="28">
        <v>33.541</v>
      </c>
      <c r="F108" s="34">
        <f t="shared" si="21"/>
        <v>260.5783702429585</v>
      </c>
      <c r="G108" s="34"/>
      <c r="H108" s="28">
        <v>388.973</v>
      </c>
      <c r="I108" s="28">
        <v>356.619</v>
      </c>
      <c r="J108" s="28">
        <v>566.169</v>
      </c>
      <c r="K108" s="34">
        <f t="shared" si="22"/>
        <v>58.760189445879206</v>
      </c>
      <c r="L108" s="34">
        <f t="shared" si="15"/>
        <v>0.22849263148402607</v>
      </c>
      <c r="M108" s="204"/>
      <c r="N108" s="205"/>
      <c r="O108" s="205"/>
      <c r="R108" s="183"/>
    </row>
    <row r="109" spans="1:18" ht="11.25">
      <c r="A109" s="1" t="s">
        <v>280</v>
      </c>
      <c r="B109" s="1">
        <v>12093000</v>
      </c>
      <c r="C109" s="28">
        <v>28.521</v>
      </c>
      <c r="D109" s="28">
        <v>23.083</v>
      </c>
      <c r="E109" s="28">
        <v>12.886</v>
      </c>
      <c r="F109" s="34">
        <f>+E109/D109*100-100</f>
        <v>-44.175367153316294</v>
      </c>
      <c r="G109" s="34"/>
      <c r="H109" s="28">
        <v>14282.501</v>
      </c>
      <c r="I109" s="28">
        <v>9738.487</v>
      </c>
      <c r="J109" s="28">
        <v>10175.841</v>
      </c>
      <c r="K109" s="34">
        <f t="shared" si="22"/>
        <v>4.490985098609286</v>
      </c>
      <c r="L109" s="34">
        <f t="shared" si="15"/>
        <v>4.106732596897823</v>
      </c>
      <c r="M109" s="204"/>
      <c r="N109" s="205"/>
      <c r="O109" s="205"/>
      <c r="R109" s="183"/>
    </row>
    <row r="110" spans="1:18" ht="11.25">
      <c r="A110" s="2"/>
      <c r="B110" s="2"/>
      <c r="C110" s="36"/>
      <c r="D110" s="36"/>
      <c r="E110" s="36"/>
      <c r="F110" s="36"/>
      <c r="G110" s="36"/>
      <c r="H110" s="36"/>
      <c r="I110" s="36"/>
      <c r="J110" s="36"/>
      <c r="K110" s="2"/>
      <c r="L110" s="2"/>
      <c r="M110" s="2"/>
      <c r="N110" s="2"/>
      <c r="O110" s="2"/>
      <c r="P110" s="50"/>
      <c r="R110" s="183"/>
    </row>
    <row r="111" spans="1:18" ht="11.25">
      <c r="A111" s="29" t="s">
        <v>115</v>
      </c>
      <c r="B111" s="29"/>
      <c r="C111" s="29"/>
      <c r="D111" s="29"/>
      <c r="E111" s="29"/>
      <c r="F111" s="29"/>
      <c r="G111" s="29"/>
      <c r="H111" s="29"/>
      <c r="I111" s="29"/>
      <c r="J111" s="29"/>
      <c r="K111" s="29"/>
      <c r="L111" s="29"/>
      <c r="M111" s="186"/>
      <c r="N111" s="187"/>
      <c r="O111" s="187"/>
      <c r="P111" s="50"/>
      <c r="R111" s="183"/>
    </row>
    <row r="112" spans="1:18" ht="19.5" customHeight="1">
      <c r="A112" s="264" t="s">
        <v>336</v>
      </c>
      <c r="B112" s="264"/>
      <c r="C112" s="264"/>
      <c r="D112" s="264"/>
      <c r="E112" s="264"/>
      <c r="F112" s="264"/>
      <c r="G112" s="264"/>
      <c r="H112" s="264"/>
      <c r="I112" s="264"/>
      <c r="J112" s="264"/>
      <c r="K112" s="264"/>
      <c r="L112" s="264"/>
      <c r="M112" s="186"/>
      <c r="N112" s="187"/>
      <c r="O112" s="187"/>
      <c r="P112" s="50"/>
      <c r="R112" s="183"/>
    </row>
    <row r="113" spans="1:18" ht="19.5" customHeight="1">
      <c r="A113" s="263" t="s">
        <v>337</v>
      </c>
      <c r="B113" s="263"/>
      <c r="C113" s="263"/>
      <c r="D113" s="263"/>
      <c r="E113" s="263"/>
      <c r="F113" s="263"/>
      <c r="G113" s="263"/>
      <c r="H113" s="263"/>
      <c r="I113" s="263"/>
      <c r="J113" s="263"/>
      <c r="K113" s="263"/>
      <c r="L113" s="263"/>
      <c r="M113" s="186"/>
      <c r="N113" s="187"/>
      <c r="O113" s="187"/>
      <c r="P113" s="50"/>
      <c r="R113" s="183"/>
    </row>
    <row r="114" spans="1:21" ht="11.25">
      <c r="A114" s="29"/>
      <c r="B114" s="29"/>
      <c r="C114" s="270" t="s">
        <v>202</v>
      </c>
      <c r="D114" s="270"/>
      <c r="E114" s="270"/>
      <c r="F114" s="270"/>
      <c r="G114" s="30"/>
      <c r="H114" s="270" t="s">
        <v>203</v>
      </c>
      <c r="I114" s="270"/>
      <c r="J114" s="270"/>
      <c r="K114" s="270"/>
      <c r="L114" s="30"/>
      <c r="M114" s="267"/>
      <c r="N114" s="267"/>
      <c r="O114" s="267"/>
      <c r="P114" s="173"/>
      <c r="Q114" s="173"/>
      <c r="R114" s="173"/>
      <c r="S114" s="173"/>
      <c r="T114" s="173"/>
      <c r="U114" s="173"/>
    </row>
    <row r="115" spans="1:21" ht="11.25">
      <c r="A115" s="29" t="s">
        <v>219</v>
      </c>
      <c r="B115" s="46" t="s">
        <v>187</v>
      </c>
      <c r="C115" s="53">
        <v>2007</v>
      </c>
      <c r="D115" s="269" t="str">
        <f>+D57</f>
        <v>Enero - Agosto</v>
      </c>
      <c r="E115" s="269"/>
      <c r="F115" s="269"/>
      <c r="G115" s="30"/>
      <c r="H115" s="53">
        <v>2007</v>
      </c>
      <c r="I115" s="269" t="str">
        <f>+D115</f>
        <v>Enero - Agosto</v>
      </c>
      <c r="J115" s="269"/>
      <c r="K115" s="269"/>
      <c r="L115" s="195" t="s">
        <v>436</v>
      </c>
      <c r="M115" s="268"/>
      <c r="N115" s="268"/>
      <c r="O115" s="268"/>
      <c r="P115" s="173"/>
      <c r="Q115" s="173"/>
      <c r="R115" s="173"/>
      <c r="S115" s="173"/>
      <c r="T115" s="173"/>
      <c r="U115" s="173"/>
    </row>
    <row r="116" spans="1:15" ht="11.25">
      <c r="A116" s="2"/>
      <c r="B116" s="47" t="s">
        <v>68</v>
      </c>
      <c r="C116" s="2"/>
      <c r="D116" s="54">
        <v>2007</v>
      </c>
      <c r="E116" s="54">
        <v>2008</v>
      </c>
      <c r="F116" s="55" t="s">
        <v>356</v>
      </c>
      <c r="G116" s="35"/>
      <c r="H116" s="2"/>
      <c r="I116" s="54">
        <v>2007</v>
      </c>
      <c r="J116" s="54">
        <v>2008</v>
      </c>
      <c r="K116" s="55" t="s">
        <v>356</v>
      </c>
      <c r="L116" s="35">
        <v>2008</v>
      </c>
      <c r="M116" s="191"/>
      <c r="N116" s="191"/>
      <c r="O116" s="35"/>
    </row>
    <row r="117" spans="1:18" ht="11.25" customHeight="1">
      <c r="A117" s="29"/>
      <c r="B117" s="29"/>
      <c r="C117" s="28"/>
      <c r="D117" s="28"/>
      <c r="E117" s="28"/>
      <c r="F117" s="34"/>
      <c r="G117" s="34"/>
      <c r="H117" s="28"/>
      <c r="I117" s="28"/>
      <c r="J117" s="28"/>
      <c r="K117" s="34"/>
      <c r="L117" s="34"/>
      <c r="M117" s="186"/>
      <c r="N117" s="187"/>
      <c r="O117" s="187"/>
      <c r="P117" s="50"/>
      <c r="R117" s="183"/>
    </row>
    <row r="118" spans="1:15" s="44" customFormat="1" ht="11.25">
      <c r="A118" s="31" t="s">
        <v>439</v>
      </c>
      <c r="B118" s="31"/>
      <c r="C118" s="31"/>
      <c r="D118" s="31"/>
      <c r="E118" s="31"/>
      <c r="F118" s="31"/>
      <c r="G118" s="31"/>
      <c r="H118" s="32">
        <f>+H60</f>
        <v>5552294</v>
      </c>
      <c r="I118" s="32">
        <f>+I60</f>
        <v>4215285</v>
      </c>
      <c r="J118" s="32">
        <f>+J60</f>
        <v>4768577</v>
      </c>
      <c r="K118" s="33">
        <f>+J118/I118*100-100</f>
        <v>13.1258503280324</v>
      </c>
      <c r="L118" s="31"/>
      <c r="M118" s="185"/>
      <c r="N118" s="185"/>
      <c r="O118" s="185"/>
    </row>
    <row r="119" spans="1:18" s="63" customFormat="1" ht="11.25">
      <c r="A119" s="62" t="s">
        <v>442</v>
      </c>
      <c r="B119" s="62"/>
      <c r="C119" s="62">
        <f>+C121+C127+C132+C142</f>
        <v>10601.552999999998</v>
      </c>
      <c r="D119" s="62">
        <f>+D121+D127+D132+D142</f>
        <v>4645.443</v>
      </c>
      <c r="E119" s="62">
        <f>+E121+E127+E132+E142</f>
        <v>4463.262999999999</v>
      </c>
      <c r="F119" s="190"/>
      <c r="G119" s="62"/>
      <c r="H119" s="62">
        <f>+H121+H127+H132+H142</f>
        <v>30652.457000000002</v>
      </c>
      <c r="I119" s="62">
        <f>+I121+I127+I132+I142</f>
        <v>14323.382</v>
      </c>
      <c r="J119" s="62">
        <f>+J121+J127+J132+J142</f>
        <v>15015.802</v>
      </c>
      <c r="K119" s="190">
        <f>+J119/I119*100-100</f>
        <v>4.834193488660702</v>
      </c>
      <c r="L119" s="190">
        <f>+J119/$J$118*100</f>
        <v>0.31489062670058593</v>
      </c>
      <c r="M119" s="188"/>
      <c r="N119" s="188"/>
      <c r="O119" s="188"/>
      <c r="R119" s="188"/>
    </row>
    <row r="120" spans="1:26" ht="11.25" customHeight="1">
      <c r="A120" s="31"/>
      <c r="B120" s="31"/>
      <c r="C120" s="32"/>
      <c r="D120" s="32"/>
      <c r="E120" s="32"/>
      <c r="F120" s="33"/>
      <c r="G120" s="33"/>
      <c r="H120" s="32"/>
      <c r="I120" s="32"/>
      <c r="J120" s="32"/>
      <c r="K120" s="33"/>
      <c r="M120" s="186"/>
      <c r="N120" s="187"/>
      <c r="O120" s="187"/>
      <c r="P120" s="200"/>
      <c r="Q120" s="173"/>
      <c r="R120" s="188"/>
      <c r="S120" s="173"/>
      <c r="T120" s="173"/>
      <c r="U120" s="173"/>
      <c r="V120" s="173"/>
      <c r="W120" s="173"/>
      <c r="X120" s="173"/>
      <c r="Y120" s="173"/>
      <c r="Z120" s="173"/>
    </row>
    <row r="121" spans="1:26" s="44" customFormat="1" ht="11.25" customHeight="1">
      <c r="A121" s="45" t="s">
        <v>358</v>
      </c>
      <c r="B121" s="52" t="s">
        <v>257</v>
      </c>
      <c r="C121" s="32">
        <f>SUM(C122:C125)</f>
        <v>9307.663999999999</v>
      </c>
      <c r="D121" s="32">
        <f>SUM(D122:D125)</f>
        <v>3770.714</v>
      </c>
      <c r="E121" s="32">
        <f>SUM(E122:E125)</f>
        <v>3348.4469999999997</v>
      </c>
      <c r="F121" s="33">
        <f>+E121/D121*100-100</f>
        <v>-11.198595279302552</v>
      </c>
      <c r="G121" s="33"/>
      <c r="H121" s="32">
        <f>SUM(H122:H125)</f>
        <v>25311.545000000002</v>
      </c>
      <c r="I121" s="32">
        <f>SUM(I122:I125)</f>
        <v>10831.713</v>
      </c>
      <c r="J121" s="32">
        <f>SUM(J122:J125)</f>
        <v>10982.649</v>
      </c>
      <c r="K121" s="33">
        <f>+J121/I121*100-100</f>
        <v>1.3934638039246465</v>
      </c>
      <c r="L121" s="33">
        <f>+J121/$J$121*100</f>
        <v>100</v>
      </c>
      <c r="M121" s="186"/>
      <c r="N121" s="187"/>
      <c r="O121" s="187"/>
      <c r="P121" s="202"/>
      <c r="Q121" s="202"/>
      <c r="R121" s="202"/>
      <c r="S121" s="199"/>
      <c r="T121" s="199"/>
      <c r="U121" s="199"/>
      <c r="V121" s="201"/>
      <c r="W121" s="201"/>
      <c r="X121" s="201"/>
      <c r="Y121" s="201"/>
      <c r="Z121" s="201"/>
    </row>
    <row r="122" spans="1:26" ht="11.25" customHeight="1">
      <c r="A122" s="41" t="s">
        <v>239</v>
      </c>
      <c r="B122" s="52" t="s">
        <v>258</v>
      </c>
      <c r="C122" s="28">
        <v>8658.085</v>
      </c>
      <c r="D122" s="28">
        <v>3202.27</v>
      </c>
      <c r="E122" s="28">
        <v>2638.267</v>
      </c>
      <c r="F122" s="34">
        <f>+E122/D122*100-100</f>
        <v>-17.612599812008355</v>
      </c>
      <c r="G122" s="33"/>
      <c r="H122" s="28">
        <v>22253.914</v>
      </c>
      <c r="I122" s="28">
        <v>8499.163</v>
      </c>
      <c r="J122" s="28">
        <v>7917.368</v>
      </c>
      <c r="K122" s="34">
        <f>+J122/I122*100-100</f>
        <v>-6.845321121621041</v>
      </c>
      <c r="L122" s="34">
        <f>+J122/$J$121*100</f>
        <v>72.08978453194672</v>
      </c>
      <c r="M122" s="186"/>
      <c r="N122" s="187"/>
      <c r="O122" s="187"/>
      <c r="P122" s="200"/>
      <c r="Q122" s="173"/>
      <c r="R122" s="188"/>
      <c r="S122" s="173"/>
      <c r="T122" s="173"/>
      <c r="U122" s="173"/>
      <c r="V122" s="173"/>
      <c r="W122" s="173"/>
      <c r="X122" s="173"/>
      <c r="Y122" s="173"/>
      <c r="Z122" s="173"/>
    </row>
    <row r="123" spans="1:18" ht="11.25" customHeight="1">
      <c r="A123" s="41" t="s">
        <v>240</v>
      </c>
      <c r="B123" s="52" t="s">
        <v>259</v>
      </c>
      <c r="C123" s="28">
        <v>459.891</v>
      </c>
      <c r="D123" s="28">
        <v>459.716</v>
      </c>
      <c r="E123" s="28">
        <v>510.372</v>
      </c>
      <c r="F123" s="34">
        <f>+E123/D123*100-100</f>
        <v>11.018976933585094</v>
      </c>
      <c r="G123" s="33"/>
      <c r="H123" s="28">
        <v>1934.237</v>
      </c>
      <c r="I123" s="28">
        <v>1934.069</v>
      </c>
      <c r="J123" s="28">
        <v>2238.843</v>
      </c>
      <c r="K123" s="34">
        <f>+J123/I123*100-100</f>
        <v>15.75817615607302</v>
      </c>
      <c r="L123" s="34">
        <f>+J123/$J$121*100</f>
        <v>20.385273170434566</v>
      </c>
      <c r="M123" s="186"/>
      <c r="N123" s="187"/>
      <c r="O123" s="187"/>
      <c r="P123" s="50"/>
      <c r="R123" s="183"/>
    </row>
    <row r="124" spans="1:18" ht="11.25" customHeight="1">
      <c r="A124" s="41" t="s">
        <v>241</v>
      </c>
      <c r="B124" s="52" t="s">
        <v>260</v>
      </c>
      <c r="C124" s="28">
        <v>42.9</v>
      </c>
      <c r="D124" s="28">
        <v>0</v>
      </c>
      <c r="E124" s="28">
        <v>5.595</v>
      </c>
      <c r="F124" s="34"/>
      <c r="G124" s="33"/>
      <c r="H124" s="28">
        <v>564.398</v>
      </c>
      <c r="I124" s="28">
        <v>0</v>
      </c>
      <c r="J124" s="28">
        <v>16.543</v>
      </c>
      <c r="K124" s="34"/>
      <c r="L124" s="34">
        <f>+J124/$J$121*100</f>
        <v>0.15062850501732322</v>
      </c>
      <c r="M124" s="186"/>
      <c r="N124" s="187"/>
      <c r="O124" s="187"/>
      <c r="P124" s="50"/>
      <c r="R124" s="183"/>
    </row>
    <row r="125" spans="1:18" ht="11.25" customHeight="1">
      <c r="A125" s="41" t="s">
        <v>242</v>
      </c>
      <c r="B125" s="51" t="s">
        <v>243</v>
      </c>
      <c r="C125" s="28">
        <v>146.788</v>
      </c>
      <c r="D125" s="28">
        <v>108.728</v>
      </c>
      <c r="E125" s="28">
        <v>194.213</v>
      </c>
      <c r="F125" s="34">
        <f>+E125/D125*100-100</f>
        <v>78.62280185416822</v>
      </c>
      <c r="G125" s="33"/>
      <c r="H125" s="28">
        <v>558.996</v>
      </c>
      <c r="I125" s="28">
        <v>398.481</v>
      </c>
      <c r="J125" s="28">
        <v>809.895</v>
      </c>
      <c r="K125" s="34">
        <f>+J125/I125*100-100</f>
        <v>103.24557507133338</v>
      </c>
      <c r="L125" s="34">
        <f>+J125/$J$121*100</f>
        <v>7.374313792601403</v>
      </c>
      <c r="M125" s="186"/>
      <c r="N125" s="187"/>
      <c r="O125" s="187"/>
      <c r="P125" s="50"/>
      <c r="R125" s="183"/>
    </row>
    <row r="126" spans="1:18" ht="11.25" customHeight="1">
      <c r="A126" s="41"/>
      <c r="B126" s="41"/>
      <c r="C126" s="28"/>
      <c r="D126" s="28"/>
      <c r="E126" s="28"/>
      <c r="F126" s="34"/>
      <c r="G126" s="33"/>
      <c r="H126" s="28"/>
      <c r="I126" s="28"/>
      <c r="J126" s="28"/>
      <c r="K126" s="34"/>
      <c r="L126" s="34"/>
      <c r="M126" s="186"/>
      <c r="N126" s="187"/>
      <c r="O126" s="187"/>
      <c r="P126" s="50"/>
      <c r="R126" s="183"/>
    </row>
    <row r="127" spans="1:18" s="44" customFormat="1" ht="11.25" customHeight="1">
      <c r="A127" s="45" t="s">
        <v>359</v>
      </c>
      <c r="B127" s="52" t="s">
        <v>261</v>
      </c>
      <c r="C127" s="32">
        <f>SUM(C128:C130)</f>
        <v>0.016</v>
      </c>
      <c r="D127" s="32">
        <f>SUM(D128:D130)</f>
        <v>0.016</v>
      </c>
      <c r="E127" s="32">
        <f>SUM(E128:E130)</f>
        <v>31.085</v>
      </c>
      <c r="F127" s="34"/>
      <c r="G127" s="33"/>
      <c r="H127" s="32">
        <f>SUM(H128:H130)</f>
        <v>0.08</v>
      </c>
      <c r="I127" s="32">
        <f>SUM(I128:I130)</f>
        <v>0.08</v>
      </c>
      <c r="J127" s="32">
        <f>SUM(J128:J130)</f>
        <v>172.503</v>
      </c>
      <c r="K127" s="34"/>
      <c r="L127" s="34"/>
      <c r="M127" s="185"/>
      <c r="N127" s="185"/>
      <c r="O127" s="185"/>
      <c r="R127" s="183"/>
    </row>
    <row r="128" spans="1:18" ht="11.25" customHeight="1">
      <c r="A128" s="41" t="s">
        <v>422</v>
      </c>
      <c r="B128" s="52" t="s">
        <v>262</v>
      </c>
      <c r="C128" s="28">
        <v>0.016</v>
      </c>
      <c r="D128" s="28">
        <v>0.016</v>
      </c>
      <c r="E128" s="28">
        <v>0</v>
      </c>
      <c r="F128" s="34"/>
      <c r="G128" s="33"/>
      <c r="H128" s="28">
        <v>0.08</v>
      </c>
      <c r="I128" s="28">
        <v>0.08</v>
      </c>
      <c r="J128" s="28">
        <v>0</v>
      </c>
      <c r="K128" s="34"/>
      <c r="L128" s="34"/>
      <c r="R128" s="183"/>
    </row>
    <row r="129" spans="1:18" ht="11.25" customHeight="1">
      <c r="A129" s="41" t="s">
        <v>267</v>
      </c>
      <c r="B129" s="52" t="s">
        <v>263</v>
      </c>
      <c r="C129" s="28">
        <v>0</v>
      </c>
      <c r="D129" s="28">
        <v>0</v>
      </c>
      <c r="E129" s="28">
        <v>31.02</v>
      </c>
      <c r="F129" s="34"/>
      <c r="G129" s="33"/>
      <c r="H129" s="28">
        <v>0</v>
      </c>
      <c r="I129" s="28">
        <v>0</v>
      </c>
      <c r="J129" s="28">
        <v>169.021</v>
      </c>
      <c r="K129" s="34"/>
      <c r="L129" s="34"/>
      <c r="R129" s="183"/>
    </row>
    <row r="130" spans="1:18" ht="11.25" customHeight="1">
      <c r="A130" s="41" t="s">
        <v>242</v>
      </c>
      <c r="B130" s="51" t="s">
        <v>243</v>
      </c>
      <c r="C130" s="28">
        <v>0</v>
      </c>
      <c r="D130" s="28">
        <v>0</v>
      </c>
      <c r="E130" s="28">
        <v>0.065</v>
      </c>
      <c r="F130" s="34"/>
      <c r="G130" s="33"/>
      <c r="H130" s="28">
        <v>0</v>
      </c>
      <c r="I130" s="28">
        <v>0</v>
      </c>
      <c r="J130" s="28">
        <v>3.482</v>
      </c>
      <c r="K130" s="34"/>
      <c r="L130" s="34"/>
      <c r="R130" s="183"/>
    </row>
    <row r="131" spans="1:18" ht="11.25" customHeight="1">
      <c r="A131" s="41"/>
      <c r="B131" s="41"/>
      <c r="C131" s="28"/>
      <c r="D131" s="28"/>
      <c r="E131" s="28"/>
      <c r="F131" s="34"/>
      <c r="G131" s="33"/>
      <c r="H131" s="28"/>
      <c r="I131" s="28"/>
      <c r="J131" s="28"/>
      <c r="K131" s="34"/>
      <c r="L131" s="34"/>
      <c r="R131" s="183"/>
    </row>
    <row r="132" spans="1:18" s="44" customFormat="1" ht="11.25" customHeight="1">
      <c r="A132" s="45" t="s">
        <v>237</v>
      </c>
      <c r="B132" s="52"/>
      <c r="C132" s="32">
        <f>SUM(C133:C140)</f>
        <v>494.758</v>
      </c>
      <c r="D132" s="32">
        <f>SUM(D133:D140)</f>
        <v>378.69499999999994</v>
      </c>
      <c r="E132" s="32">
        <f>SUM(E133:E140)</f>
        <v>268.01</v>
      </c>
      <c r="F132" s="33">
        <f>+E132/D132*100-100</f>
        <v>-29.228006707244603</v>
      </c>
      <c r="G132" s="32"/>
      <c r="H132" s="32">
        <f>SUM(H133:H140)</f>
        <v>3684.964</v>
      </c>
      <c r="I132" s="32">
        <f>SUM(I133:I140)</f>
        <v>2491.006</v>
      </c>
      <c r="J132" s="32">
        <f>SUM(J133:J140)</f>
        <v>1949.4850000000001</v>
      </c>
      <c r="K132" s="33">
        <f>+J132/I132*100-100</f>
        <v>-21.739048400525718</v>
      </c>
      <c r="L132" s="33">
        <f>+J132/$J$132*100</f>
        <v>100</v>
      </c>
      <c r="M132" s="185"/>
      <c r="N132" s="185"/>
      <c r="O132" s="185"/>
      <c r="R132" s="183"/>
    </row>
    <row r="133" spans="1:18" ht="11.25" customHeight="1">
      <c r="A133" s="41" t="s">
        <v>429</v>
      </c>
      <c r="B133" s="52" t="s">
        <v>372</v>
      </c>
      <c r="C133" s="28">
        <v>145.514</v>
      </c>
      <c r="D133" s="28">
        <v>145.011</v>
      </c>
      <c r="E133" s="28">
        <v>87.231</v>
      </c>
      <c r="F133" s="34">
        <f>+E133/D133*100-100</f>
        <v>-39.84525311872893</v>
      </c>
      <c r="G133" s="33"/>
      <c r="H133" s="28">
        <v>814.467</v>
      </c>
      <c r="I133" s="28">
        <v>811.062</v>
      </c>
      <c r="J133" s="28">
        <v>532.275</v>
      </c>
      <c r="K133" s="34">
        <f>+J133/I133*100-100</f>
        <v>-34.37308121943822</v>
      </c>
      <c r="L133" s="34">
        <f aca="true" t="shared" si="23" ref="L133:L140">+J133/$J$132*100</f>
        <v>27.303364734788925</v>
      </c>
      <c r="R133" s="183"/>
    </row>
    <row r="134" spans="1:18" ht="11.25" customHeight="1">
      <c r="A134" s="56" t="s">
        <v>430</v>
      </c>
      <c r="B134" s="52" t="s">
        <v>375</v>
      </c>
      <c r="C134" s="60">
        <v>13.901</v>
      </c>
      <c r="D134" s="60">
        <v>12.561</v>
      </c>
      <c r="E134" s="28">
        <v>4.473</v>
      </c>
      <c r="F134" s="34">
        <f aca="true" t="shared" si="24" ref="F134:F140">+E134/D134*100-100</f>
        <v>-64.38977788392644</v>
      </c>
      <c r="G134" s="33"/>
      <c r="H134" s="60">
        <v>145.52</v>
      </c>
      <c r="I134" s="60">
        <v>133.067</v>
      </c>
      <c r="J134" s="28">
        <v>59.436</v>
      </c>
      <c r="K134" s="34">
        <f aca="true" t="shared" si="25" ref="K134:K140">+J134/I134*100-100</f>
        <v>-55.33377922399994</v>
      </c>
      <c r="L134" s="34">
        <f t="shared" si="23"/>
        <v>3.048805197270048</v>
      </c>
      <c r="R134" s="183"/>
    </row>
    <row r="135" spans="1:18" ht="11.25" customHeight="1">
      <c r="A135" s="41" t="s">
        <v>431</v>
      </c>
      <c r="B135" s="52" t="s">
        <v>374</v>
      </c>
      <c r="C135" s="28">
        <v>58.14</v>
      </c>
      <c r="D135" s="28">
        <v>12.695</v>
      </c>
      <c r="E135" s="28">
        <v>28.965</v>
      </c>
      <c r="F135" s="34">
        <f t="shared" si="24"/>
        <v>128.1606931862938</v>
      </c>
      <c r="G135" s="33"/>
      <c r="H135" s="28">
        <v>734.226</v>
      </c>
      <c r="I135" s="28">
        <v>147.345</v>
      </c>
      <c r="J135" s="28">
        <v>341.833</v>
      </c>
      <c r="K135" s="34">
        <f t="shared" si="25"/>
        <v>131.99497777325328</v>
      </c>
      <c r="L135" s="34">
        <f t="shared" si="23"/>
        <v>17.534528349794947</v>
      </c>
      <c r="R135" s="183"/>
    </row>
    <row r="136" spans="1:18" ht="11.25" customHeight="1">
      <c r="A136" s="41" t="s">
        <v>432</v>
      </c>
      <c r="B136" s="52" t="s">
        <v>376</v>
      </c>
      <c r="C136" s="28">
        <v>15.135</v>
      </c>
      <c r="D136" s="28">
        <v>0</v>
      </c>
      <c r="E136" s="28">
        <v>0</v>
      </c>
      <c r="F136" s="34"/>
      <c r="G136" s="33"/>
      <c r="H136" s="28">
        <v>27.48</v>
      </c>
      <c r="I136" s="28">
        <v>0</v>
      </c>
      <c r="J136" s="28">
        <v>0</v>
      </c>
      <c r="K136" s="34"/>
      <c r="L136" s="34">
        <f t="shared" si="23"/>
        <v>0</v>
      </c>
      <c r="R136" s="183"/>
    </row>
    <row r="137" spans="1:18" ht="11.25" customHeight="1">
      <c r="A137" s="41" t="s">
        <v>433</v>
      </c>
      <c r="B137" s="52" t="s">
        <v>378</v>
      </c>
      <c r="C137" s="28">
        <v>0.357</v>
      </c>
      <c r="D137" s="28">
        <v>0</v>
      </c>
      <c r="E137" s="28">
        <v>0.02</v>
      </c>
      <c r="F137" s="34"/>
      <c r="G137" s="33"/>
      <c r="H137" s="28">
        <v>2.379</v>
      </c>
      <c r="I137" s="28">
        <v>0</v>
      </c>
      <c r="J137" s="28">
        <v>0.032</v>
      </c>
      <c r="K137" s="34"/>
      <c r="L137" s="34">
        <f t="shared" si="23"/>
        <v>0.0016414591545972398</v>
      </c>
      <c r="R137" s="183"/>
    </row>
    <row r="138" spans="1:18" ht="11.25" customHeight="1">
      <c r="A138" s="41" t="s">
        <v>434</v>
      </c>
      <c r="B138" s="52" t="s">
        <v>377</v>
      </c>
      <c r="C138" s="60">
        <v>0.922</v>
      </c>
      <c r="D138" s="60">
        <v>0.922</v>
      </c>
      <c r="E138" s="28">
        <v>0</v>
      </c>
      <c r="F138" s="34">
        <f t="shared" si="24"/>
        <v>-100</v>
      </c>
      <c r="G138" s="33"/>
      <c r="H138" s="60">
        <v>19.579</v>
      </c>
      <c r="I138" s="60">
        <v>19.579</v>
      </c>
      <c r="J138" s="28">
        <v>0</v>
      </c>
      <c r="K138" s="34">
        <f t="shared" si="25"/>
        <v>-100</v>
      </c>
      <c r="L138" s="34">
        <f t="shared" si="23"/>
        <v>0</v>
      </c>
      <c r="R138" s="183"/>
    </row>
    <row r="139" spans="1:18" ht="11.25" customHeight="1">
      <c r="A139" s="26" t="s">
        <v>435</v>
      </c>
      <c r="B139" s="52" t="s">
        <v>373</v>
      </c>
      <c r="C139" s="28">
        <v>57.303</v>
      </c>
      <c r="D139" s="28">
        <v>34.848</v>
      </c>
      <c r="E139" s="28">
        <v>34.519</v>
      </c>
      <c r="F139" s="34">
        <f t="shared" si="24"/>
        <v>-0.9441000918273659</v>
      </c>
      <c r="G139" s="33"/>
      <c r="H139" s="28">
        <v>836.583</v>
      </c>
      <c r="I139" s="28">
        <v>708.564</v>
      </c>
      <c r="J139" s="28">
        <v>501.879</v>
      </c>
      <c r="K139" s="34">
        <f t="shared" si="25"/>
        <v>-29.16955984215963</v>
      </c>
      <c r="L139" s="34">
        <f t="shared" si="23"/>
        <v>25.744183720315878</v>
      </c>
      <c r="R139" s="183"/>
    </row>
    <row r="140" spans="1:18" ht="11.25" customHeight="1">
      <c r="A140" s="41" t="s">
        <v>238</v>
      </c>
      <c r="B140" s="203" t="s">
        <v>243</v>
      </c>
      <c r="C140" s="60">
        <v>203.486</v>
      </c>
      <c r="D140" s="60">
        <v>172.658</v>
      </c>
      <c r="E140" s="60">
        <v>112.802</v>
      </c>
      <c r="F140" s="34">
        <f t="shared" si="24"/>
        <v>-34.667377127037255</v>
      </c>
      <c r="G140" s="33"/>
      <c r="H140" s="60">
        <v>1104.73</v>
      </c>
      <c r="I140" s="60">
        <v>671.389</v>
      </c>
      <c r="J140" s="60">
        <v>514.03</v>
      </c>
      <c r="K140" s="34">
        <f t="shared" si="25"/>
        <v>-23.437828144339576</v>
      </c>
      <c r="L140" s="34">
        <f t="shared" si="23"/>
        <v>26.367476538675593</v>
      </c>
      <c r="R140" s="183"/>
    </row>
    <row r="141" spans="1:18" ht="11.25" customHeight="1">
      <c r="A141" s="41"/>
      <c r="B141" s="41"/>
      <c r="C141" s="28"/>
      <c r="D141" s="28"/>
      <c r="E141" s="28"/>
      <c r="F141" s="34"/>
      <c r="G141" s="33"/>
      <c r="H141" s="28"/>
      <c r="I141" s="28"/>
      <c r="J141" s="28"/>
      <c r="K141" s="34"/>
      <c r="L141" s="34"/>
      <c r="R141" s="183"/>
    </row>
    <row r="142" spans="1:18" s="44" customFormat="1" ht="11.25" customHeight="1">
      <c r="A142" s="45" t="s">
        <v>236</v>
      </c>
      <c r="B142" s="49" t="s">
        <v>264</v>
      </c>
      <c r="C142" s="32">
        <v>799.115</v>
      </c>
      <c r="D142" s="32">
        <v>496.018</v>
      </c>
      <c r="E142" s="32">
        <v>815.721</v>
      </c>
      <c r="F142" s="33">
        <f>+E142/D142*100-100</f>
        <v>64.45391094678016</v>
      </c>
      <c r="G142" s="33"/>
      <c r="H142" s="32">
        <v>1655.868</v>
      </c>
      <c r="I142" s="32">
        <v>1000.583</v>
      </c>
      <c r="J142" s="32">
        <v>1911.165</v>
      </c>
      <c r="K142" s="33">
        <f>+J142/I142*100-100</f>
        <v>91.0051440010474</v>
      </c>
      <c r="L142" s="33">
        <f>+J142/$J$118*100</f>
        <v>0.04007830847651197</v>
      </c>
      <c r="M142" s="185"/>
      <c r="N142" s="185"/>
      <c r="O142" s="185"/>
      <c r="R142" s="183"/>
    </row>
    <row r="143" spans="1:18" ht="11.25" customHeight="1">
      <c r="A143" s="29"/>
      <c r="B143" s="29"/>
      <c r="C143" s="28"/>
      <c r="D143" s="28"/>
      <c r="E143" s="28"/>
      <c r="F143" s="34"/>
      <c r="G143" s="34"/>
      <c r="H143" s="28"/>
      <c r="I143" s="28"/>
      <c r="J143" s="28"/>
      <c r="K143" s="34"/>
      <c r="L143" s="34"/>
      <c r="R143" s="183"/>
    </row>
    <row r="144" spans="1:18" ht="11.25">
      <c r="A144" s="173"/>
      <c r="B144" s="2"/>
      <c r="C144" s="36"/>
      <c r="D144" s="36"/>
      <c r="E144" s="36"/>
      <c r="F144" s="36"/>
      <c r="G144" s="36"/>
      <c r="H144" s="36"/>
      <c r="I144" s="36"/>
      <c r="J144" s="36"/>
      <c r="K144" s="2"/>
      <c r="L144" s="2"/>
      <c r="M144" s="2"/>
      <c r="N144" s="2"/>
      <c r="O144" s="2"/>
      <c r="R144" s="183"/>
    </row>
    <row r="145" spans="1:18" ht="11.25">
      <c r="A145" s="29" t="s">
        <v>115</v>
      </c>
      <c r="B145" s="29"/>
      <c r="C145" s="29"/>
      <c r="D145" s="29"/>
      <c r="E145" s="29"/>
      <c r="F145" s="29"/>
      <c r="G145" s="29"/>
      <c r="H145" s="29"/>
      <c r="I145" s="29"/>
      <c r="J145" s="29"/>
      <c r="K145" s="29"/>
      <c r="L145" s="29"/>
      <c r="R145" s="183"/>
    </row>
    <row r="146" spans="1:18" ht="19.5" customHeight="1">
      <c r="A146" s="264" t="s">
        <v>338</v>
      </c>
      <c r="B146" s="264"/>
      <c r="C146" s="264"/>
      <c r="D146" s="264"/>
      <c r="E146" s="264"/>
      <c r="F146" s="264"/>
      <c r="G146" s="264"/>
      <c r="H146" s="264"/>
      <c r="I146" s="264"/>
      <c r="J146" s="264"/>
      <c r="K146" s="264"/>
      <c r="L146" s="264"/>
      <c r="R146" s="183"/>
    </row>
    <row r="147" spans="1:18" ht="19.5" customHeight="1">
      <c r="A147" s="263" t="s">
        <v>339</v>
      </c>
      <c r="B147" s="263"/>
      <c r="C147" s="263"/>
      <c r="D147" s="263"/>
      <c r="E147" s="263"/>
      <c r="F147" s="263"/>
      <c r="G147" s="263"/>
      <c r="H147" s="263"/>
      <c r="I147" s="263"/>
      <c r="J147" s="263"/>
      <c r="K147" s="263"/>
      <c r="L147" s="263"/>
      <c r="R147" s="183"/>
    </row>
    <row r="148" spans="1:21" ht="11.25">
      <c r="A148" s="29"/>
      <c r="B148" s="29"/>
      <c r="C148" s="270" t="s">
        <v>202</v>
      </c>
      <c r="D148" s="270"/>
      <c r="E148" s="270"/>
      <c r="F148" s="270"/>
      <c r="G148" s="30"/>
      <c r="H148" s="270" t="s">
        <v>203</v>
      </c>
      <c r="I148" s="270"/>
      <c r="J148" s="270"/>
      <c r="K148" s="270"/>
      <c r="L148" s="30"/>
      <c r="M148" s="267"/>
      <c r="N148" s="267"/>
      <c r="O148" s="267"/>
      <c r="P148" s="173"/>
      <c r="Q148" s="173"/>
      <c r="R148" s="173"/>
      <c r="S148" s="173"/>
      <c r="T148" s="173"/>
      <c r="U148" s="173"/>
    </row>
    <row r="149" spans="1:21" ht="11.25">
      <c r="A149" s="29" t="s">
        <v>219</v>
      </c>
      <c r="B149" s="46" t="s">
        <v>187</v>
      </c>
      <c r="C149" s="53">
        <v>2007</v>
      </c>
      <c r="D149" s="269" t="str">
        <f>+D115</f>
        <v>Enero - Agosto</v>
      </c>
      <c r="E149" s="269"/>
      <c r="F149" s="269"/>
      <c r="G149" s="30"/>
      <c r="H149" s="53">
        <v>2007</v>
      </c>
      <c r="I149" s="269" t="str">
        <f>+D149</f>
        <v>Enero - Agosto</v>
      </c>
      <c r="J149" s="269"/>
      <c r="K149" s="269"/>
      <c r="L149" s="195" t="s">
        <v>436</v>
      </c>
      <c r="M149" s="268"/>
      <c r="N149" s="268"/>
      <c r="O149" s="268"/>
      <c r="P149" s="173"/>
      <c r="Q149" s="173"/>
      <c r="R149" s="173"/>
      <c r="S149" s="173"/>
      <c r="T149" s="173"/>
      <c r="U149" s="173"/>
    </row>
    <row r="150" spans="1:15" ht="11.25">
      <c r="A150" s="2"/>
      <c r="B150" s="47" t="s">
        <v>68</v>
      </c>
      <c r="C150" s="2"/>
      <c r="D150" s="54">
        <v>2007</v>
      </c>
      <c r="E150" s="54">
        <v>2008</v>
      </c>
      <c r="F150" s="55" t="s">
        <v>356</v>
      </c>
      <c r="G150" s="35"/>
      <c r="H150" s="2"/>
      <c r="I150" s="54">
        <v>2007</v>
      </c>
      <c r="J150" s="54">
        <v>2008</v>
      </c>
      <c r="K150" s="55" t="s">
        <v>356</v>
      </c>
      <c r="L150" s="35">
        <v>2008</v>
      </c>
      <c r="M150" s="191"/>
      <c r="N150" s="191"/>
      <c r="O150" s="35"/>
    </row>
    <row r="151" spans="1:18" ht="11.25">
      <c r="A151" s="29"/>
      <c r="B151" s="29"/>
      <c r="C151" s="29"/>
      <c r="D151" s="29"/>
      <c r="E151" s="29"/>
      <c r="F151" s="29"/>
      <c r="G151" s="29"/>
      <c r="H151" s="29"/>
      <c r="I151" s="29"/>
      <c r="J151" s="29"/>
      <c r="K151" s="29"/>
      <c r="L151" s="29"/>
      <c r="R151" s="183"/>
    </row>
    <row r="152" spans="1:15" s="44" customFormat="1" ht="11.25">
      <c r="A152" s="31" t="s">
        <v>439</v>
      </c>
      <c r="B152" s="31"/>
      <c r="C152" s="31"/>
      <c r="D152" s="31"/>
      <c r="E152" s="31"/>
      <c r="F152" s="31"/>
      <c r="G152" s="31"/>
      <c r="H152" s="32">
        <f>+H118</f>
        <v>5552294</v>
      </c>
      <c r="I152" s="32">
        <f>+I118</f>
        <v>4215285</v>
      </c>
      <c r="J152" s="32">
        <f>+J118</f>
        <v>4768577</v>
      </c>
      <c r="K152" s="33">
        <f>+J152/I152*100-100</f>
        <v>13.1258503280324</v>
      </c>
      <c r="L152" s="31"/>
      <c r="M152" s="185"/>
      <c r="N152" s="185"/>
      <c r="O152" s="185"/>
    </row>
    <row r="153" spans="1:18" s="63" customFormat="1" ht="11.25">
      <c r="A153" s="62" t="s">
        <v>441</v>
      </c>
      <c r="B153" s="62"/>
      <c r="C153" s="62">
        <f>+C155+C173</f>
        <v>208556.58399999997</v>
      </c>
      <c r="D153" s="62">
        <f>+D155+D173</f>
        <v>164650.75900000002</v>
      </c>
      <c r="E153" s="62">
        <f>+E155+E173</f>
        <v>169722.321</v>
      </c>
      <c r="F153" s="190">
        <f>+E153/D153*100-100</f>
        <v>3.0801935143220334</v>
      </c>
      <c r="G153" s="62"/>
      <c r="H153" s="62">
        <f>+H155+H173</f>
        <v>208673.129</v>
      </c>
      <c r="I153" s="62">
        <f>+I155+I173</f>
        <v>150629.185</v>
      </c>
      <c r="J153" s="62">
        <f>+J155+J173</f>
        <v>168427.614</v>
      </c>
      <c r="K153" s="190">
        <f>+J153/I153*100-100</f>
        <v>11.816056098291966</v>
      </c>
      <c r="L153" s="190">
        <f>+J153/$J$152*100</f>
        <v>3.5320309182382923</v>
      </c>
      <c r="M153" s="188"/>
      <c r="N153" s="188"/>
      <c r="O153" s="188"/>
      <c r="R153" s="185"/>
    </row>
    <row r="154" spans="1:18" ht="11.25" customHeight="1">
      <c r="A154" s="31"/>
      <c r="B154" s="31"/>
      <c r="C154" s="28"/>
      <c r="D154" s="28"/>
      <c r="E154" s="28"/>
      <c r="F154" s="34"/>
      <c r="G154" s="34"/>
      <c r="H154" s="28"/>
      <c r="I154" s="28"/>
      <c r="J154" s="28"/>
      <c r="K154" s="34"/>
      <c r="R154" s="183"/>
    </row>
    <row r="155" spans="1:18" ht="11.25" customHeight="1">
      <c r="A155" s="31" t="s">
        <v>121</v>
      </c>
      <c r="B155" s="31"/>
      <c r="C155" s="32">
        <f>SUM(C157:C171)</f>
        <v>79852.746</v>
      </c>
      <c r="D155" s="32">
        <f>SUM(D157:D171)</f>
        <v>77456.463</v>
      </c>
      <c r="E155" s="32">
        <f>SUM(E157:E171)</f>
        <v>93080.988</v>
      </c>
      <c r="F155" s="33">
        <f>+E155/D155*100-100</f>
        <v>20.172009403527753</v>
      </c>
      <c r="G155" s="33"/>
      <c r="H155" s="32">
        <f>SUM(H157:H171)</f>
        <v>51414.17199999999</v>
      </c>
      <c r="I155" s="32">
        <f>SUM(I157:I171)</f>
        <v>47135.416000000005</v>
      </c>
      <c r="J155" s="32">
        <f>SUM(J157:J171)</f>
        <v>41831.882000000005</v>
      </c>
      <c r="K155" s="33">
        <f>+J155/I155*100-100</f>
        <v>-11.25169660112897</v>
      </c>
      <c r="L155" s="33">
        <f>+J155/J153*100</f>
        <v>24.83671234575585</v>
      </c>
      <c r="R155" s="183"/>
    </row>
    <row r="156" spans="1:18" ht="11.25" customHeight="1">
      <c r="A156" s="31"/>
      <c r="B156" s="31"/>
      <c r="C156" s="32"/>
      <c r="D156" s="32"/>
      <c r="E156" s="32"/>
      <c r="F156" s="33"/>
      <c r="G156" s="33"/>
      <c r="H156" s="32"/>
      <c r="I156" s="32"/>
      <c r="J156" s="32"/>
      <c r="K156" s="33"/>
      <c r="L156" s="34"/>
      <c r="R156" s="183"/>
    </row>
    <row r="157" spans="1:18" ht="11.25" customHeight="1">
      <c r="A157" s="38" t="s">
        <v>234</v>
      </c>
      <c r="B157" s="38"/>
      <c r="C157" s="28">
        <v>4301.257</v>
      </c>
      <c r="D157" s="28">
        <v>4297.004</v>
      </c>
      <c r="E157" s="28">
        <v>2183.626</v>
      </c>
      <c r="F157" s="34">
        <f aca="true" t="shared" si="26" ref="F157:F171">+E157/D157*100-100</f>
        <v>-49.18259326730903</v>
      </c>
      <c r="G157" s="34"/>
      <c r="H157" s="28">
        <v>3523.805</v>
      </c>
      <c r="I157" s="28">
        <v>3511.603</v>
      </c>
      <c r="J157" s="28">
        <v>1823.381</v>
      </c>
      <c r="K157" s="34">
        <f aca="true" t="shared" si="27" ref="K157:K171">+J157/I157*100-100</f>
        <v>-48.075537012583716</v>
      </c>
      <c r="L157" s="34">
        <f aca="true" t="shared" si="28" ref="L157:L171">+J157/$J$155*100</f>
        <v>4.358830903185278</v>
      </c>
      <c r="R157" s="183"/>
    </row>
    <row r="158" spans="1:18" ht="11.25" customHeight="1">
      <c r="A158" s="38" t="s">
        <v>222</v>
      </c>
      <c r="B158" s="38"/>
      <c r="C158" s="28">
        <v>3814.658</v>
      </c>
      <c r="D158" s="28">
        <v>2850.543</v>
      </c>
      <c r="E158" s="28">
        <v>3228.934</v>
      </c>
      <c r="F158" s="34">
        <f t="shared" si="26"/>
        <v>13.274348080348204</v>
      </c>
      <c r="G158" s="34"/>
      <c r="H158" s="28">
        <v>4984.38</v>
      </c>
      <c r="I158" s="28">
        <v>3672.53</v>
      </c>
      <c r="J158" s="28">
        <v>4652.879</v>
      </c>
      <c r="K158" s="34">
        <f t="shared" si="27"/>
        <v>26.694104609084192</v>
      </c>
      <c r="L158" s="34">
        <f t="shared" si="28"/>
        <v>11.12280580634646</v>
      </c>
      <c r="R158" s="183"/>
    </row>
    <row r="159" spans="1:18" ht="11.25" customHeight="1">
      <c r="A159" s="38" t="s">
        <v>223</v>
      </c>
      <c r="B159" s="38"/>
      <c r="C159" s="28"/>
      <c r="D159" s="28"/>
      <c r="E159" s="28"/>
      <c r="F159" s="34"/>
      <c r="G159" s="34"/>
      <c r="H159" s="28"/>
      <c r="I159" s="28"/>
      <c r="J159" s="28"/>
      <c r="K159" s="34"/>
      <c r="L159" s="34"/>
      <c r="R159" s="183"/>
    </row>
    <row r="160" spans="1:18" ht="11.25" customHeight="1">
      <c r="A160" s="38" t="s">
        <v>224</v>
      </c>
      <c r="B160" s="38"/>
      <c r="C160" s="28">
        <v>67266.812</v>
      </c>
      <c r="D160" s="28">
        <v>67185.42</v>
      </c>
      <c r="E160" s="28">
        <v>85560.105</v>
      </c>
      <c r="F160" s="34">
        <f t="shared" si="26"/>
        <v>27.34921505290879</v>
      </c>
      <c r="G160" s="34"/>
      <c r="H160" s="28">
        <v>34740.601</v>
      </c>
      <c r="I160" s="28">
        <v>34701.262</v>
      </c>
      <c r="J160" s="28">
        <v>29903.558</v>
      </c>
      <c r="K160" s="34">
        <f t="shared" si="27"/>
        <v>-13.82573348485137</v>
      </c>
      <c r="L160" s="34">
        <f t="shared" si="28"/>
        <v>71.4850888133601</v>
      </c>
      <c r="R160" s="183"/>
    </row>
    <row r="161" spans="1:18" ht="11.25" customHeight="1">
      <c r="A161" s="38" t="s">
        <v>225</v>
      </c>
      <c r="B161" s="38"/>
      <c r="C161" s="28">
        <v>90.518</v>
      </c>
      <c r="D161" s="28">
        <v>90.506</v>
      </c>
      <c r="E161" s="28">
        <v>29.841</v>
      </c>
      <c r="F161" s="34"/>
      <c r="G161" s="34"/>
      <c r="H161" s="28">
        <v>123.56</v>
      </c>
      <c r="I161" s="28">
        <v>123.488</v>
      </c>
      <c r="J161" s="28">
        <v>100.96</v>
      </c>
      <c r="K161" s="34"/>
      <c r="L161" s="34">
        <f t="shared" si="28"/>
        <v>0.24134701852524823</v>
      </c>
      <c r="R161" s="183"/>
    </row>
    <row r="162" spans="1:18" ht="11.25" customHeight="1">
      <c r="A162" s="38" t="s">
        <v>226</v>
      </c>
      <c r="B162" s="38"/>
      <c r="C162" s="28">
        <v>374.088</v>
      </c>
      <c r="D162" s="28">
        <v>27.804</v>
      </c>
      <c r="E162" s="28">
        <v>15.899</v>
      </c>
      <c r="F162" s="34">
        <f t="shared" si="26"/>
        <v>-42.817580204287154</v>
      </c>
      <c r="G162" s="34"/>
      <c r="H162" s="28">
        <v>773.556</v>
      </c>
      <c r="I162" s="28">
        <v>68.699</v>
      </c>
      <c r="J162" s="28">
        <v>47.716</v>
      </c>
      <c r="K162" s="34">
        <f t="shared" si="27"/>
        <v>-30.543384910988507</v>
      </c>
      <c r="L162" s="34">
        <f t="shared" si="28"/>
        <v>0.11406610871583543</v>
      </c>
      <c r="R162" s="183"/>
    </row>
    <row r="163" spans="1:18" ht="11.25" customHeight="1">
      <c r="A163" s="38" t="s">
        <v>227</v>
      </c>
      <c r="B163" s="38"/>
      <c r="C163" s="28">
        <v>33.125</v>
      </c>
      <c r="D163" s="28">
        <v>33.125</v>
      </c>
      <c r="E163" s="28">
        <v>0.064</v>
      </c>
      <c r="F163" s="34">
        <f t="shared" si="26"/>
        <v>-99.8067924528302</v>
      </c>
      <c r="G163" s="34"/>
      <c r="H163" s="28">
        <v>110.092</v>
      </c>
      <c r="I163" s="28">
        <v>110.092</v>
      </c>
      <c r="J163" s="28">
        <v>9.925</v>
      </c>
      <c r="K163" s="34">
        <f t="shared" si="27"/>
        <v>-90.9848127021037</v>
      </c>
      <c r="L163" s="34">
        <f t="shared" si="28"/>
        <v>0.023725922730418868</v>
      </c>
      <c r="R163" s="183"/>
    </row>
    <row r="164" spans="1:18" ht="11.25" customHeight="1">
      <c r="A164" s="38" t="s">
        <v>228</v>
      </c>
      <c r="B164" s="38"/>
      <c r="C164" s="28">
        <v>10.224</v>
      </c>
      <c r="D164" s="28">
        <v>7.247</v>
      </c>
      <c r="E164" s="28">
        <v>7.177</v>
      </c>
      <c r="F164" s="34">
        <f t="shared" si="26"/>
        <v>-0.9659169311439229</v>
      </c>
      <c r="G164" s="34"/>
      <c r="H164" s="28">
        <v>20.56</v>
      </c>
      <c r="I164" s="28">
        <v>14.555</v>
      </c>
      <c r="J164" s="28">
        <v>14.775</v>
      </c>
      <c r="K164" s="34">
        <f t="shared" si="27"/>
        <v>1.511508072827212</v>
      </c>
      <c r="L164" s="34">
        <f t="shared" si="28"/>
        <v>0.035319950462663854</v>
      </c>
      <c r="R164" s="183"/>
    </row>
    <row r="165" spans="1:18" ht="11.25" customHeight="1">
      <c r="A165" s="38" t="s">
        <v>229</v>
      </c>
      <c r="B165" s="38"/>
      <c r="C165" s="28">
        <v>235.532</v>
      </c>
      <c r="D165" s="28">
        <v>234.946</v>
      </c>
      <c r="E165" s="28">
        <v>105.414</v>
      </c>
      <c r="F165" s="34">
        <f t="shared" si="26"/>
        <v>-55.132668783465135</v>
      </c>
      <c r="G165" s="34"/>
      <c r="H165" s="28">
        <v>357.33</v>
      </c>
      <c r="I165" s="28">
        <v>355.173</v>
      </c>
      <c r="J165" s="28">
        <v>117.144</v>
      </c>
      <c r="K165" s="34">
        <f t="shared" si="27"/>
        <v>-67.01776317456563</v>
      </c>
      <c r="L165" s="34">
        <f t="shared" si="28"/>
        <v>0.28003521333321796</v>
      </c>
      <c r="R165" s="183"/>
    </row>
    <row r="166" spans="1:18" ht="11.25" customHeight="1">
      <c r="A166" s="38" t="s">
        <v>230</v>
      </c>
      <c r="B166" s="38"/>
      <c r="C166" s="28">
        <v>1840.592</v>
      </c>
      <c r="D166" s="28">
        <v>1213.118</v>
      </c>
      <c r="E166" s="28">
        <v>1020.85</v>
      </c>
      <c r="F166" s="34">
        <f t="shared" si="26"/>
        <v>-15.849076511930406</v>
      </c>
      <c r="G166" s="34"/>
      <c r="H166" s="28">
        <v>4931.91</v>
      </c>
      <c r="I166" s="28">
        <v>3032.031</v>
      </c>
      <c r="J166" s="28">
        <v>3326.067</v>
      </c>
      <c r="K166" s="34">
        <f t="shared" si="27"/>
        <v>9.69765810441912</v>
      </c>
      <c r="L166" s="34">
        <f t="shared" si="28"/>
        <v>7.951033615939153</v>
      </c>
      <c r="R166" s="183"/>
    </row>
    <row r="167" spans="1:18" ht="11.25" customHeight="1">
      <c r="A167" s="38" t="s">
        <v>235</v>
      </c>
      <c r="B167" s="38"/>
      <c r="C167" s="28">
        <v>462.28</v>
      </c>
      <c r="D167" s="28">
        <v>277.26</v>
      </c>
      <c r="E167" s="28">
        <v>196.736</v>
      </c>
      <c r="F167" s="34">
        <f t="shared" si="26"/>
        <v>-29.042775733968114</v>
      </c>
      <c r="G167" s="34"/>
      <c r="H167" s="28">
        <v>126.097</v>
      </c>
      <c r="I167" s="28">
        <v>72.904</v>
      </c>
      <c r="J167" s="28">
        <v>112.443</v>
      </c>
      <c r="K167" s="34">
        <f t="shared" si="27"/>
        <v>54.23433556457809</v>
      </c>
      <c r="L167" s="34">
        <f t="shared" si="28"/>
        <v>0.2687973732570769</v>
      </c>
      <c r="R167" s="183"/>
    </row>
    <row r="168" spans="1:18" ht="11.25" customHeight="1">
      <c r="A168" s="38" t="s">
        <v>231</v>
      </c>
      <c r="B168" s="38"/>
      <c r="C168" s="28">
        <v>136.487</v>
      </c>
      <c r="D168" s="28">
        <v>135.63</v>
      </c>
      <c r="E168" s="28">
        <v>36.009</v>
      </c>
      <c r="F168" s="34">
        <f t="shared" si="26"/>
        <v>-73.45056403450565</v>
      </c>
      <c r="G168" s="34"/>
      <c r="H168" s="28">
        <v>110.479</v>
      </c>
      <c r="I168" s="28">
        <v>107.531</v>
      </c>
      <c r="J168" s="28">
        <v>45.761</v>
      </c>
      <c r="K168" s="34">
        <f t="shared" si="27"/>
        <v>-57.44389989863388</v>
      </c>
      <c r="L168" s="34">
        <f t="shared" si="28"/>
        <v>0.10939263980520886</v>
      </c>
      <c r="R168" s="183"/>
    </row>
    <row r="169" spans="1:18" ht="11.25">
      <c r="A169" s="42" t="s">
        <v>232</v>
      </c>
      <c r="B169" s="42"/>
      <c r="C169" s="28">
        <v>410.947</v>
      </c>
      <c r="D169" s="28">
        <v>302.028</v>
      </c>
      <c r="E169" s="28">
        <v>171.374</v>
      </c>
      <c r="F169" s="34">
        <f t="shared" si="26"/>
        <v>-43.25890314805251</v>
      </c>
      <c r="G169" s="34"/>
      <c r="H169" s="28">
        <v>443.619</v>
      </c>
      <c r="I169" s="28">
        <v>248.327</v>
      </c>
      <c r="J169" s="28">
        <v>195.659</v>
      </c>
      <c r="K169" s="34">
        <f t="shared" si="27"/>
        <v>-21.209131508051883</v>
      </c>
      <c r="L169" s="34">
        <f t="shared" si="28"/>
        <v>0.4677269839305819</v>
      </c>
      <c r="R169" s="183"/>
    </row>
    <row r="170" spans="1:18" ht="11.25" customHeight="1">
      <c r="A170" s="38" t="s">
        <v>233</v>
      </c>
      <c r="B170" s="38"/>
      <c r="C170" s="28">
        <v>28.065</v>
      </c>
      <c r="D170" s="28">
        <v>27.284</v>
      </c>
      <c r="E170" s="28">
        <v>50.612</v>
      </c>
      <c r="F170" s="34">
        <f t="shared" si="26"/>
        <v>85.50065972731272</v>
      </c>
      <c r="G170" s="34"/>
      <c r="H170" s="28">
        <v>14.365</v>
      </c>
      <c r="I170" s="28">
        <v>13.377</v>
      </c>
      <c r="J170" s="28">
        <v>1214.443</v>
      </c>
      <c r="K170" s="34">
        <f t="shared" si="27"/>
        <v>8978.590117365628</v>
      </c>
      <c r="L170" s="34">
        <f t="shared" si="28"/>
        <v>2.9031517157176907</v>
      </c>
      <c r="R170" s="183"/>
    </row>
    <row r="171" spans="1:18" ht="11.25" customHeight="1">
      <c r="A171" s="38" t="s">
        <v>265</v>
      </c>
      <c r="B171" s="38"/>
      <c r="C171" s="28">
        <v>848.161</v>
      </c>
      <c r="D171" s="28">
        <v>774.548</v>
      </c>
      <c r="E171" s="28">
        <v>474.347</v>
      </c>
      <c r="F171" s="34">
        <f t="shared" si="26"/>
        <v>-38.758217695998184</v>
      </c>
      <c r="G171" s="34"/>
      <c r="H171" s="28">
        <v>1153.818</v>
      </c>
      <c r="I171" s="28">
        <v>1103.844</v>
      </c>
      <c r="J171" s="28">
        <v>267.171</v>
      </c>
      <c r="K171" s="34">
        <f t="shared" si="27"/>
        <v>-75.79630817398112</v>
      </c>
      <c r="L171" s="34">
        <f t="shared" si="28"/>
        <v>0.6386779346910568</v>
      </c>
      <c r="R171" s="183"/>
    </row>
    <row r="172" spans="1:18" ht="11.25" customHeight="1">
      <c r="A172" s="38"/>
      <c r="B172" s="38"/>
      <c r="C172" s="28"/>
      <c r="D172" s="28"/>
      <c r="E172" s="28"/>
      <c r="F172" s="28"/>
      <c r="G172" s="28"/>
      <c r="H172" s="28"/>
      <c r="I172" s="28"/>
      <c r="J172" s="28"/>
      <c r="K172" s="34"/>
      <c r="L172" s="34"/>
      <c r="R172" s="183"/>
    </row>
    <row r="173" spans="1:18" s="44" customFormat="1" ht="11.25" customHeight="1">
      <c r="A173" s="43" t="s">
        <v>128</v>
      </c>
      <c r="B173" s="43"/>
      <c r="C173" s="32">
        <f>SUM(C175:C178)</f>
        <v>128703.83799999999</v>
      </c>
      <c r="D173" s="32">
        <f>SUM(D175:D178)</f>
        <v>87194.296</v>
      </c>
      <c r="E173" s="32">
        <f>SUM(E175:E178)</f>
        <v>76641.33300000001</v>
      </c>
      <c r="F173" s="33">
        <f aca="true" t="shared" si="29" ref="F173:F178">+E173/D173*100-100</f>
        <v>-12.10281346844063</v>
      </c>
      <c r="G173" s="33"/>
      <c r="H173" s="32">
        <f>SUM(H175:H178)</f>
        <v>157258.957</v>
      </c>
      <c r="I173" s="32">
        <f>SUM(I175:I178)</f>
        <v>103493.769</v>
      </c>
      <c r="J173" s="32">
        <f>SUM(J175:J178)</f>
        <v>126595.73199999999</v>
      </c>
      <c r="K173" s="33">
        <f aca="true" t="shared" si="30" ref="K173:K178">+J173/I173*100-100</f>
        <v>22.322081052048645</v>
      </c>
      <c r="L173" s="33">
        <f>+J173/J153*100</f>
        <v>75.16328765424414</v>
      </c>
      <c r="M173" s="185"/>
      <c r="N173" s="185"/>
      <c r="O173" s="185"/>
      <c r="R173" s="185"/>
    </row>
    <row r="174" spans="1:18" ht="11.25" customHeight="1">
      <c r="A174" s="31"/>
      <c r="B174" s="31"/>
      <c r="C174" s="32"/>
      <c r="D174" s="32"/>
      <c r="E174" s="32"/>
      <c r="F174" s="34"/>
      <c r="G174" s="33"/>
      <c r="H174" s="32"/>
      <c r="I174" s="32"/>
      <c r="J174" s="32"/>
      <c r="K174" s="34"/>
      <c r="L174" s="34"/>
      <c r="R174" s="183"/>
    </row>
    <row r="175" spans="1:18" ht="11.25" customHeight="1">
      <c r="A175" s="29" t="s">
        <v>214</v>
      </c>
      <c r="B175" s="29"/>
      <c r="C175" s="28">
        <v>24477.492</v>
      </c>
      <c r="D175" s="28">
        <v>16935.798</v>
      </c>
      <c r="E175" s="28">
        <v>16552.447</v>
      </c>
      <c r="F175" s="34">
        <f t="shared" si="29"/>
        <v>-2.2635543952519868</v>
      </c>
      <c r="H175" s="28">
        <v>41032.749</v>
      </c>
      <c r="I175" s="28">
        <v>25579.618</v>
      </c>
      <c r="J175" s="28">
        <v>30980.271</v>
      </c>
      <c r="K175" s="34">
        <f t="shared" si="30"/>
        <v>21.11311044598088</v>
      </c>
      <c r="L175" s="34">
        <f>+J175/$J$173*100</f>
        <v>24.47181315717658</v>
      </c>
      <c r="R175" s="183"/>
    </row>
    <row r="176" spans="1:18" ht="11.25" customHeight="1">
      <c r="A176" s="29" t="s">
        <v>215</v>
      </c>
      <c r="B176" s="29"/>
      <c r="C176" s="28">
        <v>9133.013</v>
      </c>
      <c r="D176" s="28">
        <v>5866.677</v>
      </c>
      <c r="E176" s="28">
        <v>6246.305</v>
      </c>
      <c r="F176" s="34">
        <f t="shared" si="29"/>
        <v>6.470920420537894</v>
      </c>
      <c r="H176" s="28">
        <v>16692.647</v>
      </c>
      <c r="I176" s="28">
        <v>9997.732</v>
      </c>
      <c r="J176" s="28">
        <v>20783.962</v>
      </c>
      <c r="K176" s="34">
        <f t="shared" si="30"/>
        <v>107.88676871914552</v>
      </c>
      <c r="L176" s="34">
        <f>+J176/$J$173*100</f>
        <v>16.417585073089196</v>
      </c>
      <c r="R176" s="183"/>
    </row>
    <row r="177" spans="1:18" ht="11.25" customHeight="1">
      <c r="A177" s="29" t="s">
        <v>216</v>
      </c>
      <c r="B177" s="29"/>
      <c r="C177" s="28">
        <v>5539.342</v>
      </c>
      <c r="D177" s="28">
        <v>4178.493</v>
      </c>
      <c r="E177" s="28">
        <v>4341.207</v>
      </c>
      <c r="F177" s="34">
        <f t="shared" si="29"/>
        <v>3.894083345359192</v>
      </c>
      <c r="H177" s="28">
        <v>25777.843</v>
      </c>
      <c r="I177" s="28">
        <v>19214.638</v>
      </c>
      <c r="J177" s="28">
        <v>21014.045</v>
      </c>
      <c r="K177" s="34">
        <f t="shared" si="30"/>
        <v>9.364771795336452</v>
      </c>
      <c r="L177" s="34">
        <f>+J177/$J$173*100</f>
        <v>16.59933132658848</v>
      </c>
      <c r="R177" s="183"/>
    </row>
    <row r="178" spans="1:18" ht="11.25" customHeight="1">
      <c r="A178" s="29" t="s">
        <v>266</v>
      </c>
      <c r="B178" s="29"/>
      <c r="C178" s="28">
        <v>89553.991</v>
      </c>
      <c r="D178" s="28">
        <v>60213.328</v>
      </c>
      <c r="E178" s="28">
        <v>49501.374</v>
      </c>
      <c r="F178" s="34">
        <f t="shared" si="29"/>
        <v>-17.790004897254647</v>
      </c>
      <c r="H178" s="28">
        <v>73755.718</v>
      </c>
      <c r="I178" s="28">
        <v>48701.781</v>
      </c>
      <c r="J178" s="28">
        <v>53817.454</v>
      </c>
      <c r="K178" s="34">
        <f t="shared" si="30"/>
        <v>10.504077869349373</v>
      </c>
      <c r="L178" s="34">
        <f>+J178/$J$173*100</f>
        <v>42.51127044314575</v>
      </c>
      <c r="R178" s="183"/>
    </row>
    <row r="179" spans="1:18" ht="11.25">
      <c r="A179" s="2"/>
      <c r="B179" s="2"/>
      <c r="C179" s="36"/>
      <c r="D179" s="36"/>
      <c r="E179" s="36"/>
      <c r="F179" s="36"/>
      <c r="G179" s="36"/>
      <c r="H179" s="36"/>
      <c r="I179" s="36"/>
      <c r="J179" s="36"/>
      <c r="K179" s="2"/>
      <c r="L179" s="2"/>
      <c r="R179" s="183"/>
    </row>
    <row r="180" spans="1:18" ht="11.25">
      <c r="A180" s="29" t="s">
        <v>115</v>
      </c>
      <c r="B180" s="29"/>
      <c r="C180" s="29"/>
      <c r="D180" s="29"/>
      <c r="E180" s="29"/>
      <c r="F180" s="29"/>
      <c r="G180" s="29"/>
      <c r="H180" s="29"/>
      <c r="I180" s="29"/>
      <c r="J180" s="29"/>
      <c r="K180" s="29"/>
      <c r="L180" s="29"/>
      <c r="R180" s="183"/>
    </row>
    <row r="181" spans="1:18" ht="19.5" customHeight="1">
      <c r="A181" s="264" t="s">
        <v>340</v>
      </c>
      <c r="B181" s="264"/>
      <c r="C181" s="264"/>
      <c r="D181" s="264"/>
      <c r="E181" s="264"/>
      <c r="F181" s="264"/>
      <c r="G181" s="264"/>
      <c r="H181" s="264"/>
      <c r="I181" s="264"/>
      <c r="J181" s="264"/>
      <c r="K181" s="264"/>
      <c r="L181" s="264"/>
      <c r="R181" s="183"/>
    </row>
    <row r="182" spans="1:18" ht="19.5" customHeight="1">
      <c r="A182" s="263" t="s">
        <v>341</v>
      </c>
      <c r="B182" s="263"/>
      <c r="C182" s="263"/>
      <c r="D182" s="263"/>
      <c r="E182" s="263"/>
      <c r="F182" s="263"/>
      <c r="G182" s="263"/>
      <c r="H182" s="263"/>
      <c r="I182" s="263"/>
      <c r="J182" s="263"/>
      <c r="K182" s="263"/>
      <c r="L182" s="263"/>
      <c r="R182" s="183"/>
    </row>
    <row r="183" spans="1:21" ht="11.25">
      <c r="A183" s="29"/>
      <c r="B183" s="29"/>
      <c r="C183" s="270" t="s">
        <v>287</v>
      </c>
      <c r="D183" s="270"/>
      <c r="E183" s="270"/>
      <c r="F183" s="270"/>
      <c r="G183" s="30"/>
      <c r="H183" s="270" t="s">
        <v>203</v>
      </c>
      <c r="I183" s="270"/>
      <c r="J183" s="270"/>
      <c r="K183" s="270"/>
      <c r="L183" s="30"/>
      <c r="M183" s="267"/>
      <c r="N183" s="267"/>
      <c r="O183" s="267"/>
      <c r="P183" s="173"/>
      <c r="Q183" s="173"/>
      <c r="R183" s="173"/>
      <c r="S183" s="173"/>
      <c r="T183" s="173"/>
      <c r="U183" s="173"/>
    </row>
    <row r="184" spans="1:21" ht="11.25">
      <c r="A184" s="29" t="s">
        <v>219</v>
      </c>
      <c r="B184" s="46" t="s">
        <v>187</v>
      </c>
      <c r="C184" s="53">
        <v>2007</v>
      </c>
      <c r="D184" s="269" t="str">
        <f>+D149</f>
        <v>Enero - Agosto</v>
      </c>
      <c r="E184" s="269"/>
      <c r="F184" s="269"/>
      <c r="G184" s="30"/>
      <c r="H184" s="53">
        <v>2007</v>
      </c>
      <c r="I184" s="269" t="str">
        <f>+D184</f>
        <v>Enero - Agosto</v>
      </c>
      <c r="J184" s="269"/>
      <c r="K184" s="269"/>
      <c r="L184" s="195" t="s">
        <v>436</v>
      </c>
      <c r="M184" s="268"/>
      <c r="N184" s="268"/>
      <c r="O184" s="268"/>
      <c r="P184" s="173"/>
      <c r="Q184" s="173"/>
      <c r="R184" s="173"/>
      <c r="S184" s="173"/>
      <c r="T184" s="173"/>
      <c r="U184" s="173"/>
    </row>
    <row r="185" spans="1:15" ht="11.25">
      <c r="A185" s="2"/>
      <c r="B185" s="47" t="s">
        <v>68</v>
      </c>
      <c r="C185" s="2"/>
      <c r="D185" s="54">
        <v>2007</v>
      </c>
      <c r="E185" s="54">
        <v>2008</v>
      </c>
      <c r="F185" s="55" t="s">
        <v>356</v>
      </c>
      <c r="G185" s="35"/>
      <c r="H185" s="2"/>
      <c r="I185" s="54">
        <v>2007</v>
      </c>
      <c r="J185" s="54">
        <v>2008</v>
      </c>
      <c r="K185" s="55" t="s">
        <v>356</v>
      </c>
      <c r="L185" s="35">
        <v>2008</v>
      </c>
      <c r="M185" s="191" t="s">
        <v>383</v>
      </c>
      <c r="N185" s="191" t="s">
        <v>383</v>
      </c>
      <c r="O185" s="35" t="s">
        <v>356</v>
      </c>
    </row>
    <row r="186" spans="1:18" ht="11.25" customHeight="1">
      <c r="A186" s="29"/>
      <c r="B186" s="29"/>
      <c r="C186" s="29"/>
      <c r="D186" s="29"/>
      <c r="E186" s="29"/>
      <c r="F186" s="29"/>
      <c r="G186" s="29"/>
      <c r="H186" s="29"/>
      <c r="I186" s="29"/>
      <c r="J186" s="29"/>
      <c r="K186" s="29"/>
      <c r="L186" s="29"/>
      <c r="R186" s="183"/>
    </row>
    <row r="187" spans="1:15" s="44" customFormat="1" ht="11.25">
      <c r="A187" s="31" t="s">
        <v>439</v>
      </c>
      <c r="B187" s="31"/>
      <c r="C187" s="31"/>
      <c r="D187" s="31"/>
      <c r="E187" s="31"/>
      <c r="F187" s="31"/>
      <c r="G187" s="31"/>
      <c r="H187" s="32">
        <f>+H152</f>
        <v>5552294</v>
      </c>
      <c r="I187" s="32">
        <f>+I152</f>
        <v>4215285</v>
      </c>
      <c r="J187" s="32">
        <f>+J152</f>
        <v>4768577</v>
      </c>
      <c r="K187" s="33">
        <f>+J187/I187*100-100</f>
        <v>13.1258503280324</v>
      </c>
      <c r="L187" s="31"/>
      <c r="M187" s="185"/>
      <c r="N187" s="185"/>
      <c r="O187" s="185"/>
    </row>
    <row r="188" spans="1:18" s="63" customFormat="1" ht="11.25">
      <c r="A188" s="62" t="s">
        <v>440</v>
      </c>
      <c r="B188" s="62"/>
      <c r="C188" s="62">
        <f>+C190+C205+C206+C207+C208+C209</f>
        <v>620876.5329999999</v>
      </c>
      <c r="D188" s="62">
        <f>+D190+D205+D206+D207+D208+D209</f>
        <v>419827.16799999995</v>
      </c>
      <c r="E188" s="62">
        <f>+E190+E205+E206+E207+E208+E209</f>
        <v>388900.815</v>
      </c>
      <c r="F188" s="190">
        <f>+E188/D188*100-100</f>
        <v>-7.366448709674728</v>
      </c>
      <c r="G188" s="62"/>
      <c r="H188" s="62">
        <f>+H190+H205+H206+H207+H208+H209</f>
        <v>1272826.388</v>
      </c>
      <c r="I188" s="62">
        <f>+I190+I205+I206+I207+I208+I209</f>
        <v>817903.141</v>
      </c>
      <c r="J188" s="62">
        <f>+J190+J205+J206+J207+J208+J209</f>
        <v>900973.8160000001</v>
      </c>
      <c r="K188" s="190">
        <f>+J188/I188*100-100</f>
        <v>10.156541873458849</v>
      </c>
      <c r="L188" s="190">
        <f>+J188/$J$187*100</f>
        <v>18.893976462999344</v>
      </c>
      <c r="M188" s="188"/>
      <c r="N188" s="188"/>
      <c r="O188" s="188"/>
      <c r="R188" s="185"/>
    </row>
    <row r="189" spans="1:18" ht="11.25" customHeight="1">
      <c r="A189" s="29"/>
      <c r="B189" s="29"/>
      <c r="C189" s="28"/>
      <c r="D189" s="28"/>
      <c r="E189" s="28"/>
      <c r="F189" s="34"/>
      <c r="G189" s="34"/>
      <c r="H189" s="28"/>
      <c r="I189" s="28"/>
      <c r="J189" s="28"/>
      <c r="K189" s="34"/>
      <c r="L189" s="173"/>
      <c r="R189" s="183"/>
    </row>
    <row r="190" spans="1:18" s="44" customFormat="1" ht="11.25" customHeight="1">
      <c r="A190" s="31" t="s">
        <v>199</v>
      </c>
      <c r="B190" s="31">
        <v>22042110</v>
      </c>
      <c r="C190" s="32">
        <f>SUM(C191:C202)</f>
        <v>317698.8979999999</v>
      </c>
      <c r="D190" s="32">
        <f>SUM(D191:D202)</f>
        <v>208263.31399999998</v>
      </c>
      <c r="E190" s="32">
        <f>SUM(E191:E202)</f>
        <v>208535.771</v>
      </c>
      <c r="F190" s="33">
        <f>+E190/D190*100-100</f>
        <v>0.13082332877888803</v>
      </c>
      <c r="G190" s="33"/>
      <c r="H190" s="32">
        <f>SUM(H191:H202)</f>
        <v>1012145.3469999998</v>
      </c>
      <c r="I190" s="32">
        <f>SUM(I191:I202)</f>
        <v>644695.329</v>
      </c>
      <c r="J190" s="32">
        <f>SUM(J191:J202)</f>
        <v>708049.0680000001</v>
      </c>
      <c r="K190" s="33">
        <f aca="true" t="shared" si="31" ref="K190:K209">+J190/I190*100-100</f>
        <v>9.826926945208257</v>
      </c>
      <c r="L190" s="33">
        <f>+J190/J188*100</f>
        <v>78.58708604246497</v>
      </c>
      <c r="M190" s="185">
        <f>+I190/D190</f>
        <v>3.0955779806711425</v>
      </c>
      <c r="N190" s="185">
        <f>+J190/E190</f>
        <v>3.395336275424901</v>
      </c>
      <c r="O190" s="185">
        <f>+N190/M190*100-100</f>
        <v>9.68343542386772</v>
      </c>
      <c r="P190" s="32">
        <f>SUM(P191:P202)</f>
        <v>100</v>
      </c>
      <c r="R190" s="185"/>
    </row>
    <row r="191" spans="1:18" ht="11.25" customHeight="1">
      <c r="A191" s="29" t="s">
        <v>364</v>
      </c>
      <c r="B191" s="198">
        <v>22042111</v>
      </c>
      <c r="C191" s="28">
        <v>47019.307</v>
      </c>
      <c r="D191" s="28">
        <v>30871.803</v>
      </c>
      <c r="E191" s="28">
        <v>32082.088</v>
      </c>
      <c r="F191" s="34">
        <f aca="true" t="shared" si="32" ref="F191:F202">+E191/D191*100-100</f>
        <v>3.920357356517215</v>
      </c>
      <c r="G191" s="34"/>
      <c r="H191" s="28">
        <v>137466.509</v>
      </c>
      <c r="I191" s="28">
        <v>87935.451</v>
      </c>
      <c r="J191" s="28">
        <v>101508.03</v>
      </c>
      <c r="K191" s="34">
        <f t="shared" si="31"/>
        <v>15.434706760075628</v>
      </c>
      <c r="L191" s="34">
        <f aca="true" t="shared" si="33" ref="L191:L202">+J191/$J$190*100</f>
        <v>14.336298794478461</v>
      </c>
      <c r="M191" s="183">
        <f aca="true" t="shared" si="34" ref="M191:M198">+I191/D191</f>
        <v>2.848406715992584</v>
      </c>
      <c r="N191" s="183">
        <f aca="true" t="shared" si="35" ref="N191:N198">+J191/E191</f>
        <v>3.164009462227022</v>
      </c>
      <c r="O191" s="183">
        <f aca="true" t="shared" si="36" ref="O191:O198">+N191/M191*100-100</f>
        <v>11.079974796522691</v>
      </c>
      <c r="P191" s="197">
        <f>+J191/$J$190*100</f>
        <v>14.336298794478461</v>
      </c>
      <c r="R191" s="183"/>
    </row>
    <row r="192" spans="1:18" ht="11.25" customHeight="1">
      <c r="A192" s="29" t="s">
        <v>365</v>
      </c>
      <c r="B192" s="198">
        <v>22042112</v>
      </c>
      <c r="C192" s="28">
        <v>38305.737</v>
      </c>
      <c r="D192" s="28">
        <v>25583.598</v>
      </c>
      <c r="E192" s="28">
        <v>24099.849</v>
      </c>
      <c r="F192" s="34">
        <f t="shared" si="32"/>
        <v>-5.799610359731275</v>
      </c>
      <c r="G192" s="34"/>
      <c r="H192" s="28">
        <v>116880.581</v>
      </c>
      <c r="I192" s="28">
        <v>76826.258</v>
      </c>
      <c r="J192" s="28">
        <v>78086.455</v>
      </c>
      <c r="K192" s="34">
        <f t="shared" si="31"/>
        <v>1.6403206830664487</v>
      </c>
      <c r="L192" s="34">
        <f t="shared" si="33"/>
        <v>11.028395986815987</v>
      </c>
      <c r="M192" s="183">
        <f t="shared" si="34"/>
        <v>3.002949702383535</v>
      </c>
      <c r="N192" s="183">
        <f t="shared" si="35"/>
        <v>3.2401221684003083</v>
      </c>
      <c r="O192" s="183">
        <f t="shared" si="36"/>
        <v>7.897983300503569</v>
      </c>
      <c r="P192" s="197">
        <f aca="true" t="shared" si="37" ref="P192:P202">+J192/$J$190*100</f>
        <v>11.028395986815987</v>
      </c>
      <c r="R192" s="183"/>
    </row>
    <row r="193" spans="1:18" ht="11.25" customHeight="1">
      <c r="A193" s="29" t="s">
        <v>360</v>
      </c>
      <c r="B193" s="198">
        <v>22042113</v>
      </c>
      <c r="C193" s="28">
        <v>6613.854</v>
      </c>
      <c r="D193" s="28">
        <v>4339.741</v>
      </c>
      <c r="E193" s="28">
        <v>5690.402</v>
      </c>
      <c r="F193" s="34">
        <f t="shared" si="32"/>
        <v>31.123078543166514</v>
      </c>
      <c r="G193" s="34"/>
      <c r="H193" s="28">
        <v>15994.346</v>
      </c>
      <c r="I193" s="28">
        <v>10655.097</v>
      </c>
      <c r="J193" s="28">
        <v>15997.379</v>
      </c>
      <c r="K193" s="34">
        <f t="shared" si="31"/>
        <v>50.13827654501878</v>
      </c>
      <c r="L193" s="34">
        <f t="shared" si="33"/>
        <v>2.259360222757895</v>
      </c>
      <c r="M193" s="183">
        <f t="shared" si="34"/>
        <v>2.455237996921936</v>
      </c>
      <c r="N193" s="183">
        <f t="shared" si="35"/>
        <v>2.8112915396838396</v>
      </c>
      <c r="O193" s="183">
        <f t="shared" si="36"/>
        <v>14.501793439506798</v>
      </c>
      <c r="P193" s="197">
        <f t="shared" si="37"/>
        <v>2.259360222757895</v>
      </c>
      <c r="R193" s="183"/>
    </row>
    <row r="194" spans="1:18" ht="11.25" customHeight="1">
      <c r="A194" s="29" t="s">
        <v>361</v>
      </c>
      <c r="B194" s="198">
        <v>22042119</v>
      </c>
      <c r="C194" s="28">
        <v>2868.696</v>
      </c>
      <c r="D194" s="28">
        <v>1918.225</v>
      </c>
      <c r="E194" s="28">
        <v>1798.287</v>
      </c>
      <c r="F194" s="34">
        <f t="shared" si="32"/>
        <v>-6.252551186643899</v>
      </c>
      <c r="G194" s="34"/>
      <c r="H194" s="28">
        <v>9423.065</v>
      </c>
      <c r="I194" s="28">
        <v>5802.854</v>
      </c>
      <c r="J194" s="28">
        <v>6378.967</v>
      </c>
      <c r="K194" s="34">
        <f t="shared" si="31"/>
        <v>9.928097449978907</v>
      </c>
      <c r="L194" s="34">
        <f t="shared" si="33"/>
        <v>0.9009216011001089</v>
      </c>
      <c r="M194" s="183">
        <f t="shared" si="34"/>
        <v>3.0251164488003237</v>
      </c>
      <c r="N194" s="183">
        <f t="shared" si="35"/>
        <v>3.5472463516668915</v>
      </c>
      <c r="O194" s="183">
        <f t="shared" si="36"/>
        <v>17.25982823152576</v>
      </c>
      <c r="P194" s="197">
        <f t="shared" si="37"/>
        <v>0.9009216011001089</v>
      </c>
      <c r="R194" s="183"/>
    </row>
    <row r="195" spans="1:18" ht="11.25" customHeight="1">
      <c r="A195" s="29" t="s">
        <v>366</v>
      </c>
      <c r="B195" s="198">
        <v>22042121</v>
      </c>
      <c r="C195" s="28">
        <v>99849.361</v>
      </c>
      <c r="D195" s="28">
        <v>65370.778</v>
      </c>
      <c r="E195" s="28">
        <v>60488.107</v>
      </c>
      <c r="F195" s="34">
        <f t="shared" si="32"/>
        <v>-7.469195180757964</v>
      </c>
      <c r="G195" s="34"/>
      <c r="H195" s="28">
        <v>327550.226</v>
      </c>
      <c r="I195" s="28">
        <v>210931.388</v>
      </c>
      <c r="J195" s="28">
        <v>210624.163</v>
      </c>
      <c r="K195" s="34">
        <f t="shared" si="31"/>
        <v>-0.14565162772267115</v>
      </c>
      <c r="L195" s="34">
        <f t="shared" si="33"/>
        <v>29.747113938719284</v>
      </c>
      <c r="M195" s="183">
        <f t="shared" si="34"/>
        <v>3.226692330325333</v>
      </c>
      <c r="N195" s="183">
        <f t="shared" si="35"/>
        <v>3.4820756252133993</v>
      </c>
      <c r="O195" s="183">
        <f t="shared" si="36"/>
        <v>7.914708585256307</v>
      </c>
      <c r="P195" s="197">
        <f t="shared" si="37"/>
        <v>29.747113938719284</v>
      </c>
      <c r="R195" s="183"/>
    </row>
    <row r="196" spans="1:18" ht="11.25" customHeight="1">
      <c r="A196" s="29" t="s">
        <v>367</v>
      </c>
      <c r="B196" s="198">
        <v>22042122</v>
      </c>
      <c r="C196" s="28">
        <v>45277.81</v>
      </c>
      <c r="D196" s="28">
        <v>30227.05</v>
      </c>
      <c r="E196" s="28">
        <v>27762.718</v>
      </c>
      <c r="F196" s="34">
        <f t="shared" si="32"/>
        <v>-8.152737366034728</v>
      </c>
      <c r="G196" s="34"/>
      <c r="H196" s="28">
        <v>135607.256</v>
      </c>
      <c r="I196" s="28">
        <v>88862.438</v>
      </c>
      <c r="J196" s="28">
        <v>88696.617</v>
      </c>
      <c r="K196" s="34">
        <f t="shared" si="31"/>
        <v>-0.1866041532643976</v>
      </c>
      <c r="L196" s="34">
        <f t="shared" si="33"/>
        <v>12.52690258466663</v>
      </c>
      <c r="M196" s="183">
        <f t="shared" si="34"/>
        <v>2.939831640864722</v>
      </c>
      <c r="N196" s="183">
        <f t="shared" si="35"/>
        <v>3.194810284785517</v>
      </c>
      <c r="O196" s="183">
        <f t="shared" si="36"/>
        <v>8.67323966367664</v>
      </c>
      <c r="P196" s="197">
        <f t="shared" si="37"/>
        <v>12.52690258466663</v>
      </c>
      <c r="R196" s="183"/>
    </row>
    <row r="197" spans="1:18" ht="11.25" customHeight="1">
      <c r="A197" s="29" t="s">
        <v>368</v>
      </c>
      <c r="B197" s="198">
        <v>22042124</v>
      </c>
      <c r="C197" s="28">
        <v>18813.312</v>
      </c>
      <c r="D197" s="28">
        <v>11989.956</v>
      </c>
      <c r="E197" s="28">
        <v>12636.247</v>
      </c>
      <c r="F197" s="34">
        <f t="shared" si="32"/>
        <v>5.390269989314376</v>
      </c>
      <c r="G197" s="34"/>
      <c r="H197" s="28">
        <v>62798.541</v>
      </c>
      <c r="I197" s="28">
        <v>38617.975</v>
      </c>
      <c r="J197" s="28">
        <v>44569.057</v>
      </c>
      <c r="K197" s="34">
        <f t="shared" si="31"/>
        <v>15.410134788268934</v>
      </c>
      <c r="L197" s="34">
        <f t="shared" si="33"/>
        <v>6.294628298274943</v>
      </c>
      <c r="M197" s="183">
        <f t="shared" si="34"/>
        <v>3.2208604435245634</v>
      </c>
      <c r="N197" s="183">
        <f t="shared" si="35"/>
        <v>3.5270802319707744</v>
      </c>
      <c r="O197" s="183">
        <f t="shared" si="36"/>
        <v>9.50739076763962</v>
      </c>
      <c r="P197" s="197">
        <f t="shared" si="37"/>
        <v>6.294628298274943</v>
      </c>
      <c r="R197" s="183"/>
    </row>
    <row r="198" spans="1:18" ht="11.25" customHeight="1">
      <c r="A198" s="29" t="s">
        <v>369</v>
      </c>
      <c r="B198" s="198">
        <v>22042125</v>
      </c>
      <c r="C198" s="28">
        <v>7551.014</v>
      </c>
      <c r="D198" s="28">
        <v>4351.685</v>
      </c>
      <c r="E198" s="28">
        <v>5170.155</v>
      </c>
      <c r="F198" s="34">
        <f t="shared" si="32"/>
        <v>18.80811685588455</v>
      </c>
      <c r="G198" s="34"/>
      <c r="H198" s="28">
        <v>30619.303</v>
      </c>
      <c r="I198" s="28">
        <v>17217.747</v>
      </c>
      <c r="J198" s="28">
        <v>21907.707</v>
      </c>
      <c r="K198" s="34">
        <f t="shared" si="31"/>
        <v>27.239103931542246</v>
      </c>
      <c r="L198" s="34">
        <f t="shared" si="33"/>
        <v>3.094094461826196</v>
      </c>
      <c r="M198" s="183">
        <f t="shared" si="34"/>
        <v>3.9565701561579014</v>
      </c>
      <c r="N198" s="183">
        <f t="shared" si="35"/>
        <v>4.237340466581756</v>
      </c>
      <c r="O198" s="183">
        <f t="shared" si="36"/>
        <v>7.096305621849552</v>
      </c>
      <c r="P198" s="197">
        <f t="shared" si="37"/>
        <v>3.094094461826196</v>
      </c>
      <c r="R198" s="183"/>
    </row>
    <row r="199" spans="1:18" ht="11.25" customHeight="1">
      <c r="A199" s="29" t="s">
        <v>370</v>
      </c>
      <c r="B199" s="198">
        <v>22042126</v>
      </c>
      <c r="C199" s="28">
        <v>4540.796</v>
      </c>
      <c r="D199" s="28">
        <v>2572.601</v>
      </c>
      <c r="E199" s="28">
        <v>3285.713</v>
      </c>
      <c r="F199" s="34">
        <f t="shared" si="32"/>
        <v>27.719494783683913</v>
      </c>
      <c r="G199" s="34"/>
      <c r="H199" s="28">
        <v>20547.14</v>
      </c>
      <c r="I199" s="28">
        <v>11614.872</v>
      </c>
      <c r="J199" s="28">
        <v>15806.121</v>
      </c>
      <c r="K199" s="34">
        <f t="shared" si="31"/>
        <v>36.08519319024782</v>
      </c>
      <c r="L199" s="34">
        <f t="shared" si="33"/>
        <v>2.232348253016837</v>
      </c>
      <c r="M199" s="183">
        <f aca="true" t="shared" si="38" ref="M199:M208">+I199/D199</f>
        <v>4.514836152205492</v>
      </c>
      <c r="N199" s="183">
        <f aca="true" t="shared" si="39" ref="N199:N208">+J199/E199</f>
        <v>4.81056044761061</v>
      </c>
      <c r="O199" s="183">
        <f aca="true" t="shared" si="40" ref="O199:O208">+N199/M199*100-100</f>
        <v>6.550055980672909</v>
      </c>
      <c r="P199" s="197">
        <f t="shared" si="37"/>
        <v>2.232348253016837</v>
      </c>
      <c r="R199" s="183"/>
    </row>
    <row r="200" spans="1:18" ht="11.25" customHeight="1">
      <c r="A200" s="29" t="s">
        <v>362</v>
      </c>
      <c r="B200" s="198">
        <v>22042127</v>
      </c>
      <c r="C200" s="28">
        <v>34227.8</v>
      </c>
      <c r="D200" s="28">
        <v>22062.969</v>
      </c>
      <c r="E200" s="28">
        <v>27883.613</v>
      </c>
      <c r="F200" s="34">
        <f t="shared" si="32"/>
        <v>26.381961557395115</v>
      </c>
      <c r="G200" s="34"/>
      <c r="H200" s="28">
        <v>117755.95</v>
      </c>
      <c r="I200" s="28">
        <v>70316.845</v>
      </c>
      <c r="J200" s="28">
        <v>97401.57</v>
      </c>
      <c r="K200" s="34">
        <f t="shared" si="31"/>
        <v>38.518117529306124</v>
      </c>
      <c r="L200" s="34">
        <f t="shared" si="33"/>
        <v>13.756330514652976</v>
      </c>
      <c r="M200" s="183">
        <f t="shared" si="38"/>
        <v>3.1870980283750567</v>
      </c>
      <c r="N200" s="183">
        <f t="shared" si="39"/>
        <v>3.493147390906623</v>
      </c>
      <c r="O200" s="183">
        <f t="shared" si="40"/>
        <v>9.602759620406331</v>
      </c>
      <c r="P200" s="197">
        <f t="shared" si="37"/>
        <v>13.756330514652976</v>
      </c>
      <c r="R200" s="183"/>
    </row>
    <row r="201" spans="1:18" ht="11.25" customHeight="1">
      <c r="A201" s="29" t="s">
        <v>363</v>
      </c>
      <c r="B201" s="198">
        <v>22042129</v>
      </c>
      <c r="C201" s="28">
        <v>3545.54</v>
      </c>
      <c r="D201" s="28">
        <v>2477.905</v>
      </c>
      <c r="E201" s="28">
        <v>1830.336</v>
      </c>
      <c r="F201" s="34">
        <f t="shared" si="32"/>
        <v>-26.13372990489951</v>
      </c>
      <c r="G201" s="34"/>
      <c r="H201" s="28">
        <v>16276.98</v>
      </c>
      <c r="I201" s="28">
        <v>10445.795</v>
      </c>
      <c r="J201" s="28">
        <v>10385.296</v>
      </c>
      <c r="K201" s="34">
        <f t="shared" si="31"/>
        <v>-0.5791708529604449</v>
      </c>
      <c r="L201" s="34">
        <f t="shared" si="33"/>
        <v>1.466748064415219</v>
      </c>
      <c r="M201" s="183">
        <f t="shared" si="38"/>
        <v>4.215575254095698</v>
      </c>
      <c r="N201" s="183">
        <f t="shared" si="39"/>
        <v>5.673983356061401</v>
      </c>
      <c r="O201" s="183">
        <f t="shared" si="40"/>
        <v>34.59570791788778</v>
      </c>
      <c r="P201" s="197">
        <f t="shared" si="37"/>
        <v>1.466748064415219</v>
      </c>
      <c r="R201" s="183"/>
    </row>
    <row r="202" spans="1:18" ht="11.25" customHeight="1">
      <c r="A202" s="29" t="s">
        <v>371</v>
      </c>
      <c r="B202" s="198">
        <v>22042130</v>
      </c>
      <c r="C202" s="28">
        <v>9085.671</v>
      </c>
      <c r="D202" s="28">
        <v>6497.003</v>
      </c>
      <c r="E202" s="28">
        <v>5808.256</v>
      </c>
      <c r="F202" s="34">
        <f t="shared" si="32"/>
        <v>-10.600995566725146</v>
      </c>
      <c r="G202" s="34"/>
      <c r="H202" s="28">
        <v>21225.45</v>
      </c>
      <c r="I202" s="28">
        <v>15468.609</v>
      </c>
      <c r="J202" s="28">
        <v>16687.706</v>
      </c>
      <c r="K202" s="34">
        <f t="shared" si="31"/>
        <v>7.881102948558578</v>
      </c>
      <c r="L202" s="34">
        <f t="shared" si="33"/>
        <v>2.3568572792754523</v>
      </c>
      <c r="M202" s="183">
        <f t="shared" si="38"/>
        <v>2.3808837705631354</v>
      </c>
      <c r="N202" s="183">
        <f t="shared" si="39"/>
        <v>2.873100979020208</v>
      </c>
      <c r="O202" s="183">
        <f t="shared" si="40"/>
        <v>20.67371849658379</v>
      </c>
      <c r="P202" s="197">
        <f t="shared" si="37"/>
        <v>2.3568572792754523</v>
      </c>
      <c r="R202" s="183"/>
    </row>
    <row r="203" spans="1:18" ht="11.25" customHeight="1">
      <c r="A203" s="29"/>
      <c r="B203" s="198"/>
      <c r="C203" s="28"/>
      <c r="D203" s="28"/>
      <c r="E203" s="28"/>
      <c r="F203" s="34"/>
      <c r="G203" s="34"/>
      <c r="H203" s="28"/>
      <c r="I203" s="28"/>
      <c r="J203" s="28"/>
      <c r="K203" s="34"/>
      <c r="L203" s="34"/>
      <c r="P203" s="197"/>
      <c r="R203" s="183"/>
    </row>
    <row r="204" spans="1:18" s="44" customFormat="1" ht="11.25" customHeight="1">
      <c r="A204" s="31" t="s">
        <v>446</v>
      </c>
      <c r="B204" s="31"/>
      <c r="C204" s="32">
        <f>SUM(C205:C208)</f>
        <v>282435.80700000003</v>
      </c>
      <c r="D204" s="32">
        <f>SUM(D205:D208)</f>
        <v>197831.96600000001</v>
      </c>
      <c r="E204" s="32">
        <f>SUM(E205:E208)</f>
        <v>170145.64399999997</v>
      </c>
      <c r="F204" s="33">
        <f aca="true" t="shared" si="41" ref="F204:F209">+E204/D204*100-100</f>
        <v>-13.994867745488634</v>
      </c>
      <c r="G204" s="33"/>
      <c r="H204" s="32">
        <f>SUM(H205:H208)</f>
        <v>234785.26900000003</v>
      </c>
      <c r="I204" s="32">
        <f>SUM(I205:I208)</f>
        <v>156728.34000000003</v>
      </c>
      <c r="J204" s="32">
        <f>SUM(J205:J208)</f>
        <v>175871.561</v>
      </c>
      <c r="K204" s="33">
        <f>+J204/I204*100-100</f>
        <v>12.214268970117303</v>
      </c>
      <c r="L204" s="33">
        <f>+J204/J188*100</f>
        <v>19.52016339174056</v>
      </c>
      <c r="M204" s="185"/>
      <c r="N204" s="185"/>
      <c r="O204" s="185"/>
      <c r="P204" s="206"/>
      <c r="R204" s="185"/>
    </row>
    <row r="205" spans="1:18" ht="11.25" customHeight="1">
      <c r="A205" s="29" t="s">
        <v>200</v>
      </c>
      <c r="B205" s="29">
        <v>22042990</v>
      </c>
      <c r="C205" s="28">
        <v>233305.189</v>
      </c>
      <c r="D205" s="28">
        <v>165144.131</v>
      </c>
      <c r="E205" s="28">
        <v>141600.493</v>
      </c>
      <c r="F205" s="34">
        <f t="shared" si="41"/>
        <v>-14.256418231417499</v>
      </c>
      <c r="G205" s="34"/>
      <c r="H205" s="28">
        <v>149596.521</v>
      </c>
      <c r="I205" s="28">
        <v>102700.971</v>
      </c>
      <c r="J205" s="28">
        <v>121537.095</v>
      </c>
      <c r="K205" s="34">
        <f t="shared" si="31"/>
        <v>18.340745775422135</v>
      </c>
      <c r="L205" s="34">
        <f>+J205/$J$188*100</f>
        <v>13.489525759980575</v>
      </c>
      <c r="M205" s="183">
        <f t="shared" si="38"/>
        <v>0.621886895877638</v>
      </c>
      <c r="N205" s="183">
        <f t="shared" si="39"/>
        <v>0.8583098294721333</v>
      </c>
      <c r="O205" s="183">
        <f t="shared" si="40"/>
        <v>38.01703093628356</v>
      </c>
      <c r="R205" s="183"/>
    </row>
    <row r="206" spans="1:18" ht="11.25" customHeight="1">
      <c r="A206" s="29" t="s">
        <v>116</v>
      </c>
      <c r="B206" s="29">
        <v>22042190</v>
      </c>
      <c r="C206" s="28">
        <v>46841.828</v>
      </c>
      <c r="D206" s="28">
        <v>31696.466</v>
      </c>
      <c r="E206" s="28">
        <v>27239.367</v>
      </c>
      <c r="F206" s="34">
        <f t="shared" si="41"/>
        <v>-14.061816859961624</v>
      </c>
      <c r="G206" s="34"/>
      <c r="H206" s="28">
        <v>78070.875</v>
      </c>
      <c r="I206" s="28">
        <v>50928.637</v>
      </c>
      <c r="J206" s="28">
        <v>49677.781</v>
      </c>
      <c r="K206" s="34">
        <f t="shared" si="31"/>
        <v>-2.456095575461788</v>
      </c>
      <c r="L206" s="34">
        <f>+J206/$J$188*100</f>
        <v>5.513787428424002</v>
      </c>
      <c r="M206" s="183">
        <f t="shared" si="38"/>
        <v>1.606760734777183</v>
      </c>
      <c r="N206" s="183">
        <f t="shared" si="39"/>
        <v>1.8237494652500554</v>
      </c>
      <c r="O206" s="183">
        <f t="shared" si="40"/>
        <v>13.504731960167263</v>
      </c>
      <c r="R206" s="183"/>
    </row>
    <row r="207" spans="1:18" ht="11.25" customHeight="1">
      <c r="A207" s="29" t="s">
        <v>117</v>
      </c>
      <c r="B207" s="29">
        <v>22041000</v>
      </c>
      <c r="C207" s="28">
        <v>1940.542</v>
      </c>
      <c r="D207" s="28">
        <v>800.067</v>
      </c>
      <c r="E207" s="28">
        <v>1146.715</v>
      </c>
      <c r="F207" s="34">
        <f t="shared" si="41"/>
        <v>43.32737133265087</v>
      </c>
      <c r="G207" s="34"/>
      <c r="H207" s="28">
        <v>5753.779</v>
      </c>
      <c r="I207" s="28">
        <v>2387.238</v>
      </c>
      <c r="J207" s="28">
        <v>4002.934</v>
      </c>
      <c r="K207" s="34">
        <f t="shared" si="31"/>
        <v>67.68055803401253</v>
      </c>
      <c r="L207" s="34">
        <f>+J207/$J$188*100</f>
        <v>0.4442897150742502</v>
      </c>
      <c r="M207" s="183">
        <f t="shared" si="38"/>
        <v>2.9837976069504175</v>
      </c>
      <c r="N207" s="183">
        <f t="shared" si="39"/>
        <v>3.4907836733626056</v>
      </c>
      <c r="O207" s="183">
        <f t="shared" si="40"/>
        <v>16.991302132263314</v>
      </c>
      <c r="R207" s="183"/>
    </row>
    <row r="208" spans="1:18" ht="11.25" customHeight="1">
      <c r="A208" s="29" t="s">
        <v>118</v>
      </c>
      <c r="B208" s="29">
        <v>22082010</v>
      </c>
      <c r="C208" s="28">
        <v>348.248</v>
      </c>
      <c r="D208" s="28">
        <v>191.302</v>
      </c>
      <c r="E208" s="28">
        <v>159.069</v>
      </c>
      <c r="F208" s="34">
        <f t="shared" si="41"/>
        <v>-16.849274968374615</v>
      </c>
      <c r="G208" s="34"/>
      <c r="H208" s="28">
        <v>1364.094</v>
      </c>
      <c r="I208" s="28">
        <v>711.494</v>
      </c>
      <c r="J208" s="28">
        <v>653.751</v>
      </c>
      <c r="K208" s="34">
        <f t="shared" si="31"/>
        <v>-8.115739556482566</v>
      </c>
      <c r="L208" s="34">
        <f>+J208/$J$188*100</f>
        <v>0.07256048826173656</v>
      </c>
      <c r="M208" s="183">
        <f t="shared" si="38"/>
        <v>3.719218826776511</v>
      </c>
      <c r="N208" s="183">
        <f t="shared" si="39"/>
        <v>4.109857986156951</v>
      </c>
      <c r="O208" s="183">
        <f t="shared" si="40"/>
        <v>10.503258280153702</v>
      </c>
      <c r="R208" s="183"/>
    </row>
    <row r="209" spans="1:18" ht="11.25" customHeight="1">
      <c r="A209" s="29" t="s">
        <v>27</v>
      </c>
      <c r="B209" s="30" t="s">
        <v>243</v>
      </c>
      <c r="C209" s="28">
        <v>20741.828</v>
      </c>
      <c r="D209" s="28">
        <v>13731.888</v>
      </c>
      <c r="E209" s="28">
        <v>10219.4</v>
      </c>
      <c r="F209" s="34">
        <f t="shared" si="41"/>
        <v>-25.579060941947688</v>
      </c>
      <c r="G209" s="34"/>
      <c r="H209" s="28">
        <v>25895.772</v>
      </c>
      <c r="I209" s="28">
        <v>16479.472</v>
      </c>
      <c r="J209" s="28">
        <v>17053.187</v>
      </c>
      <c r="K209" s="34">
        <f t="shared" si="31"/>
        <v>3.4813918795456544</v>
      </c>
      <c r="L209" s="34">
        <f>+J209/$J$188*100</f>
        <v>1.8927505657944668</v>
      </c>
      <c r="R209" s="183"/>
    </row>
    <row r="210" spans="1:18" ht="11.25">
      <c r="A210" s="2"/>
      <c r="B210" s="2"/>
      <c r="C210" s="36"/>
      <c r="D210" s="36"/>
      <c r="E210" s="36"/>
      <c r="F210" s="36"/>
      <c r="G210" s="36"/>
      <c r="H210" s="36"/>
      <c r="I210" s="36"/>
      <c r="J210" s="36"/>
      <c r="K210" s="2"/>
      <c r="L210" s="2"/>
      <c r="R210" s="183"/>
    </row>
    <row r="211" spans="1:18" ht="11.25">
      <c r="A211" s="29" t="s">
        <v>115</v>
      </c>
      <c r="B211" s="29"/>
      <c r="C211" s="29"/>
      <c r="D211" s="29"/>
      <c r="E211" s="29"/>
      <c r="F211" s="29"/>
      <c r="G211" s="29"/>
      <c r="H211" s="29"/>
      <c r="I211" s="29"/>
      <c r="J211" s="29"/>
      <c r="K211" s="29"/>
      <c r="L211" s="29"/>
      <c r="R211" s="183"/>
    </row>
    <row r="212" spans="1:18" ht="19.5" customHeight="1">
      <c r="A212" s="264" t="s">
        <v>342</v>
      </c>
      <c r="B212" s="264"/>
      <c r="C212" s="264"/>
      <c r="D212" s="264"/>
      <c r="E212" s="264"/>
      <c r="F212" s="264"/>
      <c r="G212" s="264"/>
      <c r="H212" s="264"/>
      <c r="I212" s="264"/>
      <c r="J212" s="264"/>
      <c r="K212" s="264"/>
      <c r="L212" s="264"/>
      <c r="R212" s="183"/>
    </row>
    <row r="213" spans="1:18" ht="19.5" customHeight="1">
      <c r="A213" s="263" t="s">
        <v>343</v>
      </c>
      <c r="B213" s="263"/>
      <c r="C213" s="263"/>
      <c r="D213" s="263"/>
      <c r="E213" s="263"/>
      <c r="F213" s="263"/>
      <c r="G213" s="263"/>
      <c r="H213" s="263"/>
      <c r="I213" s="263"/>
      <c r="J213" s="263"/>
      <c r="K213" s="263"/>
      <c r="L213" s="263"/>
      <c r="R213" s="183"/>
    </row>
    <row r="214" spans="1:21" ht="11.25">
      <c r="A214" s="29"/>
      <c r="B214" s="29"/>
      <c r="C214" s="270" t="s">
        <v>202</v>
      </c>
      <c r="D214" s="270"/>
      <c r="E214" s="270"/>
      <c r="F214" s="270"/>
      <c r="G214" s="30"/>
      <c r="H214" s="270" t="s">
        <v>203</v>
      </c>
      <c r="I214" s="270"/>
      <c r="J214" s="270"/>
      <c r="K214" s="270"/>
      <c r="L214" s="30"/>
      <c r="M214" s="267" t="s">
        <v>382</v>
      </c>
      <c r="N214" s="267" t="s">
        <v>382</v>
      </c>
      <c r="O214" s="267" t="s">
        <v>356</v>
      </c>
      <c r="P214" s="173"/>
      <c r="Q214" s="173"/>
      <c r="R214" s="173"/>
      <c r="S214" s="173"/>
      <c r="T214" s="173"/>
      <c r="U214" s="173"/>
    </row>
    <row r="215" spans="1:21" ht="11.25">
      <c r="A215" s="29" t="s">
        <v>219</v>
      </c>
      <c r="B215" s="46" t="s">
        <v>187</v>
      </c>
      <c r="C215" s="53">
        <v>2007</v>
      </c>
      <c r="D215" s="269" t="str">
        <f>+D184</f>
        <v>Enero - Agosto</v>
      </c>
      <c r="E215" s="269"/>
      <c r="F215" s="269"/>
      <c r="G215" s="30"/>
      <c r="H215" s="53">
        <v>2007</v>
      </c>
      <c r="I215" s="269" t="str">
        <f>+D215</f>
        <v>Enero - Agosto</v>
      </c>
      <c r="J215" s="269"/>
      <c r="K215" s="269"/>
      <c r="L215" s="195" t="s">
        <v>436</v>
      </c>
      <c r="M215" s="268"/>
      <c r="N215" s="268"/>
      <c r="O215" s="268"/>
      <c r="P215" s="173"/>
      <c r="Q215" s="173"/>
      <c r="R215" s="173"/>
      <c r="S215" s="173"/>
      <c r="T215" s="173"/>
      <c r="U215" s="173"/>
    </row>
    <row r="216" spans="1:15" ht="11.25">
      <c r="A216" s="2"/>
      <c r="B216" s="47" t="s">
        <v>68</v>
      </c>
      <c r="C216" s="2"/>
      <c r="D216" s="54">
        <v>2007</v>
      </c>
      <c r="E216" s="54">
        <v>2008</v>
      </c>
      <c r="F216" s="55" t="s">
        <v>356</v>
      </c>
      <c r="G216" s="35"/>
      <c r="H216" s="2"/>
      <c r="I216" s="54">
        <v>2007</v>
      </c>
      <c r="J216" s="54">
        <v>2008</v>
      </c>
      <c r="K216" s="55" t="s">
        <v>356</v>
      </c>
      <c r="L216" s="35">
        <v>2008</v>
      </c>
      <c r="M216" s="191"/>
      <c r="N216" s="191"/>
      <c r="O216" s="35"/>
    </row>
    <row r="217" spans="1:18" ht="11.25">
      <c r="A217" s="29"/>
      <c r="B217" s="29"/>
      <c r="C217" s="29"/>
      <c r="D217" s="29"/>
      <c r="E217" s="29"/>
      <c r="F217" s="29"/>
      <c r="G217" s="29"/>
      <c r="H217" s="29"/>
      <c r="I217" s="29"/>
      <c r="J217" s="29"/>
      <c r="K217" s="29"/>
      <c r="L217" s="29"/>
      <c r="R217" s="183"/>
    </row>
    <row r="218" spans="1:18" s="63" customFormat="1" ht="11.25">
      <c r="A218" s="62" t="s">
        <v>438</v>
      </c>
      <c r="B218" s="62"/>
      <c r="C218" s="62"/>
      <c r="D218" s="62"/>
      <c r="E218" s="62"/>
      <c r="F218" s="62"/>
      <c r="G218" s="62"/>
      <c r="H218" s="62">
        <f>(H220+H229)</f>
        <v>912680.726</v>
      </c>
      <c r="I218" s="62">
        <f>(+I220+I229)</f>
        <v>608556.531</v>
      </c>
      <c r="J218" s="62">
        <f>(+J220+J229)</f>
        <v>763161.064</v>
      </c>
      <c r="K218" s="190">
        <f>+J218/I218*100-100</f>
        <v>25.405122634367075</v>
      </c>
      <c r="L218" s="62">
        <f>(+L220+L229)</f>
        <v>100</v>
      </c>
      <c r="M218" s="188"/>
      <c r="N218" s="188"/>
      <c r="O218" s="188"/>
      <c r="R218" s="188"/>
    </row>
    <row r="219" spans="1:18" ht="11.25" customHeight="1">
      <c r="A219" s="29"/>
      <c r="B219" s="29"/>
      <c r="C219" s="28"/>
      <c r="D219" s="28"/>
      <c r="E219" s="28"/>
      <c r="F219" s="34"/>
      <c r="G219" s="34"/>
      <c r="H219" s="28"/>
      <c r="I219" s="28"/>
      <c r="J219" s="28"/>
      <c r="K219" s="34"/>
      <c r="L219" s="34"/>
      <c r="R219" s="183"/>
    </row>
    <row r="220" spans="1:13" ht="11.25" customHeight="1">
      <c r="A220" s="31" t="s">
        <v>121</v>
      </c>
      <c r="B220" s="31"/>
      <c r="C220" s="32"/>
      <c r="D220" s="32"/>
      <c r="E220" s="32"/>
      <c r="F220" s="33"/>
      <c r="G220" s="33"/>
      <c r="H220" s="32">
        <f>SUM(H222:H227)</f>
        <v>68776.942</v>
      </c>
      <c r="I220" s="32">
        <f>SUM(I222:I227)</f>
        <v>50835.19</v>
      </c>
      <c r="J220" s="32">
        <f>SUM(J222:J227)</f>
        <v>71347.162</v>
      </c>
      <c r="K220" s="33">
        <f>+J220/I220*100-100</f>
        <v>40.3499465626075</v>
      </c>
      <c r="L220" s="196">
        <f>+J220/$J$218*100</f>
        <v>9.348899644597171</v>
      </c>
      <c r="M220" s="26"/>
    </row>
    <row r="221" spans="1:13" ht="11.25" customHeight="1">
      <c r="A221" s="31"/>
      <c r="B221" s="31"/>
      <c r="C221" s="28"/>
      <c r="D221" s="28"/>
      <c r="E221" s="28"/>
      <c r="F221" s="34"/>
      <c r="G221" s="34"/>
      <c r="H221" s="28"/>
      <c r="I221" s="28"/>
      <c r="J221" s="28"/>
      <c r="K221" s="34"/>
      <c r="L221" s="188"/>
      <c r="M221" s="26"/>
    </row>
    <row r="222" spans="1:13" ht="11.25" customHeight="1">
      <c r="A222" s="29" t="s">
        <v>122</v>
      </c>
      <c r="B222" s="29"/>
      <c r="C222" s="28">
        <v>1054492</v>
      </c>
      <c r="D222" s="28">
        <v>803292</v>
      </c>
      <c r="E222" s="28">
        <v>783288</v>
      </c>
      <c r="F222" s="34">
        <f aca="true" t="shared" si="42" ref="F222:F238">+E222/D222*100-100</f>
        <v>-2.4902526105077527</v>
      </c>
      <c r="G222" s="34"/>
      <c r="H222" s="28">
        <v>2052.772</v>
      </c>
      <c r="I222" s="28">
        <v>1513.908</v>
      </c>
      <c r="J222" s="28">
        <v>1660.042</v>
      </c>
      <c r="K222" s="34">
        <f aca="true" t="shared" si="43" ref="K222:K239">+J222/I222*100-100</f>
        <v>9.65276621829068</v>
      </c>
      <c r="L222" s="188">
        <f aca="true" t="shared" si="44" ref="L222:L227">+J222/$J$218*100</f>
        <v>0.21752184149688222</v>
      </c>
      <c r="M222" s="26"/>
    </row>
    <row r="223" spans="1:13" ht="11.25" customHeight="1">
      <c r="A223" s="29" t="s">
        <v>123</v>
      </c>
      <c r="B223" s="29"/>
      <c r="C223" s="28">
        <v>493</v>
      </c>
      <c r="D223" s="28">
        <v>348</v>
      </c>
      <c r="E223" s="28">
        <v>254</v>
      </c>
      <c r="F223" s="34">
        <f t="shared" si="42"/>
        <v>-27.01149425287356</v>
      </c>
      <c r="G223" s="34"/>
      <c r="H223" s="28">
        <v>4383.606</v>
      </c>
      <c r="I223" s="28">
        <v>3528.186</v>
      </c>
      <c r="J223" s="28">
        <v>3595.166</v>
      </c>
      <c r="K223" s="34">
        <f t="shared" si="43"/>
        <v>1.8984259900129956</v>
      </c>
      <c r="L223" s="188">
        <f t="shared" si="44"/>
        <v>0.47108876089097756</v>
      </c>
      <c r="M223" s="26"/>
    </row>
    <row r="224" spans="1:13" ht="11.25" customHeight="1">
      <c r="A224" s="29" t="s">
        <v>124</v>
      </c>
      <c r="B224" s="29"/>
      <c r="C224" s="28">
        <v>365</v>
      </c>
      <c r="D224" s="28">
        <v>265</v>
      </c>
      <c r="E224" s="28">
        <v>321</v>
      </c>
      <c r="F224" s="34"/>
      <c r="G224" s="34"/>
      <c r="H224" s="28">
        <v>653.175</v>
      </c>
      <c r="I224" s="28">
        <v>533.575</v>
      </c>
      <c r="J224" s="28">
        <v>428.231</v>
      </c>
      <c r="K224" s="34"/>
      <c r="L224" s="188"/>
      <c r="M224" s="26"/>
    </row>
    <row r="225" spans="1:13" ht="11.25" customHeight="1">
      <c r="A225" s="29" t="s">
        <v>125</v>
      </c>
      <c r="B225" s="29"/>
      <c r="C225" s="28">
        <v>4316.626</v>
      </c>
      <c r="D225" s="28">
        <v>3771.597</v>
      </c>
      <c r="E225" s="28">
        <v>2955.249</v>
      </c>
      <c r="F225" s="34">
        <f t="shared" si="42"/>
        <v>-21.64462427984752</v>
      </c>
      <c r="G225" s="34"/>
      <c r="H225" s="28">
        <v>8463.687</v>
      </c>
      <c r="I225" s="28">
        <v>7546.181</v>
      </c>
      <c r="J225" s="28">
        <v>7924.3</v>
      </c>
      <c r="K225" s="34">
        <f t="shared" si="43"/>
        <v>5.010733243742777</v>
      </c>
      <c r="L225" s="188">
        <f t="shared" si="44"/>
        <v>1.0383522396263132</v>
      </c>
      <c r="M225" s="26"/>
    </row>
    <row r="226" spans="1:13" ht="11.25" customHeight="1">
      <c r="A226" s="29" t="s">
        <v>126</v>
      </c>
      <c r="B226" s="29"/>
      <c r="C226" s="28">
        <v>7316.268</v>
      </c>
      <c r="D226" s="28">
        <v>6486.69</v>
      </c>
      <c r="E226" s="28">
        <v>9284.346</v>
      </c>
      <c r="F226" s="34">
        <f t="shared" si="42"/>
        <v>43.12917682207723</v>
      </c>
      <c r="G226" s="34"/>
      <c r="H226" s="28">
        <v>12777.134</v>
      </c>
      <c r="I226" s="28">
        <v>11124.873</v>
      </c>
      <c r="J226" s="28">
        <v>26520.235</v>
      </c>
      <c r="K226" s="34">
        <f t="shared" si="43"/>
        <v>138.38685619152687</v>
      </c>
      <c r="L226" s="188">
        <f t="shared" si="44"/>
        <v>3.4750508445750583</v>
      </c>
      <c r="M226" s="26"/>
    </row>
    <row r="227" spans="1:13" ht="11.25" customHeight="1">
      <c r="A227" s="29" t="s">
        <v>127</v>
      </c>
      <c r="B227" s="29"/>
      <c r="C227" s="39"/>
      <c r="D227" s="39"/>
      <c r="E227" s="28"/>
      <c r="F227" s="40"/>
      <c r="G227" s="34"/>
      <c r="H227" s="28">
        <v>40446.568</v>
      </c>
      <c r="I227" s="28">
        <v>26588.467</v>
      </c>
      <c r="J227" s="28">
        <v>31219.188</v>
      </c>
      <c r="K227" s="34">
        <f t="shared" si="43"/>
        <v>17.416276763906694</v>
      </c>
      <c r="L227" s="188">
        <f t="shared" si="44"/>
        <v>4.090773163448495</v>
      </c>
      <c r="M227" s="26"/>
    </row>
    <row r="228" spans="1:13" ht="11.25" customHeight="1">
      <c r="A228" s="29"/>
      <c r="B228" s="29"/>
      <c r="C228" s="28"/>
      <c r="D228" s="28"/>
      <c r="E228" s="28"/>
      <c r="F228" s="34"/>
      <c r="G228" s="34"/>
      <c r="H228" s="28"/>
      <c r="I228" s="28"/>
      <c r="J228" s="28"/>
      <c r="K228" s="34"/>
      <c r="L228" s="188"/>
      <c r="M228" s="26"/>
    </row>
    <row r="229" spans="1:13" ht="11.25" customHeight="1">
      <c r="A229" s="31" t="s">
        <v>128</v>
      </c>
      <c r="B229" s="31"/>
      <c r="C229" s="28"/>
      <c r="D229" s="28"/>
      <c r="E229" s="28"/>
      <c r="F229" s="34"/>
      <c r="G229" s="34"/>
      <c r="H229" s="32">
        <f>(H231+H241+H248)</f>
        <v>843903.784</v>
      </c>
      <c r="I229" s="32">
        <f>(I231+I241+I248)</f>
        <v>557721.341</v>
      </c>
      <c r="J229" s="32">
        <f>(J231+J241+J248)</f>
        <v>691813.902</v>
      </c>
      <c r="K229" s="33">
        <f t="shared" si="43"/>
        <v>24.042931683333222</v>
      </c>
      <c r="L229" s="196">
        <f>+J229/$J$218*100</f>
        <v>90.65110035540283</v>
      </c>
      <c r="M229" s="26"/>
    </row>
    <row r="230" spans="1:13" ht="11.25" customHeight="1">
      <c r="A230" s="31"/>
      <c r="B230" s="31"/>
      <c r="C230" s="28"/>
      <c r="D230" s="28"/>
      <c r="E230" s="28"/>
      <c r="F230" s="34"/>
      <c r="G230" s="34"/>
      <c r="H230" s="28"/>
      <c r="I230" s="28"/>
      <c r="J230" s="28"/>
      <c r="K230" s="34"/>
      <c r="L230" s="188"/>
      <c r="M230" s="26"/>
    </row>
    <row r="231" spans="1:13" ht="11.25" customHeight="1">
      <c r="A231" s="31" t="s">
        <v>129</v>
      </c>
      <c r="B231" s="31"/>
      <c r="C231" s="28"/>
      <c r="D231" s="28"/>
      <c r="E231" s="28"/>
      <c r="F231" s="34"/>
      <c r="G231" s="34"/>
      <c r="H231" s="32">
        <f>SUM(H232:H239)</f>
        <v>173326.13700000002</v>
      </c>
      <c r="I231" s="32">
        <f>SUM(I232:I239)</f>
        <v>109042.27399999999</v>
      </c>
      <c r="J231" s="32">
        <f>SUM(J232:J239)</f>
        <v>155196.34</v>
      </c>
      <c r="K231" s="33">
        <f t="shared" si="43"/>
        <v>42.32676402181414</v>
      </c>
      <c r="L231" s="196">
        <f aca="true" t="shared" si="45" ref="L231:L239">+J231/$J$218*100</f>
        <v>20.33598768608038</v>
      </c>
      <c r="M231" s="26"/>
    </row>
    <row r="232" spans="1:15" ht="11.25" customHeight="1">
      <c r="A232" s="29" t="s">
        <v>130</v>
      </c>
      <c r="B232" s="29"/>
      <c r="C232" s="28">
        <v>1144.371</v>
      </c>
      <c r="D232" s="28">
        <v>771.604</v>
      </c>
      <c r="E232" s="28">
        <v>365.583</v>
      </c>
      <c r="F232" s="34">
        <f t="shared" si="42"/>
        <v>-52.62038558638887</v>
      </c>
      <c r="G232" s="34"/>
      <c r="H232" s="28">
        <v>989.567</v>
      </c>
      <c r="I232" s="28">
        <v>730.165</v>
      </c>
      <c r="J232" s="28">
        <v>606.793</v>
      </c>
      <c r="K232" s="34">
        <f t="shared" si="43"/>
        <v>-16.8964549108763</v>
      </c>
      <c r="L232" s="188">
        <f t="shared" si="45"/>
        <v>0.07951047670325068</v>
      </c>
      <c r="M232" s="27">
        <f>+I232/D232*1000</f>
        <v>946.2949906947085</v>
      </c>
      <c r="N232" s="27">
        <f>+J232/E232*1000</f>
        <v>1659.7954500072485</v>
      </c>
      <c r="O232" s="34">
        <f aca="true" t="shared" si="46" ref="O232:O246">+N232/M232*100-100</f>
        <v>75.39936978729372</v>
      </c>
    </row>
    <row r="233" spans="1:15" ht="11.25" customHeight="1">
      <c r="A233" s="29" t="s">
        <v>131</v>
      </c>
      <c r="B233" s="29"/>
      <c r="C233" s="28">
        <v>334.225</v>
      </c>
      <c r="D233" s="28">
        <v>334.155</v>
      </c>
      <c r="E233" s="28">
        <v>1508.318</v>
      </c>
      <c r="F233" s="34">
        <f t="shared" si="42"/>
        <v>351.38274154209876</v>
      </c>
      <c r="G233" s="34"/>
      <c r="H233" s="28">
        <v>1113.004</v>
      </c>
      <c r="I233" s="28">
        <v>1112.504</v>
      </c>
      <c r="J233" s="28">
        <v>6115.862</v>
      </c>
      <c r="K233" s="34">
        <f t="shared" si="43"/>
        <v>449.7384279067761</v>
      </c>
      <c r="L233" s="188">
        <f t="shared" si="45"/>
        <v>0.8013854857773509</v>
      </c>
      <c r="M233" s="27">
        <f aca="true" t="shared" si="47" ref="M233:M246">+I233/D233*1000</f>
        <v>3329.3052625278688</v>
      </c>
      <c r="N233" s="27">
        <f aca="true" t="shared" si="48" ref="N233:N238">+J233/E233*1000</f>
        <v>4054.7563577441892</v>
      </c>
      <c r="O233" s="34">
        <f t="shared" si="46"/>
        <v>21.78986419123075</v>
      </c>
    </row>
    <row r="234" spans="1:15" ht="11.25" customHeight="1">
      <c r="A234" s="29" t="s">
        <v>132</v>
      </c>
      <c r="B234" s="29"/>
      <c r="C234" s="28">
        <v>10156.071</v>
      </c>
      <c r="D234" s="28">
        <v>7754.494</v>
      </c>
      <c r="E234" s="28">
        <v>9689.946</v>
      </c>
      <c r="F234" s="34">
        <f t="shared" si="42"/>
        <v>24.959101135419033</v>
      </c>
      <c r="G234" s="34"/>
      <c r="H234" s="28">
        <v>30946.367</v>
      </c>
      <c r="I234" s="28">
        <v>19604.961</v>
      </c>
      <c r="J234" s="28">
        <v>48192.281</v>
      </c>
      <c r="K234" s="34">
        <f t="shared" si="43"/>
        <v>145.81676546053833</v>
      </c>
      <c r="L234" s="188">
        <f t="shared" si="45"/>
        <v>6.314824389416178</v>
      </c>
      <c r="M234" s="27">
        <f t="shared" si="47"/>
        <v>2528.2063536318424</v>
      </c>
      <c r="N234" s="27">
        <f t="shared" si="48"/>
        <v>4973.431327687482</v>
      </c>
      <c r="O234" s="34">
        <f t="shared" si="46"/>
        <v>96.71777663808979</v>
      </c>
    </row>
    <row r="235" spans="1:15" ht="11.25" customHeight="1">
      <c r="A235" s="29" t="s">
        <v>133</v>
      </c>
      <c r="B235" s="29"/>
      <c r="C235" s="28">
        <v>30.162</v>
      </c>
      <c r="D235" s="28">
        <v>19.527</v>
      </c>
      <c r="E235" s="28">
        <v>20.615</v>
      </c>
      <c r="F235" s="34">
        <f t="shared" si="42"/>
        <v>5.571772417678076</v>
      </c>
      <c r="G235" s="34"/>
      <c r="H235" s="28">
        <v>51.203</v>
      </c>
      <c r="I235" s="28">
        <v>38.188</v>
      </c>
      <c r="J235" s="28">
        <v>12.26</v>
      </c>
      <c r="K235" s="34">
        <f t="shared" si="43"/>
        <v>-67.89567403372789</v>
      </c>
      <c r="L235" s="188">
        <f t="shared" si="45"/>
        <v>0.001606476087202478</v>
      </c>
      <c r="M235" s="27">
        <f t="shared" si="47"/>
        <v>1955.6511496901726</v>
      </c>
      <c r="N235" s="27">
        <f t="shared" si="48"/>
        <v>594.7125879214165</v>
      </c>
      <c r="O235" s="34">
        <f t="shared" si="46"/>
        <v>-69.59004738571934</v>
      </c>
    </row>
    <row r="236" spans="1:15" ht="11.25" customHeight="1">
      <c r="A236" s="29" t="s">
        <v>134</v>
      </c>
      <c r="B236" s="29"/>
      <c r="C236" s="28">
        <v>16357.853</v>
      </c>
      <c r="D236" s="28">
        <v>11308.229</v>
      </c>
      <c r="E236" s="28">
        <v>8924.489</v>
      </c>
      <c r="F236" s="34">
        <f t="shared" si="42"/>
        <v>-21.079693380811435</v>
      </c>
      <c r="G236" s="34"/>
      <c r="H236" s="28">
        <v>61611.109</v>
      </c>
      <c r="I236" s="28">
        <v>37180.298</v>
      </c>
      <c r="J236" s="28">
        <v>41592.26</v>
      </c>
      <c r="K236" s="34">
        <f t="shared" si="43"/>
        <v>11.86639762812014</v>
      </c>
      <c r="L236" s="188">
        <f t="shared" si="45"/>
        <v>5.449997642961513</v>
      </c>
      <c r="M236" s="27">
        <f t="shared" si="47"/>
        <v>3287.8975125105803</v>
      </c>
      <c r="N236" s="27">
        <f t="shared" si="48"/>
        <v>4660.464033290869</v>
      </c>
      <c r="O236" s="34">
        <f t="shared" si="46"/>
        <v>41.746025098337725</v>
      </c>
    </row>
    <row r="237" spans="1:15" ht="11.25" customHeight="1">
      <c r="A237" s="29" t="s">
        <v>201</v>
      </c>
      <c r="B237" s="29"/>
      <c r="C237" s="28">
        <v>37611.341</v>
      </c>
      <c r="D237" s="28">
        <v>24919.103</v>
      </c>
      <c r="E237" s="28">
        <v>24346.721</v>
      </c>
      <c r="F237" s="34">
        <f t="shared" si="42"/>
        <v>-2.2969606891548153</v>
      </c>
      <c r="G237" s="34"/>
      <c r="H237" s="28">
        <v>55707.195</v>
      </c>
      <c r="I237" s="28">
        <v>35359.836</v>
      </c>
      <c r="J237" s="28">
        <v>44803.377</v>
      </c>
      <c r="K237" s="34">
        <f t="shared" si="43"/>
        <v>26.706970586628273</v>
      </c>
      <c r="L237" s="188">
        <f t="shared" si="45"/>
        <v>5.870762950768149</v>
      </c>
      <c r="M237" s="27">
        <f t="shared" si="47"/>
        <v>1418.9851055232607</v>
      </c>
      <c r="N237" s="27">
        <f t="shared" si="48"/>
        <v>1840.222221300355</v>
      </c>
      <c r="O237" s="34">
        <f t="shared" si="46"/>
        <v>29.685802489220634</v>
      </c>
    </row>
    <row r="238" spans="1:15" ht="11.25" customHeight="1">
      <c r="A238" s="29" t="s">
        <v>135</v>
      </c>
      <c r="B238" s="29"/>
      <c r="C238" s="28">
        <v>3102.123</v>
      </c>
      <c r="D238" s="28">
        <v>1880.982</v>
      </c>
      <c r="E238" s="28">
        <v>2490.919</v>
      </c>
      <c r="F238" s="34">
        <f t="shared" si="42"/>
        <v>32.4265197646761</v>
      </c>
      <c r="G238" s="34"/>
      <c r="H238" s="28">
        <v>4332.736</v>
      </c>
      <c r="I238" s="28">
        <v>2529.281</v>
      </c>
      <c r="J238" s="28">
        <v>4132.637</v>
      </c>
      <c r="K238" s="34">
        <f t="shared" si="43"/>
        <v>63.391770230353984</v>
      </c>
      <c r="L238" s="188">
        <f t="shared" si="45"/>
        <v>0.5415157029027885</v>
      </c>
      <c r="M238" s="27">
        <f t="shared" si="47"/>
        <v>1344.6598638370808</v>
      </c>
      <c r="N238" s="27">
        <f t="shared" si="48"/>
        <v>1659.0812467205878</v>
      </c>
      <c r="O238" s="34">
        <f t="shared" si="46"/>
        <v>23.38296779278319</v>
      </c>
    </row>
    <row r="239" spans="1:15" ht="11.25" customHeight="1">
      <c r="A239" s="29" t="s">
        <v>27</v>
      </c>
      <c r="B239" s="29"/>
      <c r="C239" s="39"/>
      <c r="D239" s="39"/>
      <c r="E239" s="39"/>
      <c r="F239" s="34"/>
      <c r="G239" s="34"/>
      <c r="H239" s="28">
        <v>18574.956</v>
      </c>
      <c r="I239" s="28">
        <v>12487.041</v>
      </c>
      <c r="J239" s="28">
        <v>9740.87</v>
      </c>
      <c r="K239" s="34">
        <f t="shared" si="43"/>
        <v>-21.9921677201188</v>
      </c>
      <c r="L239" s="188">
        <f t="shared" si="45"/>
        <v>1.2763845614639482</v>
      </c>
      <c r="M239" s="27"/>
      <c r="O239" s="34"/>
    </row>
    <row r="240" spans="1:15" ht="11.25" customHeight="1">
      <c r="A240" s="29"/>
      <c r="B240" s="29"/>
      <c r="C240" s="28"/>
      <c r="D240" s="28"/>
      <c r="E240" s="28"/>
      <c r="F240" s="34"/>
      <c r="G240" s="34"/>
      <c r="H240" s="28"/>
      <c r="I240" s="28"/>
      <c r="J240" s="28"/>
      <c r="K240" s="34"/>
      <c r="L240" s="188"/>
      <c r="M240" s="27"/>
      <c r="O240" s="34"/>
    </row>
    <row r="241" spans="1:15" ht="11.25" customHeight="1">
      <c r="A241" s="31" t="s">
        <v>136</v>
      </c>
      <c r="B241" s="31"/>
      <c r="C241" s="32">
        <f>SUM(C242:C246)</f>
        <v>202109.325</v>
      </c>
      <c r="D241" s="32">
        <f>SUM(D242:D246)</f>
        <v>139135.748</v>
      </c>
      <c r="E241" s="32">
        <f>SUM(E242:E246)</f>
        <v>142807.028</v>
      </c>
      <c r="F241" s="33">
        <f aca="true" t="shared" si="49" ref="F241:F246">+E241/D241*100-100</f>
        <v>2.63863173395238</v>
      </c>
      <c r="G241" s="33"/>
      <c r="H241" s="32">
        <f>SUM(H242:H246)</f>
        <v>581790.467</v>
      </c>
      <c r="I241" s="32">
        <f>SUM(I242:I246)</f>
        <v>397648.289</v>
      </c>
      <c r="J241" s="32">
        <f>SUM(J242:J246)</f>
        <v>430211.898</v>
      </c>
      <c r="K241" s="33">
        <f aca="true" t="shared" si="50" ref="K241:K246">+J241/I241*100-100</f>
        <v>8.18904793527227</v>
      </c>
      <c r="L241" s="196">
        <f aca="true" t="shared" si="51" ref="L241:L246">+J241/$J$218*100</f>
        <v>56.372359426345156</v>
      </c>
      <c r="M241" s="27">
        <f t="shared" si="47"/>
        <v>2857.9879342007775</v>
      </c>
      <c r="N241" s="27">
        <f aca="true" t="shared" si="52" ref="N241:N246">+J241/E241*1000</f>
        <v>3012.540097116229</v>
      </c>
      <c r="O241" s="34">
        <f t="shared" si="46"/>
        <v>5.407726221163031</v>
      </c>
    </row>
    <row r="242" spans="1:15" ht="11.25" customHeight="1">
      <c r="A242" s="29" t="s">
        <v>137</v>
      </c>
      <c r="B242" s="29"/>
      <c r="C242" s="28">
        <v>8072.738</v>
      </c>
      <c r="D242" s="28">
        <v>5901.149</v>
      </c>
      <c r="E242" s="28">
        <v>3169.983</v>
      </c>
      <c r="F242" s="34">
        <f t="shared" si="49"/>
        <v>-46.28193594162764</v>
      </c>
      <c r="G242" s="34"/>
      <c r="H242" s="28">
        <v>33156.779</v>
      </c>
      <c r="I242" s="28">
        <v>22755.541</v>
      </c>
      <c r="J242" s="28">
        <v>21577.52</v>
      </c>
      <c r="K242" s="34">
        <f t="shared" si="50"/>
        <v>-5.176853409022442</v>
      </c>
      <c r="L242" s="188">
        <f t="shared" si="51"/>
        <v>2.8273874307612736</v>
      </c>
      <c r="M242" s="27">
        <f t="shared" si="47"/>
        <v>3856.120392825194</v>
      </c>
      <c r="N242" s="27">
        <f t="shared" si="52"/>
        <v>6806.825147011829</v>
      </c>
      <c r="O242" s="34">
        <f t="shared" si="46"/>
        <v>76.52003707344821</v>
      </c>
    </row>
    <row r="243" spans="1:15" ht="11.25" customHeight="1">
      <c r="A243" s="29" t="s">
        <v>138</v>
      </c>
      <c r="B243" s="29"/>
      <c r="C243" s="28">
        <v>55890.614</v>
      </c>
      <c r="D243" s="28">
        <v>36367.049</v>
      </c>
      <c r="E243" s="28">
        <v>48611.577</v>
      </c>
      <c r="F243" s="34">
        <f t="shared" si="49"/>
        <v>33.66929222109826</v>
      </c>
      <c r="G243" s="34"/>
      <c r="H243" s="28">
        <v>142316.25</v>
      </c>
      <c r="I243" s="28">
        <v>90701.089</v>
      </c>
      <c r="J243" s="28">
        <v>121393.189</v>
      </c>
      <c r="K243" s="34">
        <f t="shared" si="50"/>
        <v>33.8387337333954</v>
      </c>
      <c r="L243" s="188">
        <f t="shared" si="51"/>
        <v>15.906627673552276</v>
      </c>
      <c r="M243" s="27">
        <f t="shared" si="47"/>
        <v>2494.0458875285703</v>
      </c>
      <c r="N243" s="27">
        <f t="shared" si="52"/>
        <v>2497.207383335867</v>
      </c>
      <c r="O243" s="34">
        <f t="shared" si="46"/>
        <v>0.1267617337397553</v>
      </c>
    </row>
    <row r="244" spans="1:27" ht="11.25" customHeight="1">
      <c r="A244" s="29" t="s">
        <v>139</v>
      </c>
      <c r="B244" s="29"/>
      <c r="C244" s="28">
        <v>5079.283</v>
      </c>
      <c r="D244" s="28">
        <v>4017.92</v>
      </c>
      <c r="E244" s="28">
        <v>3737.449</v>
      </c>
      <c r="F244" s="34">
        <f t="shared" si="49"/>
        <v>-6.980502349474364</v>
      </c>
      <c r="G244" s="34"/>
      <c r="H244" s="28">
        <v>20790.93</v>
      </c>
      <c r="I244" s="28">
        <v>16607.362</v>
      </c>
      <c r="J244" s="28">
        <v>20262.054</v>
      </c>
      <c r="K244" s="34">
        <f t="shared" si="50"/>
        <v>22.006457136298934</v>
      </c>
      <c r="L244" s="188">
        <f t="shared" si="51"/>
        <v>2.655016739690483</v>
      </c>
      <c r="M244" s="27">
        <f t="shared" si="47"/>
        <v>4133.323212010194</v>
      </c>
      <c r="N244" s="27">
        <f t="shared" si="52"/>
        <v>5421.3593282476895</v>
      </c>
      <c r="O244" s="34">
        <f t="shared" si="46"/>
        <v>31.16224040972287</v>
      </c>
      <c r="V244" s="27"/>
      <c r="W244" s="27"/>
      <c r="X244" s="27"/>
      <c r="Y244" s="27"/>
      <c r="Z244" s="27"/>
      <c r="AA244" s="27"/>
    </row>
    <row r="245" spans="1:15" ht="11.25" customHeight="1">
      <c r="A245" s="29" t="s">
        <v>140</v>
      </c>
      <c r="B245" s="29"/>
      <c r="C245" s="28">
        <v>112534.849</v>
      </c>
      <c r="D245" s="28">
        <v>78636.992</v>
      </c>
      <c r="E245" s="28">
        <v>74431.072</v>
      </c>
      <c r="F245" s="34">
        <f t="shared" si="49"/>
        <v>-5.348526047384922</v>
      </c>
      <c r="G245" s="34"/>
      <c r="H245" s="28">
        <v>360363.307</v>
      </c>
      <c r="I245" s="28">
        <v>250473.182</v>
      </c>
      <c r="J245" s="28">
        <v>249345.648</v>
      </c>
      <c r="K245" s="34">
        <f t="shared" si="50"/>
        <v>-0.450161566598382</v>
      </c>
      <c r="L245" s="188">
        <f t="shared" si="51"/>
        <v>32.67274232952744</v>
      </c>
      <c r="M245" s="27">
        <f t="shared" si="47"/>
        <v>3185.1826427948818</v>
      </c>
      <c r="N245" s="27">
        <f t="shared" si="52"/>
        <v>3350.0209159959427</v>
      </c>
      <c r="O245" s="34">
        <f t="shared" si="46"/>
        <v>5.175159219642779</v>
      </c>
    </row>
    <row r="246" spans="1:25" ht="11.25" customHeight="1">
      <c r="A246" s="29" t="s">
        <v>141</v>
      </c>
      <c r="B246" s="29"/>
      <c r="C246" s="28">
        <v>20531.841</v>
      </c>
      <c r="D246" s="28">
        <v>14212.638</v>
      </c>
      <c r="E246" s="28">
        <v>12856.947</v>
      </c>
      <c r="F246" s="34">
        <f t="shared" si="49"/>
        <v>-9.538630337309655</v>
      </c>
      <c r="G246" s="34"/>
      <c r="H246" s="28">
        <v>25163.201</v>
      </c>
      <c r="I246" s="28">
        <v>17111.115</v>
      </c>
      <c r="J246" s="28">
        <v>17633.487</v>
      </c>
      <c r="K246" s="34">
        <f t="shared" si="50"/>
        <v>3.052822682800027</v>
      </c>
      <c r="L246" s="188">
        <f t="shared" si="51"/>
        <v>2.310585252813684</v>
      </c>
      <c r="M246" s="27">
        <f t="shared" si="47"/>
        <v>1203.9365950219799</v>
      </c>
      <c r="N246" s="27">
        <f t="shared" si="52"/>
        <v>1371.514326068234</v>
      </c>
      <c r="O246" s="34">
        <f t="shared" si="46"/>
        <v>13.919149209281628</v>
      </c>
      <c r="T246" s="27"/>
      <c r="U246" s="27"/>
      <c r="V246" s="27"/>
      <c r="W246" s="27"/>
      <c r="X246" s="27"/>
      <c r="Y246" s="27"/>
    </row>
    <row r="247" spans="1:25" ht="11.25" customHeight="1">
      <c r="A247" s="29"/>
      <c r="B247" s="29"/>
      <c r="C247" s="28"/>
      <c r="D247" s="28"/>
      <c r="E247" s="28"/>
      <c r="F247" s="34"/>
      <c r="G247" s="34"/>
      <c r="H247" s="28"/>
      <c r="I247" s="28"/>
      <c r="J247" s="28"/>
      <c r="K247" s="34"/>
      <c r="L247" s="188"/>
      <c r="M247" s="26"/>
      <c r="O247" s="189"/>
      <c r="T247" s="27"/>
      <c r="U247" s="27"/>
      <c r="V247" s="27"/>
      <c r="W247" s="27"/>
      <c r="X247" s="27"/>
      <c r="Y247" s="27"/>
    </row>
    <row r="248" spans="1:15" ht="11.25" customHeight="1">
      <c r="A248" s="31" t="s">
        <v>142</v>
      </c>
      <c r="B248" s="31"/>
      <c r="C248" s="28"/>
      <c r="D248" s="28"/>
      <c r="E248" s="28"/>
      <c r="F248" s="34"/>
      <c r="G248" s="34"/>
      <c r="H248" s="32">
        <v>88787.18</v>
      </c>
      <c r="I248" s="32">
        <v>51030.778</v>
      </c>
      <c r="J248" s="32">
        <v>106405.664</v>
      </c>
      <c r="K248" s="33">
        <f>+J248/I248*100-100</f>
        <v>108.51272147957457</v>
      </c>
      <c r="L248" s="196">
        <f>+J248/$J$218*100</f>
        <v>13.94275324297729</v>
      </c>
      <c r="M248" s="26"/>
      <c r="O248" s="189"/>
    </row>
    <row r="249" spans="1:15" ht="11.25" customHeight="1">
      <c r="A249" s="173" t="s">
        <v>301</v>
      </c>
      <c r="B249" s="29">
        <v>16010000</v>
      </c>
      <c r="C249" s="28">
        <v>4256.558</v>
      </c>
      <c r="D249" s="28">
        <v>2810.458</v>
      </c>
      <c r="E249" s="28">
        <v>2528.45</v>
      </c>
      <c r="F249" s="34">
        <f>+E249/D249*100-100</f>
        <v>-10.034236412712815</v>
      </c>
      <c r="G249" s="34"/>
      <c r="H249" s="28">
        <v>6142.681</v>
      </c>
      <c r="I249" s="28">
        <v>3771.269</v>
      </c>
      <c r="J249" s="28">
        <v>4486.387</v>
      </c>
      <c r="K249" s="34">
        <f>+J249/I249*100-100</f>
        <v>18.962264426112256</v>
      </c>
      <c r="L249" s="188">
        <f>+J249/$J$218*100</f>
        <v>0.5878689586815713</v>
      </c>
      <c r="M249" s="26"/>
      <c r="O249" s="189"/>
    </row>
    <row r="250" spans="1:13" ht="11.25">
      <c r="A250" s="29" t="s">
        <v>27</v>
      </c>
      <c r="B250" s="29"/>
      <c r="C250" s="28"/>
      <c r="D250" s="28"/>
      <c r="E250" s="28"/>
      <c r="F250" s="28"/>
      <c r="G250" s="28"/>
      <c r="H250" s="28">
        <f>+H248-H249</f>
        <v>82644.499</v>
      </c>
      <c r="I250" s="28">
        <f>+I248-I249</f>
        <v>47259.509</v>
      </c>
      <c r="J250" s="28">
        <f>+J248-J249</f>
        <v>101919.277</v>
      </c>
      <c r="K250" s="34">
        <f>+J250/I250*100-100</f>
        <v>115.65877250227041</v>
      </c>
      <c r="L250" s="188">
        <f>+J250/$J$218*100</f>
        <v>13.354884284295721</v>
      </c>
      <c r="M250" s="26"/>
    </row>
    <row r="251" spans="1:18" ht="11.25">
      <c r="A251" s="2"/>
      <c r="B251" s="2"/>
      <c r="C251" s="36"/>
      <c r="D251" s="36"/>
      <c r="E251" s="36"/>
      <c r="F251" s="36"/>
      <c r="G251" s="36"/>
      <c r="H251" s="36"/>
      <c r="I251" s="36"/>
      <c r="J251" s="36"/>
      <c r="K251" s="2"/>
      <c r="L251" s="2"/>
      <c r="R251" s="183"/>
    </row>
    <row r="252" spans="1:18" ht="11.25">
      <c r="A252" s="29" t="s">
        <v>445</v>
      </c>
      <c r="B252" s="29"/>
      <c r="C252" s="29"/>
      <c r="D252" s="29"/>
      <c r="E252" s="29"/>
      <c r="F252" s="29"/>
      <c r="G252" s="29"/>
      <c r="H252" s="29"/>
      <c r="I252" s="29"/>
      <c r="J252" s="29"/>
      <c r="K252" s="29"/>
      <c r="L252" s="29"/>
      <c r="R252" s="183"/>
    </row>
    <row r="253" spans="1:18" ht="19.5" customHeight="1">
      <c r="A253" s="264" t="s">
        <v>345</v>
      </c>
      <c r="B253" s="264"/>
      <c r="C253" s="264"/>
      <c r="D253" s="264"/>
      <c r="E253" s="264"/>
      <c r="F253" s="264"/>
      <c r="G253" s="264"/>
      <c r="H253" s="264"/>
      <c r="I253" s="264"/>
      <c r="J253" s="264"/>
      <c r="K253" s="264"/>
      <c r="L253" s="264"/>
      <c r="R253" s="183"/>
    </row>
    <row r="254" spans="1:18" ht="19.5" customHeight="1">
      <c r="A254" s="263" t="s">
        <v>344</v>
      </c>
      <c r="B254" s="263"/>
      <c r="C254" s="263"/>
      <c r="D254" s="263"/>
      <c r="E254" s="263"/>
      <c r="F254" s="263"/>
      <c r="G254" s="263"/>
      <c r="H254" s="263"/>
      <c r="I254" s="263"/>
      <c r="J254" s="263"/>
      <c r="K254" s="263"/>
      <c r="L254" s="263"/>
      <c r="R254" s="183"/>
    </row>
    <row r="255" spans="1:21" ht="11.25">
      <c r="A255" s="29"/>
      <c r="B255" s="29"/>
      <c r="C255" s="270" t="s">
        <v>202</v>
      </c>
      <c r="D255" s="270"/>
      <c r="E255" s="270"/>
      <c r="F255" s="270"/>
      <c r="G255" s="30"/>
      <c r="H255" s="270" t="s">
        <v>203</v>
      </c>
      <c r="I255" s="270"/>
      <c r="J255" s="270"/>
      <c r="K255" s="270"/>
      <c r="L255" s="30"/>
      <c r="M255" s="267" t="s">
        <v>382</v>
      </c>
      <c r="N255" s="267" t="s">
        <v>382</v>
      </c>
      <c r="O255" s="267" t="s">
        <v>356</v>
      </c>
      <c r="P255" s="173"/>
      <c r="Q255" s="173"/>
      <c r="R255" s="173"/>
      <c r="S255" s="173"/>
      <c r="T255" s="173"/>
      <c r="U255" s="173"/>
    </row>
    <row r="256" spans="1:21" ht="11.25">
      <c r="A256" s="29" t="s">
        <v>219</v>
      </c>
      <c r="B256" s="46" t="s">
        <v>187</v>
      </c>
      <c r="C256" s="53">
        <v>2007</v>
      </c>
      <c r="D256" s="269" t="str">
        <f>+D215</f>
        <v>Enero - Agosto</v>
      </c>
      <c r="E256" s="269"/>
      <c r="F256" s="269"/>
      <c r="G256" s="30"/>
      <c r="H256" s="53">
        <v>2007</v>
      </c>
      <c r="I256" s="269" t="str">
        <f>+D256</f>
        <v>Enero - Agosto</v>
      </c>
      <c r="J256" s="269"/>
      <c r="K256" s="269"/>
      <c r="L256" s="195" t="s">
        <v>436</v>
      </c>
      <c r="M256" s="268"/>
      <c r="N256" s="268"/>
      <c r="O256" s="268"/>
      <c r="P256" s="173"/>
      <c r="Q256" s="173"/>
      <c r="R256" s="173"/>
      <c r="S256" s="173"/>
      <c r="T256" s="173"/>
      <c r="U256" s="173"/>
    </row>
    <row r="257" spans="1:15" ht="11.25">
      <c r="A257" s="2"/>
      <c r="B257" s="47" t="s">
        <v>68</v>
      </c>
      <c r="C257" s="2"/>
      <c r="D257" s="54">
        <v>2007</v>
      </c>
      <c r="E257" s="54">
        <v>2008</v>
      </c>
      <c r="F257" s="55" t="s">
        <v>356</v>
      </c>
      <c r="G257" s="35"/>
      <c r="H257" s="2"/>
      <c r="I257" s="54">
        <v>2007</v>
      </c>
      <c r="J257" s="54">
        <v>2008</v>
      </c>
      <c r="K257" s="55" t="s">
        <v>356</v>
      </c>
      <c r="L257" s="35">
        <v>2008</v>
      </c>
      <c r="M257" s="191"/>
      <c r="N257" s="191"/>
      <c r="O257" s="35"/>
    </row>
    <row r="258" spans="1:18" ht="11.25">
      <c r="A258" s="29"/>
      <c r="B258" s="29"/>
      <c r="C258" s="28"/>
      <c r="D258" s="28"/>
      <c r="E258" s="28"/>
      <c r="F258" s="34"/>
      <c r="G258" s="34"/>
      <c r="H258" s="28"/>
      <c r="I258" s="28"/>
      <c r="J258" s="28"/>
      <c r="K258" s="34"/>
      <c r="L258" s="34"/>
      <c r="R258" s="183"/>
    </row>
    <row r="259" spans="1:18" s="63" customFormat="1" ht="11.25">
      <c r="A259" s="62" t="s">
        <v>437</v>
      </c>
      <c r="B259" s="62"/>
      <c r="C259" s="62"/>
      <c r="D259" s="62"/>
      <c r="E259" s="62"/>
      <c r="F259" s="62"/>
      <c r="G259" s="62"/>
      <c r="H259" s="62">
        <f>+H261+H271</f>
        <v>4500301.927999999</v>
      </c>
      <c r="I259" s="62">
        <f>+I261+I271</f>
        <v>3006205.2780000004</v>
      </c>
      <c r="J259" s="62">
        <f>+J261+J271</f>
        <v>3338431.096</v>
      </c>
      <c r="K259" s="190">
        <f>+J259/I259*100-100</f>
        <v>11.051335064551097</v>
      </c>
      <c r="L259" s="62">
        <f>+L261+L271</f>
        <v>100</v>
      </c>
      <c r="M259" s="188"/>
      <c r="N259" s="188"/>
      <c r="O259" s="188"/>
      <c r="R259" s="188"/>
    </row>
    <row r="260" spans="1:18" ht="11.25">
      <c r="A260" s="29"/>
      <c r="B260" s="29"/>
      <c r="C260" s="28"/>
      <c r="D260" s="28"/>
      <c r="E260" s="28"/>
      <c r="F260" s="34"/>
      <c r="G260" s="34"/>
      <c r="H260" s="28"/>
      <c r="I260" s="28"/>
      <c r="J260" s="28"/>
      <c r="K260" s="34"/>
      <c r="L260" s="34"/>
      <c r="R260" s="183"/>
    </row>
    <row r="261" spans="1:18" ht="11.25">
      <c r="A261" s="31" t="s">
        <v>121</v>
      </c>
      <c r="B261" s="31"/>
      <c r="C261" s="32"/>
      <c r="D261" s="32"/>
      <c r="E261" s="32"/>
      <c r="F261" s="33"/>
      <c r="G261" s="33"/>
      <c r="H261" s="32">
        <f>+H263+H266+H269</f>
        <v>234384.791</v>
      </c>
      <c r="I261" s="32">
        <f>+I263+I266+I269</f>
        <v>161331.754</v>
      </c>
      <c r="J261" s="32">
        <f>+J263+J266+J269</f>
        <v>220268.08500000002</v>
      </c>
      <c r="K261" s="33">
        <f>+J261/I261*100-100</f>
        <v>36.53114129038727</v>
      </c>
      <c r="L261" s="33">
        <f>+J261/$J$259*100</f>
        <v>6.597952111814383</v>
      </c>
      <c r="R261" s="183"/>
    </row>
    <row r="262" spans="1:18" ht="11.25">
      <c r="A262" s="31"/>
      <c r="B262" s="31"/>
      <c r="C262" s="28"/>
      <c r="D262" s="28"/>
      <c r="E262" s="28"/>
      <c r="F262" s="34"/>
      <c r="G262" s="34"/>
      <c r="H262" s="28"/>
      <c r="I262" s="28"/>
      <c r="J262" s="28"/>
      <c r="K262" s="33"/>
      <c r="L262" s="34"/>
      <c r="R262" s="183"/>
    </row>
    <row r="263" spans="1:18" ht="11.25">
      <c r="A263" s="31" t="s">
        <v>145</v>
      </c>
      <c r="B263" s="31"/>
      <c r="C263" s="32">
        <f>+C264+C265</f>
        <v>3029706.4760000003</v>
      </c>
      <c r="D263" s="32">
        <f>+D264+D265</f>
        <v>2028750.042</v>
      </c>
      <c r="E263" s="32">
        <f>+E264+E265</f>
        <v>2527577.174</v>
      </c>
      <c r="F263" s="33">
        <f aca="true" t="shared" si="53" ref="F263:F268">+E263/D263*100-100</f>
        <v>24.587904949997778</v>
      </c>
      <c r="G263" s="28"/>
      <c r="H263" s="32">
        <f>+H264+H265</f>
        <v>222705.59</v>
      </c>
      <c r="I263" s="32">
        <f>+I264+I265</f>
        <v>152639.65</v>
      </c>
      <c r="J263" s="32">
        <f>+J264+J265</f>
        <v>213808.47600000002</v>
      </c>
      <c r="K263" s="33">
        <f aca="true" t="shared" si="54" ref="K263:K269">+J263/I263*100-100</f>
        <v>40.074008293389056</v>
      </c>
      <c r="L263" s="33">
        <f aca="true" t="shared" si="55" ref="L263:L290">+J263/$J$259*100</f>
        <v>6.40445975524786</v>
      </c>
      <c r="R263" s="183"/>
    </row>
    <row r="264" spans="1:18" ht="11.25">
      <c r="A264" s="29" t="s">
        <v>173</v>
      </c>
      <c r="B264" s="29"/>
      <c r="C264" s="28">
        <v>35796.22</v>
      </c>
      <c r="D264" s="28">
        <v>35796.22</v>
      </c>
      <c r="E264" s="28">
        <v>18142.47</v>
      </c>
      <c r="F264" s="34">
        <f t="shared" si="53"/>
        <v>-49.31735808976478</v>
      </c>
      <c r="G264" s="34"/>
      <c r="H264" s="28">
        <v>2563.456</v>
      </c>
      <c r="I264" s="28">
        <v>2563.456</v>
      </c>
      <c r="J264" s="28">
        <v>1347.39</v>
      </c>
      <c r="K264" s="34">
        <f t="shared" si="54"/>
        <v>-47.438536101263296</v>
      </c>
      <c r="L264" s="34">
        <f t="shared" si="55"/>
        <v>0.04035997632583758</v>
      </c>
      <c r="R264" s="183"/>
    </row>
    <row r="265" spans="1:18" ht="11.25">
      <c r="A265" s="29" t="s">
        <v>174</v>
      </c>
      <c r="B265" s="29"/>
      <c r="C265" s="28">
        <v>2993910.256</v>
      </c>
      <c r="D265" s="28">
        <v>1992953.822</v>
      </c>
      <c r="E265" s="28">
        <v>2509434.704</v>
      </c>
      <c r="F265" s="34">
        <f t="shared" si="53"/>
        <v>25.91534617102633</v>
      </c>
      <c r="G265" s="34"/>
      <c r="H265" s="28">
        <v>220142.134</v>
      </c>
      <c r="I265" s="28">
        <v>150076.194</v>
      </c>
      <c r="J265" s="28">
        <v>212461.086</v>
      </c>
      <c r="K265" s="34">
        <f t="shared" si="54"/>
        <v>41.568812705897926</v>
      </c>
      <c r="L265" s="34">
        <f t="shared" si="55"/>
        <v>6.364099778922021</v>
      </c>
      <c r="R265" s="183"/>
    </row>
    <row r="266" spans="1:18" ht="11.25">
      <c r="A266" s="31" t="s">
        <v>175</v>
      </c>
      <c r="B266" s="31"/>
      <c r="C266" s="32">
        <f>+C267+C268</f>
        <v>105763</v>
      </c>
      <c r="D266" s="32">
        <f>+D267+D268</f>
        <v>56008</v>
      </c>
      <c r="E266" s="32">
        <f>+E267+E268</f>
        <v>17476</v>
      </c>
      <c r="F266" s="33">
        <f t="shared" si="53"/>
        <v>-68.79731466933296</v>
      </c>
      <c r="G266" s="34"/>
      <c r="H266" s="32">
        <f>+H267+H268</f>
        <v>7761.794</v>
      </c>
      <c r="I266" s="32">
        <f>+I267+I268</f>
        <v>5729.66</v>
      </c>
      <c r="J266" s="32">
        <f>+J267+J268</f>
        <v>3714.874</v>
      </c>
      <c r="K266" s="33">
        <f t="shared" si="54"/>
        <v>-35.16414586554875</v>
      </c>
      <c r="L266" s="34">
        <f t="shared" si="55"/>
        <v>0.11127604234369376</v>
      </c>
      <c r="R266" s="183"/>
    </row>
    <row r="267" spans="1:18" ht="11.25">
      <c r="A267" s="29" t="s">
        <v>173</v>
      </c>
      <c r="B267" s="29"/>
      <c r="C267" s="28">
        <v>55106</v>
      </c>
      <c r="D267" s="28">
        <v>46029</v>
      </c>
      <c r="E267" s="28">
        <v>16538</v>
      </c>
      <c r="F267" s="34">
        <f t="shared" si="53"/>
        <v>-64.07047730778422</v>
      </c>
      <c r="G267" s="34"/>
      <c r="H267" s="28">
        <v>6157.886</v>
      </c>
      <c r="I267" s="28">
        <v>4608.484</v>
      </c>
      <c r="J267" s="28">
        <v>3145.558</v>
      </c>
      <c r="K267" s="34">
        <f t="shared" si="54"/>
        <v>-31.74419179929886</v>
      </c>
      <c r="L267" s="34">
        <f t="shared" si="55"/>
        <v>0.09422264259906114</v>
      </c>
      <c r="R267" s="183"/>
    </row>
    <row r="268" spans="1:18" ht="11.25">
      <c r="A268" s="29" t="s">
        <v>174</v>
      </c>
      <c r="B268" s="29"/>
      <c r="C268" s="28">
        <v>50657</v>
      </c>
      <c r="D268" s="28">
        <v>9979</v>
      </c>
      <c r="E268" s="28">
        <v>938</v>
      </c>
      <c r="F268" s="34">
        <f t="shared" si="53"/>
        <v>-90.60026054714902</v>
      </c>
      <c r="G268" s="34"/>
      <c r="H268" s="28">
        <v>1603.908</v>
      </c>
      <c r="I268" s="28">
        <v>1121.176</v>
      </c>
      <c r="J268" s="28">
        <v>569.316</v>
      </c>
      <c r="K268" s="34">
        <f t="shared" si="54"/>
        <v>-49.22153167745296</v>
      </c>
      <c r="L268" s="34">
        <f t="shared" si="55"/>
        <v>0.017053399744632623</v>
      </c>
      <c r="R268" s="183"/>
    </row>
    <row r="269" spans="1:18" ht="11.25">
      <c r="A269" s="31" t="s">
        <v>146</v>
      </c>
      <c r="B269" s="31"/>
      <c r="C269" s="39"/>
      <c r="D269" s="39"/>
      <c r="E269" s="39"/>
      <c r="F269" s="34"/>
      <c r="G269" s="34"/>
      <c r="H269" s="32">
        <v>3917.407</v>
      </c>
      <c r="I269" s="32">
        <v>2962.444</v>
      </c>
      <c r="J269" s="32">
        <v>2744.735</v>
      </c>
      <c r="K269" s="33">
        <f t="shared" si="54"/>
        <v>-7.348965921381122</v>
      </c>
      <c r="L269" s="34">
        <f t="shared" si="55"/>
        <v>0.08221631422282918</v>
      </c>
      <c r="R269" s="183"/>
    </row>
    <row r="270" spans="1:18" ht="11.25">
      <c r="A270" s="29"/>
      <c r="B270" s="29"/>
      <c r="C270" s="28"/>
      <c r="D270" s="28"/>
      <c r="E270" s="28"/>
      <c r="F270" s="34"/>
      <c r="G270" s="34"/>
      <c r="H270" s="28"/>
      <c r="I270" s="28"/>
      <c r="J270" s="28"/>
      <c r="K270" s="34"/>
      <c r="L270" s="34"/>
      <c r="R270" s="183"/>
    </row>
    <row r="271" spans="1:18" ht="11.25">
      <c r="A271" s="31" t="s">
        <v>128</v>
      </c>
      <c r="B271" s="31"/>
      <c r="C271" s="28"/>
      <c r="D271" s="28"/>
      <c r="E271" s="28"/>
      <c r="F271" s="34"/>
      <c r="G271" s="34"/>
      <c r="H271" s="32">
        <f>+H273+H280+H285+H289+H290</f>
        <v>4265917.136999999</v>
      </c>
      <c r="I271" s="32">
        <f>+I273+I280+I285+I289+I290</f>
        <v>2844873.524</v>
      </c>
      <c r="J271" s="32">
        <f>+J273+J280+J285+J289+J290</f>
        <v>3118163.011</v>
      </c>
      <c r="K271" s="33">
        <f>+J271/I271*100-100</f>
        <v>9.60638442076484</v>
      </c>
      <c r="L271" s="33">
        <f t="shared" si="55"/>
        <v>93.40204788818562</v>
      </c>
      <c r="R271" s="183"/>
    </row>
    <row r="272" spans="1:18" ht="11.25">
      <c r="A272" s="31"/>
      <c r="B272" s="31"/>
      <c r="C272" s="28"/>
      <c r="D272" s="28"/>
      <c r="E272" s="28"/>
      <c r="F272" s="34"/>
      <c r="G272" s="34"/>
      <c r="H272" s="28"/>
      <c r="I272" s="28"/>
      <c r="J272" s="28"/>
      <c r="K272" s="34"/>
      <c r="L272" s="34"/>
      <c r="R272" s="183"/>
    </row>
    <row r="273" spans="1:18" ht="11.25">
      <c r="A273" s="31" t="s">
        <v>147</v>
      </c>
      <c r="B273" s="31"/>
      <c r="C273" s="32">
        <f>SUM(C274:C278)</f>
        <v>3858389.3510000003</v>
      </c>
      <c r="D273" s="32">
        <f>SUM(D274:D278)</f>
        <v>2590246.017</v>
      </c>
      <c r="E273" s="32">
        <f>SUM(E274:E278)</f>
        <v>2728253.975</v>
      </c>
      <c r="F273" s="33">
        <f>+E273/D273*100-100</f>
        <v>5.327986496041007</v>
      </c>
      <c r="G273" s="34"/>
      <c r="H273" s="32">
        <f>SUM(H274:H278)</f>
        <v>2357298.1</v>
      </c>
      <c r="I273" s="32">
        <f>SUM(I274:I278)</f>
        <v>1552797.017</v>
      </c>
      <c r="J273" s="32">
        <f>SUM(J274:J278)</f>
        <v>1832573.5369999998</v>
      </c>
      <c r="K273" s="33">
        <f>+J273/I273*100-100</f>
        <v>18.017584844445892</v>
      </c>
      <c r="L273" s="33">
        <f t="shared" si="55"/>
        <v>54.89325627225705</v>
      </c>
      <c r="M273" s="27">
        <f>+I273/D273*1000</f>
        <v>599.4785849717996</v>
      </c>
      <c r="N273" s="27">
        <f>+J273/E273*1000</f>
        <v>671.7019580261034</v>
      </c>
      <c r="O273" s="34">
        <f>+N273/M273*100-100</f>
        <v>12.04769859422106</v>
      </c>
      <c r="R273" s="183"/>
    </row>
    <row r="274" spans="1:18" ht="11.25">
      <c r="A274" s="29" t="s">
        <v>183</v>
      </c>
      <c r="B274" s="29"/>
      <c r="C274" s="28">
        <v>330563.538</v>
      </c>
      <c r="D274" s="28">
        <v>222737.337</v>
      </c>
      <c r="E274" s="28">
        <v>223695.611</v>
      </c>
      <c r="F274" s="34">
        <f>+E274/D274*100-100</f>
        <v>0.4302260289661177</v>
      </c>
      <c r="G274" s="34"/>
      <c r="H274" s="28">
        <v>194092.025</v>
      </c>
      <c r="I274" s="28">
        <v>129764.916</v>
      </c>
      <c r="J274" s="28">
        <v>119894.361</v>
      </c>
      <c r="K274" s="34">
        <f>+J274/I274*100-100</f>
        <v>-7.606489723308556</v>
      </c>
      <c r="L274" s="34">
        <f t="shared" si="55"/>
        <v>3.5913384926126986</v>
      </c>
      <c r="M274" s="27">
        <f>+I274/D274*1000</f>
        <v>582.5916649079809</v>
      </c>
      <c r="N274" s="27">
        <f>+J274/E274*1000</f>
        <v>535.9710030251779</v>
      </c>
      <c r="O274" s="34">
        <f>+N274/M274*100-100</f>
        <v>-8.002287827129592</v>
      </c>
      <c r="R274" s="183"/>
    </row>
    <row r="275" spans="1:18" ht="11.25">
      <c r="A275" s="29" t="s">
        <v>184</v>
      </c>
      <c r="B275" s="29"/>
      <c r="C275" s="28">
        <v>0</v>
      </c>
      <c r="D275" s="28">
        <v>0</v>
      </c>
      <c r="E275" s="28">
        <v>0</v>
      </c>
      <c r="F275" s="34"/>
      <c r="G275" s="34"/>
      <c r="H275" s="28">
        <v>0</v>
      </c>
      <c r="I275" s="28">
        <v>0</v>
      </c>
      <c r="J275" s="28">
        <v>0</v>
      </c>
      <c r="K275" s="34"/>
      <c r="L275" s="34">
        <f t="shared" si="55"/>
        <v>0</v>
      </c>
      <c r="M275" s="27"/>
      <c r="N275" s="27"/>
      <c r="O275" s="34"/>
      <c r="R275" s="183"/>
    </row>
    <row r="276" spans="1:18" ht="11.25">
      <c r="A276" s="29" t="s">
        <v>185</v>
      </c>
      <c r="B276" s="29"/>
      <c r="C276" s="28">
        <v>1894491.426</v>
      </c>
      <c r="D276" s="28">
        <v>1293391.354</v>
      </c>
      <c r="E276" s="28">
        <v>1255228.206</v>
      </c>
      <c r="F276" s="34">
        <f>+E276/D276*100-100</f>
        <v>-2.950626496920279</v>
      </c>
      <c r="G276" s="34"/>
      <c r="H276" s="28">
        <v>1227478.772</v>
      </c>
      <c r="I276" s="28">
        <v>824920.763</v>
      </c>
      <c r="J276" s="28">
        <v>870986.375</v>
      </c>
      <c r="K276" s="34">
        <f>+J276/I276*100-100</f>
        <v>5.584246883600372</v>
      </c>
      <c r="L276" s="34">
        <f t="shared" si="55"/>
        <v>26.089691533354927</v>
      </c>
      <c r="M276" s="27">
        <f>+I276/D276*1000</f>
        <v>637.7967198008655</v>
      </c>
      <c r="N276" s="27">
        <f>+J276/E276*1000</f>
        <v>693.8868731890176</v>
      </c>
      <c r="O276" s="34">
        <f>+N276/M276*100-100</f>
        <v>8.794362160668484</v>
      </c>
      <c r="R276" s="183"/>
    </row>
    <row r="277" spans="1:18" ht="11.25">
      <c r="A277" s="29" t="s">
        <v>186</v>
      </c>
      <c r="B277" s="29"/>
      <c r="C277" s="28">
        <v>1633334.387</v>
      </c>
      <c r="D277" s="28">
        <v>1074117.326</v>
      </c>
      <c r="E277" s="28">
        <v>1249327.922</v>
      </c>
      <c r="F277" s="34">
        <f>+E277/D277*100-100</f>
        <v>16.312053791412367</v>
      </c>
      <c r="G277" s="34"/>
      <c r="H277" s="28">
        <v>935727.303</v>
      </c>
      <c r="I277" s="28">
        <v>598111.338</v>
      </c>
      <c r="J277" s="28">
        <v>841691.073</v>
      </c>
      <c r="K277" s="34">
        <f>+J277/I277*100-100</f>
        <v>40.72481485044176</v>
      </c>
      <c r="L277" s="34">
        <f t="shared" si="55"/>
        <v>25.21217448544878</v>
      </c>
      <c r="M277" s="27">
        <f>+I277/D277*1000</f>
        <v>556.8398568035016</v>
      </c>
      <c r="N277" s="27">
        <f>+J277/E277*1000</f>
        <v>673.7150896720292</v>
      </c>
      <c r="O277" s="34">
        <f>+N277/M277*100-100</f>
        <v>20.989020710450106</v>
      </c>
      <c r="R277" s="183"/>
    </row>
    <row r="278" spans="1:18" ht="11.25">
      <c r="A278" s="29" t="s">
        <v>27</v>
      </c>
      <c r="B278" s="29"/>
      <c r="C278" s="28">
        <v>0</v>
      </c>
      <c r="D278" s="28">
        <v>0</v>
      </c>
      <c r="E278" s="28">
        <v>2.236</v>
      </c>
      <c r="F278" s="34"/>
      <c r="G278" s="34"/>
      <c r="H278" s="28">
        <v>0</v>
      </c>
      <c r="I278" s="28">
        <v>0</v>
      </c>
      <c r="J278" s="28">
        <v>1.728</v>
      </c>
      <c r="K278" s="34"/>
      <c r="L278" s="34">
        <f t="shared" si="55"/>
        <v>5.176084065567306E-05</v>
      </c>
      <c r="M278" s="27"/>
      <c r="N278" s="27"/>
      <c r="O278" s="34"/>
      <c r="R278" s="183"/>
    </row>
    <row r="279" spans="1:18" ht="11.25">
      <c r="A279" s="29"/>
      <c r="B279" s="29"/>
      <c r="C279" s="28"/>
      <c r="D279" s="28"/>
      <c r="E279" s="28"/>
      <c r="F279" s="34"/>
      <c r="G279" s="34"/>
      <c r="H279" s="28"/>
      <c r="I279" s="28"/>
      <c r="J279" s="28"/>
      <c r="K279" s="34"/>
      <c r="L279" s="34"/>
      <c r="M279" s="27"/>
      <c r="N279" s="27"/>
      <c r="O279" s="34"/>
      <c r="R279" s="183"/>
    </row>
    <row r="280" spans="1:18" ht="11.25">
      <c r="A280" s="31" t="s">
        <v>176</v>
      </c>
      <c r="B280" s="31"/>
      <c r="C280" s="28"/>
      <c r="D280" s="28"/>
      <c r="E280" s="28"/>
      <c r="F280" s="34"/>
      <c r="G280" s="34"/>
      <c r="H280" s="32">
        <f>+H281+H282+H283</f>
        <v>829677.488</v>
      </c>
      <c r="I280" s="32">
        <f>+I281+I282+I283</f>
        <v>558730.3150000001</v>
      </c>
      <c r="J280" s="32">
        <f>+J281+J282+J283</f>
        <v>515280.363</v>
      </c>
      <c r="K280" s="33">
        <f aca="true" t="shared" si="56" ref="K280:K290">+J280/I280*100-100</f>
        <v>-7.7765517340865955</v>
      </c>
      <c r="L280" s="33">
        <f t="shared" si="55"/>
        <v>15.434805996666887</v>
      </c>
      <c r="M280" s="27"/>
      <c r="N280" s="27"/>
      <c r="O280" s="34"/>
      <c r="R280" s="183"/>
    </row>
    <row r="281" spans="1:18" ht="11.25">
      <c r="A281" s="29" t="s">
        <v>177</v>
      </c>
      <c r="B281" s="29"/>
      <c r="C281" s="28">
        <v>13692408</v>
      </c>
      <c r="D281" s="28">
        <v>11662697</v>
      </c>
      <c r="E281" s="28">
        <v>2548120</v>
      </c>
      <c r="F281" s="34">
        <f>+E281/D281*100-100</f>
        <v>-78.15153733308856</v>
      </c>
      <c r="G281" s="34"/>
      <c r="H281" s="28">
        <v>817814.026</v>
      </c>
      <c r="I281" s="28">
        <v>550769.123</v>
      </c>
      <c r="J281" s="28">
        <v>506236.876</v>
      </c>
      <c r="K281" s="34">
        <f t="shared" si="56"/>
        <v>-8.08546542286831</v>
      </c>
      <c r="L281" s="34">
        <f t="shared" si="55"/>
        <v>15.16391566704961</v>
      </c>
      <c r="M281" s="27">
        <f>+I281/D281*1000</f>
        <v>47.22485056415339</v>
      </c>
      <c r="N281" s="27">
        <f>+J281/E281*1000</f>
        <v>198.6707360720845</v>
      </c>
      <c r="O281" s="34">
        <f>+N281/M281*100-100</f>
        <v>320.69108466991736</v>
      </c>
      <c r="R281" s="183"/>
    </row>
    <row r="282" spans="1:18" ht="11.25">
      <c r="A282" s="29" t="s">
        <v>178</v>
      </c>
      <c r="B282" s="29"/>
      <c r="C282" s="28">
        <v>22498</v>
      </c>
      <c r="D282" s="28">
        <v>14292</v>
      </c>
      <c r="E282" s="28">
        <v>54633</v>
      </c>
      <c r="F282" s="34">
        <f>+E282/D282*100-100</f>
        <v>282.2628043660789</v>
      </c>
      <c r="G282" s="34"/>
      <c r="H282" s="28">
        <v>10968.358</v>
      </c>
      <c r="I282" s="28">
        <v>7148.893</v>
      </c>
      <c r="J282" s="28">
        <v>7454.78</v>
      </c>
      <c r="K282" s="34">
        <f t="shared" si="56"/>
        <v>4.278802326458091</v>
      </c>
      <c r="L282" s="34">
        <f t="shared" si="55"/>
        <v>0.22330189797633015</v>
      </c>
      <c r="M282" s="27">
        <f>+I282/D282*1000</f>
        <v>500.20242093478873</v>
      </c>
      <c r="N282" s="27">
        <f>+J282/E282*1000</f>
        <v>136.4519612688302</v>
      </c>
      <c r="O282" s="34">
        <f>+N282/M282*100-100</f>
        <v>-72.72065156865376</v>
      </c>
      <c r="R282" s="183"/>
    </row>
    <row r="283" spans="1:18" ht="11.25">
      <c r="A283" s="29" t="s">
        <v>179</v>
      </c>
      <c r="B283" s="29"/>
      <c r="C283" s="39"/>
      <c r="D283" s="39"/>
      <c r="E283" s="39"/>
      <c r="F283" s="34"/>
      <c r="G283" s="34"/>
      <c r="H283" s="28">
        <v>895.104</v>
      </c>
      <c r="I283" s="28">
        <v>812.299</v>
      </c>
      <c r="J283" s="28">
        <v>1588.707</v>
      </c>
      <c r="K283" s="34">
        <f t="shared" si="56"/>
        <v>95.58155309805875</v>
      </c>
      <c r="L283" s="34">
        <f t="shared" si="55"/>
        <v>0.04758843164094467</v>
      </c>
      <c r="M283" s="27"/>
      <c r="N283" s="27"/>
      <c r="O283" s="34"/>
      <c r="R283" s="183"/>
    </row>
    <row r="284" spans="1:18" ht="11.25">
      <c r="A284" s="29"/>
      <c r="B284" s="29"/>
      <c r="C284" s="28"/>
      <c r="D284" s="28"/>
      <c r="E284" s="28"/>
      <c r="F284" s="34"/>
      <c r="G284" s="34"/>
      <c r="H284" s="28"/>
      <c r="I284" s="28"/>
      <c r="J284" s="28"/>
      <c r="K284" s="34"/>
      <c r="L284" s="34"/>
      <c r="M284" s="27"/>
      <c r="N284" s="27"/>
      <c r="O284" s="34"/>
      <c r="R284" s="183"/>
    </row>
    <row r="285" spans="1:18" ht="11.25">
      <c r="A285" s="31" t="s">
        <v>148</v>
      </c>
      <c r="B285" s="31"/>
      <c r="C285" s="28"/>
      <c r="D285" s="28"/>
      <c r="E285" s="28"/>
      <c r="F285" s="34"/>
      <c r="G285" s="34"/>
      <c r="H285" s="32">
        <f>SUM(H286:H288)</f>
        <v>935326.132</v>
      </c>
      <c r="I285" s="32">
        <f>SUM(I286:I288)</f>
        <v>631291.5090000001</v>
      </c>
      <c r="J285" s="32">
        <f>SUM(J286:J288)</f>
        <v>681088.104</v>
      </c>
      <c r="K285" s="33">
        <f t="shared" si="56"/>
        <v>7.8880508117209445</v>
      </c>
      <c r="L285" s="33">
        <f t="shared" si="55"/>
        <v>20.4014426062607</v>
      </c>
      <c r="M285" s="27"/>
      <c r="N285" s="27"/>
      <c r="O285" s="34"/>
      <c r="R285" s="183"/>
    </row>
    <row r="286" spans="1:18" ht="11.25">
      <c r="A286" s="29" t="s">
        <v>180</v>
      </c>
      <c r="B286" s="29"/>
      <c r="C286" s="39"/>
      <c r="D286" s="39"/>
      <c r="E286" s="39"/>
      <c r="F286" s="34"/>
      <c r="G286" s="34"/>
      <c r="H286" s="28">
        <v>481911.138</v>
      </c>
      <c r="I286" s="28">
        <v>328601.534</v>
      </c>
      <c r="J286" s="28">
        <v>366690.48</v>
      </c>
      <c r="K286" s="34">
        <f t="shared" si="56"/>
        <v>11.591225864453818</v>
      </c>
      <c r="L286" s="34">
        <f t="shared" si="55"/>
        <v>10.98391638034275</v>
      </c>
      <c r="M286" s="27"/>
      <c r="N286" s="27"/>
      <c r="O286" s="34"/>
      <c r="R286" s="183"/>
    </row>
    <row r="287" spans="1:18" ht="11.25">
      <c r="A287" s="29" t="s">
        <v>181</v>
      </c>
      <c r="B287" s="29"/>
      <c r="C287" s="39"/>
      <c r="D287" s="39"/>
      <c r="E287" s="39"/>
      <c r="F287" s="34"/>
      <c r="G287" s="34"/>
      <c r="H287" s="28">
        <v>6112.969</v>
      </c>
      <c r="I287" s="28">
        <v>3986.916</v>
      </c>
      <c r="J287" s="28">
        <v>7367.396</v>
      </c>
      <c r="K287" s="34">
        <f t="shared" si="56"/>
        <v>84.7893459506044</v>
      </c>
      <c r="L287" s="34">
        <f t="shared" si="55"/>
        <v>0.22068438102039534</v>
      </c>
      <c r="M287" s="27"/>
      <c r="N287" s="27"/>
      <c r="O287" s="34"/>
      <c r="R287" s="183"/>
    </row>
    <row r="288" spans="1:18" ht="11.25">
      <c r="A288" s="29" t="s">
        <v>182</v>
      </c>
      <c r="B288" s="29"/>
      <c r="C288" s="39"/>
      <c r="D288" s="39"/>
      <c r="E288" s="39"/>
      <c r="F288" s="34"/>
      <c r="G288" s="34"/>
      <c r="H288" s="28">
        <v>447302.025</v>
      </c>
      <c r="I288" s="28">
        <v>298703.059</v>
      </c>
      <c r="J288" s="28">
        <v>307030.228</v>
      </c>
      <c r="K288" s="34">
        <f t="shared" si="56"/>
        <v>2.7877749320270624</v>
      </c>
      <c r="L288" s="34">
        <f t="shared" si="55"/>
        <v>9.196841844897554</v>
      </c>
      <c r="M288" s="27"/>
      <c r="N288" s="27"/>
      <c r="O288" s="34"/>
      <c r="R288" s="183"/>
    </row>
    <row r="289" spans="1:18" ht="11.25">
      <c r="A289" s="31" t="s">
        <v>42</v>
      </c>
      <c r="B289" s="31"/>
      <c r="C289" s="32">
        <v>231575.324</v>
      </c>
      <c r="D289" s="32">
        <v>163655.723</v>
      </c>
      <c r="E289" s="32">
        <v>135534.859</v>
      </c>
      <c r="F289" s="33">
        <f>+E289/D289*100-100</f>
        <v>-17.18293957859329</v>
      </c>
      <c r="G289" s="34"/>
      <c r="H289" s="32">
        <v>143237.191</v>
      </c>
      <c r="I289" s="32">
        <v>101848.18</v>
      </c>
      <c r="J289" s="32">
        <v>88768.37</v>
      </c>
      <c r="K289" s="33">
        <f t="shared" si="56"/>
        <v>-12.842458255022322</v>
      </c>
      <c r="L289" s="34">
        <f t="shared" si="55"/>
        <v>2.6589846382140214</v>
      </c>
      <c r="M289" s="27">
        <f>+I289/D289*1000</f>
        <v>622.3319180839156</v>
      </c>
      <c r="N289" s="27">
        <f>+J289/E289*1000</f>
        <v>654.9486283820164</v>
      </c>
      <c r="O289" s="34">
        <f>+N289/M289*100-100</f>
        <v>5.241047317406384</v>
      </c>
      <c r="R289" s="183"/>
    </row>
    <row r="290" spans="1:18" ht="11.25">
      <c r="A290" s="31" t="s">
        <v>149</v>
      </c>
      <c r="B290" s="31"/>
      <c r="C290" s="32"/>
      <c r="D290" s="32"/>
      <c r="E290" s="32"/>
      <c r="F290" s="33"/>
      <c r="G290" s="33"/>
      <c r="H290" s="32">
        <v>378.226</v>
      </c>
      <c r="I290" s="32">
        <v>206.503</v>
      </c>
      <c r="J290" s="32">
        <v>452.637</v>
      </c>
      <c r="K290" s="33">
        <f t="shared" si="56"/>
        <v>119.19148874350495</v>
      </c>
      <c r="L290" s="34">
        <f t="shared" si="55"/>
        <v>0.013558374786957114</v>
      </c>
      <c r="M290" s="27"/>
      <c r="N290" s="27"/>
      <c r="O290" s="34"/>
      <c r="R290" s="183"/>
    </row>
    <row r="291" spans="1:18" ht="11.25">
      <c r="A291" s="2"/>
      <c r="B291" s="2"/>
      <c r="C291" s="36"/>
      <c r="D291" s="36"/>
      <c r="E291" s="36"/>
      <c r="F291" s="36"/>
      <c r="G291" s="36"/>
      <c r="H291" s="36"/>
      <c r="I291" s="36"/>
      <c r="J291" s="36"/>
      <c r="K291" s="2"/>
      <c r="L291" s="2"/>
      <c r="R291" s="183"/>
    </row>
    <row r="292" spans="1:18" ht="11.25">
      <c r="A292" s="29" t="s">
        <v>115</v>
      </c>
      <c r="B292" s="29"/>
      <c r="C292" s="29"/>
      <c r="D292" s="29"/>
      <c r="E292" s="29"/>
      <c r="F292" s="29"/>
      <c r="G292" s="29"/>
      <c r="H292" s="29"/>
      <c r="I292" s="29"/>
      <c r="J292" s="29"/>
      <c r="K292" s="29"/>
      <c r="L292" s="29"/>
      <c r="R292" s="183"/>
    </row>
    <row r="293" spans="1:18" ht="19.5" customHeight="1">
      <c r="A293" s="264" t="s">
        <v>346</v>
      </c>
      <c r="B293" s="264"/>
      <c r="C293" s="264"/>
      <c r="D293" s="264"/>
      <c r="E293" s="264"/>
      <c r="F293" s="264"/>
      <c r="G293" s="264"/>
      <c r="H293" s="264"/>
      <c r="I293" s="264"/>
      <c r="J293" s="264"/>
      <c r="K293" s="264"/>
      <c r="L293" s="193"/>
      <c r="R293" s="183"/>
    </row>
    <row r="294" spans="1:18" ht="19.5" customHeight="1">
      <c r="A294" s="263" t="s">
        <v>484</v>
      </c>
      <c r="B294" s="263"/>
      <c r="C294" s="263"/>
      <c r="D294" s="263"/>
      <c r="E294" s="263"/>
      <c r="F294" s="263"/>
      <c r="G294" s="263"/>
      <c r="H294" s="263"/>
      <c r="I294" s="263"/>
      <c r="J294" s="263"/>
      <c r="K294" s="263"/>
      <c r="L294" s="194"/>
      <c r="R294" s="183"/>
    </row>
    <row r="295" spans="1:21" ht="11.25">
      <c r="A295" s="29"/>
      <c r="B295" s="29"/>
      <c r="C295" s="270" t="s">
        <v>202</v>
      </c>
      <c r="D295" s="270"/>
      <c r="E295" s="270"/>
      <c r="F295" s="270"/>
      <c r="G295" s="30"/>
      <c r="H295" s="270" t="s">
        <v>386</v>
      </c>
      <c r="I295" s="270"/>
      <c r="J295" s="270"/>
      <c r="K295" s="270"/>
      <c r="L295" s="30"/>
      <c r="M295" s="267"/>
      <c r="N295" s="267"/>
      <c r="O295" s="267"/>
      <c r="P295" s="173"/>
      <c r="Q295" s="173"/>
      <c r="R295" s="173"/>
      <c r="S295" s="173"/>
      <c r="T295" s="173"/>
      <c r="U295" s="173"/>
    </row>
    <row r="296" spans="1:21" ht="11.25">
      <c r="A296" s="29" t="s">
        <v>219</v>
      </c>
      <c r="B296" s="46" t="s">
        <v>187</v>
      </c>
      <c r="C296" s="53">
        <v>2007</v>
      </c>
      <c r="D296" s="269" t="str">
        <f>+D256</f>
        <v>Enero - Agosto</v>
      </c>
      <c r="E296" s="269"/>
      <c r="F296" s="269"/>
      <c r="G296" s="30"/>
      <c r="H296" s="53">
        <v>2007</v>
      </c>
      <c r="I296" s="269" t="str">
        <f>+D296</f>
        <v>Enero - Agosto</v>
      </c>
      <c r="J296" s="269"/>
      <c r="K296" s="269"/>
      <c r="L296" s="195" t="s">
        <v>436</v>
      </c>
      <c r="M296" s="271" t="s">
        <v>382</v>
      </c>
      <c r="N296" s="268"/>
      <c r="O296" s="268"/>
      <c r="P296" s="173"/>
      <c r="Q296" s="173"/>
      <c r="R296" s="173"/>
      <c r="S296" s="173"/>
      <c r="T296" s="173"/>
      <c r="U296" s="173"/>
    </row>
    <row r="297" spans="1:15" ht="11.25">
      <c r="A297" s="2"/>
      <c r="B297" s="47" t="s">
        <v>68</v>
      </c>
      <c r="C297" s="2"/>
      <c r="D297" s="54">
        <v>2007</v>
      </c>
      <c r="E297" s="54">
        <v>2008</v>
      </c>
      <c r="F297" s="55" t="s">
        <v>356</v>
      </c>
      <c r="G297" s="35"/>
      <c r="H297" s="2"/>
      <c r="I297" s="54">
        <v>2007</v>
      </c>
      <c r="J297" s="54">
        <v>2008</v>
      </c>
      <c r="K297" s="55" t="s">
        <v>356</v>
      </c>
      <c r="L297" s="35">
        <v>2008</v>
      </c>
      <c r="M297" s="191"/>
      <c r="N297" s="191"/>
      <c r="O297" s="35"/>
    </row>
    <row r="298" spans="1:18" ht="11.25">
      <c r="A298" s="29"/>
      <c r="B298" s="29"/>
      <c r="C298" s="29"/>
      <c r="D298" s="29"/>
      <c r="E298" s="29"/>
      <c r="F298" s="29"/>
      <c r="G298" s="29"/>
      <c r="H298" s="29"/>
      <c r="I298" s="29"/>
      <c r="J298" s="29"/>
      <c r="K298" s="29"/>
      <c r="L298" s="29"/>
      <c r="M298" s="26"/>
      <c r="N298" s="26"/>
      <c r="O298" s="26"/>
      <c r="R298" s="183"/>
    </row>
    <row r="299" spans="1:18" s="63" customFormat="1" ht="11.25">
      <c r="A299" s="62" t="s">
        <v>150</v>
      </c>
      <c r="B299" s="62"/>
      <c r="C299" s="62"/>
      <c r="D299" s="62"/>
      <c r="E299" s="62"/>
      <c r="F299" s="62"/>
      <c r="G299" s="62"/>
      <c r="H299" s="62">
        <f>+H301+H310</f>
        <v>3124808</v>
      </c>
      <c r="I299" s="62">
        <f>(I301+I310)</f>
        <v>1847080</v>
      </c>
      <c r="J299" s="62">
        <f>(J301+J310)</f>
        <v>2756474</v>
      </c>
      <c r="K299" s="190">
        <f>+J299/I299*100-100</f>
        <v>49.23414253849319</v>
      </c>
      <c r="L299" s="62">
        <f>(L301+L310)</f>
        <v>100</v>
      </c>
      <c r="M299" s="26"/>
      <c r="N299" s="26"/>
      <c r="O299" s="26"/>
      <c r="R299" s="188"/>
    </row>
    <row r="300" spans="1:18" ht="11.25">
      <c r="A300" s="29"/>
      <c r="B300" s="29"/>
      <c r="C300" s="28"/>
      <c r="D300" s="28"/>
      <c r="E300" s="28"/>
      <c r="F300" s="34"/>
      <c r="G300" s="34"/>
      <c r="H300" s="28"/>
      <c r="I300" s="28"/>
      <c r="J300" s="28"/>
      <c r="K300" s="34"/>
      <c r="L300" s="34"/>
      <c r="M300" s="26"/>
      <c r="N300" s="26"/>
      <c r="O300" s="26"/>
      <c r="R300" s="183"/>
    </row>
    <row r="301" spans="1:18" ht="11.25">
      <c r="A301" s="31" t="s">
        <v>121</v>
      </c>
      <c r="B301" s="31"/>
      <c r="C301" s="32"/>
      <c r="D301" s="32"/>
      <c r="E301" s="32"/>
      <c r="F301" s="33"/>
      <c r="G301" s="33"/>
      <c r="H301" s="32">
        <f>SUM(H303:H308)</f>
        <v>1056241</v>
      </c>
      <c r="I301" s="32">
        <f>SUM(I303:I308)</f>
        <v>628347</v>
      </c>
      <c r="J301" s="32">
        <f>SUM(J303:J308)</f>
        <v>846242</v>
      </c>
      <c r="K301" s="33">
        <f>+J301/I301*100-100</f>
        <v>34.67749507835637</v>
      </c>
      <c r="L301" s="33">
        <f>+J301/$J$299*100</f>
        <v>30.7001625990305</v>
      </c>
      <c r="M301" s="26"/>
      <c r="N301" s="26"/>
      <c r="O301" s="26"/>
      <c r="R301" s="183"/>
    </row>
    <row r="302" spans="1:18" ht="11.25">
      <c r="A302" s="31"/>
      <c r="B302" s="31"/>
      <c r="C302" s="28"/>
      <c r="D302" s="28"/>
      <c r="E302" s="28"/>
      <c r="F302" s="34"/>
      <c r="G302" s="34"/>
      <c r="H302" s="28"/>
      <c r="I302" s="28"/>
      <c r="J302" s="28"/>
      <c r="K302" s="34"/>
      <c r="L302" s="33"/>
      <c r="M302" s="26"/>
      <c r="N302" s="26"/>
      <c r="O302" s="26"/>
      <c r="R302" s="183"/>
    </row>
    <row r="303" spans="1:18" s="220" customFormat="1" ht="11.25">
      <c r="A303" s="215" t="s">
        <v>151</v>
      </c>
      <c r="B303" s="216">
        <v>10059000</v>
      </c>
      <c r="C303" s="217">
        <v>1751930.727</v>
      </c>
      <c r="D303" s="217">
        <v>979832.477</v>
      </c>
      <c r="E303" s="217">
        <v>954475.884</v>
      </c>
      <c r="F303" s="218">
        <f>+E303/D303*100-100</f>
        <v>-2.5878498207811447</v>
      </c>
      <c r="G303" s="218"/>
      <c r="H303" s="217">
        <v>353285.106</v>
      </c>
      <c r="I303" s="217">
        <v>191078.783</v>
      </c>
      <c r="J303" s="217">
        <v>272642.412</v>
      </c>
      <c r="K303" s="218">
        <f aca="true" t="shared" si="57" ref="K303:K329">+J303/I303*100-100</f>
        <v>42.685863767512075</v>
      </c>
      <c r="L303" s="218">
        <f aca="true" t="shared" si="58" ref="L303:L329">+J303/$J$299*100</f>
        <v>9.890984351747923</v>
      </c>
      <c r="M303" s="219">
        <f>+I303/D303*1000</f>
        <v>195.01168565573073</v>
      </c>
      <c r="N303" s="219">
        <f>+J303/E303*1000</f>
        <v>285.64620287462395</v>
      </c>
      <c r="O303" s="218">
        <f>+N303/M303*100-100</f>
        <v>46.476454430991055</v>
      </c>
      <c r="P303" s="219"/>
      <c r="R303" s="221"/>
    </row>
    <row r="304" spans="1:18" s="220" customFormat="1" ht="11.25">
      <c r="A304" s="215" t="s">
        <v>152</v>
      </c>
      <c r="B304" s="216">
        <v>10019000</v>
      </c>
      <c r="C304" s="217">
        <v>996633.419</v>
      </c>
      <c r="D304" s="217">
        <v>696030.539</v>
      </c>
      <c r="E304" s="217">
        <v>459185.523</v>
      </c>
      <c r="F304" s="218">
        <f>+E304/D304*100-100</f>
        <v>-34.027963247170106</v>
      </c>
      <c r="G304" s="218"/>
      <c r="H304" s="217">
        <v>259995.36</v>
      </c>
      <c r="I304" s="217">
        <v>161634.428</v>
      </c>
      <c r="J304" s="217">
        <v>187131.412</v>
      </c>
      <c r="K304" s="218">
        <f t="shared" si="57"/>
        <v>15.77447596745911</v>
      </c>
      <c r="L304" s="218">
        <f t="shared" si="58"/>
        <v>6.788796556760558</v>
      </c>
      <c r="M304" s="219">
        <f aca="true" t="shared" si="59" ref="M304:M328">+I304/D304*1000</f>
        <v>232.22318410370787</v>
      </c>
      <c r="N304" s="219">
        <f aca="true" t="shared" si="60" ref="N304:N328">+J304/E304*1000</f>
        <v>407.5289891053469</v>
      </c>
      <c r="O304" s="218">
        <f aca="true" t="shared" si="61" ref="O304:O328">+N304/M304*100-100</f>
        <v>75.4902253529302</v>
      </c>
      <c r="R304" s="221"/>
    </row>
    <row r="305" spans="1:18" s="220" customFormat="1" ht="11.25">
      <c r="A305" s="215" t="s">
        <v>153</v>
      </c>
      <c r="B305" s="216">
        <v>10011000</v>
      </c>
      <c r="C305" s="217">
        <v>89686.286</v>
      </c>
      <c r="D305" s="217">
        <v>73193.616</v>
      </c>
      <c r="E305" s="217">
        <v>9051.53</v>
      </c>
      <c r="F305" s="218">
        <f>+E305/D305*100-100</f>
        <v>-87.6334433319977</v>
      </c>
      <c r="G305" s="218"/>
      <c r="H305" s="217">
        <v>26539.755</v>
      </c>
      <c r="I305" s="217">
        <v>20374.458</v>
      </c>
      <c r="J305" s="217">
        <v>5885.461</v>
      </c>
      <c r="K305" s="218">
        <f t="shared" si="57"/>
        <v>-71.11353342503638</v>
      </c>
      <c r="L305" s="218">
        <f t="shared" si="58"/>
        <v>0.2135141125945683</v>
      </c>
      <c r="M305" s="219">
        <f t="shared" si="59"/>
        <v>278.36386714382303</v>
      </c>
      <c r="N305" s="219">
        <f t="shared" si="60"/>
        <v>650.2172560881972</v>
      </c>
      <c r="O305" s="218">
        <f t="shared" si="61"/>
        <v>133.5853653564339</v>
      </c>
      <c r="R305" s="221"/>
    </row>
    <row r="306" spans="1:18" s="220" customFormat="1" ht="11.25">
      <c r="A306" s="215" t="s">
        <v>154</v>
      </c>
      <c r="B306" s="216">
        <v>10030000</v>
      </c>
      <c r="C306" s="217">
        <v>64096.579</v>
      </c>
      <c r="D306" s="217">
        <v>58507.603</v>
      </c>
      <c r="E306" s="217">
        <v>69992.259</v>
      </c>
      <c r="F306" s="218">
        <f>+E306/D306*100-100</f>
        <v>19.629339455249934</v>
      </c>
      <c r="G306" s="218"/>
      <c r="H306" s="217">
        <v>19579.846</v>
      </c>
      <c r="I306" s="217">
        <v>17492.216</v>
      </c>
      <c r="J306" s="217">
        <v>30950.389</v>
      </c>
      <c r="K306" s="218">
        <f t="shared" si="57"/>
        <v>76.9380677668284</v>
      </c>
      <c r="L306" s="218">
        <f t="shared" si="58"/>
        <v>1.1228253558713053</v>
      </c>
      <c r="M306" s="219">
        <f t="shared" si="59"/>
        <v>298.9733829977618</v>
      </c>
      <c r="N306" s="219">
        <f t="shared" si="60"/>
        <v>442.19731499164783</v>
      </c>
      <c r="O306" s="218">
        <f t="shared" si="61"/>
        <v>47.90524512844618</v>
      </c>
      <c r="R306" s="221"/>
    </row>
    <row r="307" spans="1:15" s="220" customFormat="1" ht="11.25">
      <c r="A307" s="216" t="s">
        <v>67</v>
      </c>
      <c r="B307" s="216">
        <v>12010000</v>
      </c>
      <c r="C307" s="217">
        <v>209287.4</v>
      </c>
      <c r="D307" s="217">
        <v>119780.376</v>
      </c>
      <c r="E307" s="217">
        <v>114818.891</v>
      </c>
      <c r="F307" s="218">
        <f>+E307/D307*100-100</f>
        <v>-4.142151799556885</v>
      </c>
      <c r="G307" s="218"/>
      <c r="H307" s="217">
        <v>71161.641</v>
      </c>
      <c r="I307" s="217">
        <v>38235.362</v>
      </c>
      <c r="J307" s="217">
        <v>56953.161</v>
      </c>
      <c r="K307" s="218">
        <f t="shared" si="57"/>
        <v>48.95415662600499</v>
      </c>
      <c r="L307" s="218">
        <f t="shared" si="58"/>
        <v>2.0661599202459375</v>
      </c>
      <c r="M307" s="219">
        <f t="shared" si="59"/>
        <v>319.212238906313</v>
      </c>
      <c r="N307" s="219">
        <f t="shared" si="60"/>
        <v>496.02605027773694</v>
      </c>
      <c r="O307" s="218">
        <f t="shared" si="61"/>
        <v>55.39067423518111</v>
      </c>
    </row>
    <row r="308" spans="1:16" s="220" customFormat="1" ht="11.25">
      <c r="A308" s="215" t="s">
        <v>155</v>
      </c>
      <c r="B308" s="222" t="s">
        <v>243</v>
      </c>
      <c r="C308" s="217"/>
      <c r="D308" s="217"/>
      <c r="E308" s="217"/>
      <c r="F308" s="218"/>
      <c r="G308" s="218"/>
      <c r="H308" s="217">
        <v>325679.2919999999</v>
      </c>
      <c r="I308" s="217">
        <v>199531.75299999997</v>
      </c>
      <c r="J308" s="217">
        <v>292679.1649999999</v>
      </c>
      <c r="K308" s="218">
        <f t="shared" si="57"/>
        <v>46.6830018779016</v>
      </c>
      <c r="L308" s="218">
        <f t="shared" si="58"/>
        <v>10.617882301810209</v>
      </c>
      <c r="M308" s="219"/>
      <c r="N308" s="219"/>
      <c r="O308" s="218"/>
      <c r="P308" s="219"/>
    </row>
    <row r="309" spans="1:19" s="220" customFormat="1" ht="11.25">
      <c r="A309" s="215"/>
      <c r="B309" s="215"/>
      <c r="C309" s="217"/>
      <c r="D309" s="217"/>
      <c r="E309" s="217"/>
      <c r="F309" s="218"/>
      <c r="G309" s="218"/>
      <c r="H309" s="217"/>
      <c r="I309" s="217"/>
      <c r="J309" s="217"/>
      <c r="K309" s="218"/>
      <c r="L309" s="223"/>
      <c r="M309" s="219"/>
      <c r="N309" s="219"/>
      <c r="O309" s="218"/>
      <c r="Q309" s="217"/>
      <c r="R309" s="217"/>
      <c r="S309" s="217"/>
    </row>
    <row r="310" spans="1:19" s="220" customFormat="1" ht="11.25">
      <c r="A310" s="224" t="s">
        <v>128</v>
      </c>
      <c r="B310" s="224"/>
      <c r="C310" s="217"/>
      <c r="D310" s="217"/>
      <c r="E310" s="217"/>
      <c r="F310" s="218"/>
      <c r="G310" s="218"/>
      <c r="H310" s="225">
        <f>SUM(H312:H329)</f>
        <v>2068567.0000000002</v>
      </c>
      <c r="I310" s="225">
        <f>SUM(I312:I329)</f>
        <v>1218733</v>
      </c>
      <c r="J310" s="225">
        <f>SUM(J312:J329)-1</f>
        <v>1910232</v>
      </c>
      <c r="K310" s="223">
        <f t="shared" si="57"/>
        <v>56.73917092587138</v>
      </c>
      <c r="L310" s="223">
        <f t="shared" si="58"/>
        <v>69.2998374009695</v>
      </c>
      <c r="M310" s="219"/>
      <c r="N310" s="219"/>
      <c r="O310" s="218"/>
      <c r="P310" s="219"/>
      <c r="Q310" s="219"/>
      <c r="R310" s="219"/>
      <c r="S310" s="219"/>
    </row>
    <row r="311" spans="1:15" s="220" customFormat="1" ht="11.25">
      <c r="A311" s="215"/>
      <c r="B311" s="215"/>
      <c r="C311" s="217"/>
      <c r="D311" s="217"/>
      <c r="E311" s="217"/>
      <c r="F311" s="218"/>
      <c r="G311" s="218"/>
      <c r="H311" s="217"/>
      <c r="I311" s="217"/>
      <c r="J311" s="217"/>
      <c r="K311" s="218"/>
      <c r="L311" s="223"/>
      <c r="M311" s="219"/>
      <c r="N311" s="219"/>
      <c r="O311" s="218"/>
    </row>
    <row r="312" spans="1:15" s="220" customFormat="1" ht="11.25" customHeight="1">
      <c r="A312" s="215" t="s">
        <v>156</v>
      </c>
      <c r="B312" s="216">
        <v>10062000</v>
      </c>
      <c r="C312" s="217">
        <v>0.552</v>
      </c>
      <c r="D312" s="217">
        <v>0.348</v>
      </c>
      <c r="E312" s="217">
        <v>1992.857</v>
      </c>
      <c r="F312" s="218">
        <f aca="true" t="shared" si="62" ref="F312:F328">+E312/D312*100-100</f>
        <v>572560.0574712644</v>
      </c>
      <c r="G312" s="218"/>
      <c r="H312" s="217">
        <v>6.464</v>
      </c>
      <c r="I312" s="217">
        <v>3.944</v>
      </c>
      <c r="J312" s="217">
        <v>1715.994</v>
      </c>
      <c r="K312" s="218">
        <f t="shared" si="57"/>
        <v>43408.97565922921</v>
      </c>
      <c r="L312" s="218">
        <f t="shared" si="58"/>
        <v>0.06225322640445728</v>
      </c>
      <c r="M312" s="219">
        <f t="shared" si="59"/>
        <v>11333.333333333334</v>
      </c>
      <c r="N312" s="219">
        <f t="shared" si="60"/>
        <v>861.0723197901305</v>
      </c>
      <c r="O312" s="218">
        <f t="shared" si="61"/>
        <v>-92.40230306067532</v>
      </c>
    </row>
    <row r="313" spans="1:15" s="220" customFormat="1" ht="11.25">
      <c r="A313" s="215" t="s">
        <v>157</v>
      </c>
      <c r="B313" s="216">
        <v>10063000</v>
      </c>
      <c r="C313" s="217">
        <v>91798.616</v>
      </c>
      <c r="D313" s="217">
        <v>47716.071</v>
      </c>
      <c r="E313" s="217">
        <v>70574.692</v>
      </c>
      <c r="F313" s="218">
        <f t="shared" si="62"/>
        <v>47.905497080847226</v>
      </c>
      <c r="G313" s="218"/>
      <c r="H313" s="217">
        <v>38217.309</v>
      </c>
      <c r="I313" s="217">
        <v>18969.151</v>
      </c>
      <c r="J313" s="217">
        <v>50903.078</v>
      </c>
      <c r="K313" s="218">
        <f t="shared" si="57"/>
        <v>168.34663290940114</v>
      </c>
      <c r="L313" s="218">
        <f t="shared" si="58"/>
        <v>1.846673612738593</v>
      </c>
      <c r="M313" s="219">
        <f t="shared" si="59"/>
        <v>397.5421823812778</v>
      </c>
      <c r="N313" s="219">
        <f t="shared" si="60"/>
        <v>721.2653227023648</v>
      </c>
      <c r="O313" s="218">
        <f t="shared" si="61"/>
        <v>81.43114232104506</v>
      </c>
    </row>
    <row r="314" spans="1:19" s="220" customFormat="1" ht="11.25">
      <c r="A314" s="215" t="s">
        <v>158</v>
      </c>
      <c r="B314" s="216">
        <v>10064000</v>
      </c>
      <c r="C314" s="217">
        <v>20257.54</v>
      </c>
      <c r="D314" s="217">
        <v>10494.789</v>
      </c>
      <c r="E314" s="217">
        <v>23206.286</v>
      </c>
      <c r="F314" s="218">
        <f t="shared" si="62"/>
        <v>121.12198730246027</v>
      </c>
      <c r="G314" s="218"/>
      <c r="H314" s="217">
        <v>5923.564</v>
      </c>
      <c r="I314" s="217">
        <v>2790.483</v>
      </c>
      <c r="J314" s="217">
        <v>13425.119</v>
      </c>
      <c r="K314" s="218">
        <f t="shared" si="57"/>
        <v>381.1037730744104</v>
      </c>
      <c r="L314" s="218">
        <f t="shared" si="58"/>
        <v>0.48703956576408847</v>
      </c>
      <c r="M314" s="219">
        <f t="shared" si="59"/>
        <v>265.8922442366397</v>
      </c>
      <c r="N314" s="219">
        <f t="shared" si="60"/>
        <v>578.5121755372661</v>
      </c>
      <c r="O314" s="218">
        <f t="shared" si="61"/>
        <v>117.57391878734148</v>
      </c>
      <c r="Q314" s="219"/>
      <c r="R314" s="219"/>
      <c r="S314" s="219"/>
    </row>
    <row r="315" spans="1:16" s="220" customFormat="1" ht="11.25">
      <c r="A315" s="215" t="s">
        <v>159</v>
      </c>
      <c r="B315" s="216">
        <v>11010000</v>
      </c>
      <c r="C315" s="217">
        <v>4816.726</v>
      </c>
      <c r="D315" s="217">
        <v>3524.034</v>
      </c>
      <c r="E315" s="217">
        <v>2530.55</v>
      </c>
      <c r="F315" s="218">
        <f t="shared" si="62"/>
        <v>-28.191668979357175</v>
      </c>
      <c r="G315" s="218"/>
      <c r="H315" s="217">
        <v>1099.311</v>
      </c>
      <c r="I315" s="217">
        <v>702.596</v>
      </c>
      <c r="J315" s="217">
        <v>854.34</v>
      </c>
      <c r="K315" s="218">
        <f t="shared" si="57"/>
        <v>21.597617976760475</v>
      </c>
      <c r="L315" s="218">
        <f t="shared" si="58"/>
        <v>0.030993943712148204</v>
      </c>
      <c r="M315" s="219">
        <f t="shared" si="59"/>
        <v>199.372650774652</v>
      </c>
      <c r="N315" s="219">
        <f t="shared" si="60"/>
        <v>337.6104009009899</v>
      </c>
      <c r="O315" s="218">
        <f t="shared" si="61"/>
        <v>69.33636563953098</v>
      </c>
      <c r="P315" s="219"/>
    </row>
    <row r="316" spans="1:15" s="220" customFormat="1" ht="11.25">
      <c r="A316" s="215" t="s">
        <v>160</v>
      </c>
      <c r="B316" s="216">
        <v>15121110</v>
      </c>
      <c r="C316" s="217">
        <v>1226.642</v>
      </c>
      <c r="D316" s="217">
        <v>814.642</v>
      </c>
      <c r="E316" s="217">
        <v>672.766</v>
      </c>
      <c r="F316" s="218">
        <f t="shared" si="62"/>
        <v>-17.41574826733708</v>
      </c>
      <c r="G316" s="218"/>
      <c r="H316" s="217">
        <v>1334.592</v>
      </c>
      <c r="I316" s="217">
        <v>866.805</v>
      </c>
      <c r="J316" s="217">
        <v>1189.675</v>
      </c>
      <c r="K316" s="218">
        <f t="shared" si="57"/>
        <v>37.2482853698352</v>
      </c>
      <c r="L316" s="218">
        <f t="shared" si="58"/>
        <v>0.04315930424157819</v>
      </c>
      <c r="M316" s="219">
        <f t="shared" si="59"/>
        <v>1064.0318078370622</v>
      </c>
      <c r="N316" s="219">
        <f t="shared" si="60"/>
        <v>1768.334012123086</v>
      </c>
      <c r="O316" s="218">
        <f t="shared" si="61"/>
        <v>66.19183741487129</v>
      </c>
    </row>
    <row r="317" spans="1:15" s="220" customFormat="1" ht="11.25">
      <c r="A317" s="215" t="s">
        <v>161</v>
      </c>
      <c r="B317" s="216">
        <v>15121910</v>
      </c>
      <c r="C317" s="217">
        <v>6273.019</v>
      </c>
      <c r="D317" s="217">
        <v>3783.505</v>
      </c>
      <c r="E317" s="217">
        <v>2768.714</v>
      </c>
      <c r="F317" s="218">
        <f t="shared" si="62"/>
        <v>-26.82145259488226</v>
      </c>
      <c r="G317" s="218"/>
      <c r="H317" s="217">
        <v>7514.341</v>
      </c>
      <c r="I317" s="217">
        <v>3929.454</v>
      </c>
      <c r="J317" s="217">
        <v>5405.78</v>
      </c>
      <c r="K317" s="218">
        <f t="shared" si="57"/>
        <v>37.57076682918287</v>
      </c>
      <c r="L317" s="218">
        <f t="shared" si="58"/>
        <v>0.19611213456031143</v>
      </c>
      <c r="M317" s="219">
        <f t="shared" si="59"/>
        <v>1038.575077870916</v>
      </c>
      <c r="N317" s="219">
        <f t="shared" si="60"/>
        <v>1952.451571379348</v>
      </c>
      <c r="O317" s="218">
        <f t="shared" si="61"/>
        <v>87.99330091589368</v>
      </c>
    </row>
    <row r="318" spans="1:15" s="220" customFormat="1" ht="11.25">
      <c r="A318" s="215" t="s">
        <v>162</v>
      </c>
      <c r="B318" s="216">
        <v>15071000</v>
      </c>
      <c r="C318" s="217">
        <v>839.661</v>
      </c>
      <c r="D318" s="217">
        <v>839.661</v>
      </c>
      <c r="E318" s="217">
        <v>0</v>
      </c>
      <c r="F318" s="218">
        <f t="shared" si="62"/>
        <v>-100</v>
      </c>
      <c r="G318" s="218"/>
      <c r="H318" s="217">
        <v>499.156</v>
      </c>
      <c r="I318" s="217">
        <v>499.156</v>
      </c>
      <c r="J318" s="217">
        <v>0</v>
      </c>
      <c r="K318" s="218">
        <f t="shared" si="57"/>
        <v>-100</v>
      </c>
      <c r="L318" s="218">
        <f t="shared" si="58"/>
        <v>0</v>
      </c>
      <c r="M318" s="219"/>
      <c r="N318" s="219"/>
      <c r="O318" s="218"/>
    </row>
    <row r="319" spans="1:15" s="220" customFormat="1" ht="11.25">
      <c r="A319" s="215" t="s">
        <v>163</v>
      </c>
      <c r="B319" s="216">
        <v>15079000</v>
      </c>
      <c r="C319" s="217">
        <v>2900.203</v>
      </c>
      <c r="D319" s="217">
        <v>245.724</v>
      </c>
      <c r="E319" s="217">
        <v>1912.973</v>
      </c>
      <c r="F319" s="218">
        <f t="shared" si="62"/>
        <v>678.5047451612378</v>
      </c>
      <c r="G319" s="218"/>
      <c r="H319" s="217">
        <v>3055.451</v>
      </c>
      <c r="I319" s="217">
        <v>255.97</v>
      </c>
      <c r="J319" s="217">
        <v>2933.175</v>
      </c>
      <c r="K319" s="218">
        <f t="shared" si="57"/>
        <v>1045.9057702074463</v>
      </c>
      <c r="L319" s="218">
        <f t="shared" si="58"/>
        <v>0.10641039966275756</v>
      </c>
      <c r="M319" s="219">
        <f t="shared" si="59"/>
        <v>1041.6971887157952</v>
      </c>
      <c r="N319" s="219">
        <f t="shared" si="60"/>
        <v>1533.3070566076992</v>
      </c>
      <c r="O319" s="218">
        <f t="shared" si="61"/>
        <v>47.19316450282071</v>
      </c>
    </row>
    <row r="320" spans="1:15" s="220" customFormat="1" ht="11.25">
      <c r="A320" s="215" t="s">
        <v>164</v>
      </c>
      <c r="B320" s="216">
        <v>15179000</v>
      </c>
      <c r="C320" s="217">
        <v>299539.36</v>
      </c>
      <c r="D320" s="217">
        <v>192180.552</v>
      </c>
      <c r="E320" s="217">
        <v>204535.129</v>
      </c>
      <c r="F320" s="218">
        <f t="shared" si="62"/>
        <v>6.428630197711158</v>
      </c>
      <c r="G320" s="218"/>
      <c r="H320" s="217">
        <v>276109.876</v>
      </c>
      <c r="I320" s="217">
        <v>160420.993</v>
      </c>
      <c r="J320" s="217">
        <v>288740.879</v>
      </c>
      <c r="K320" s="218">
        <f t="shared" si="57"/>
        <v>79.98945998295875</v>
      </c>
      <c r="L320" s="218">
        <f t="shared" si="58"/>
        <v>10.47500825329751</v>
      </c>
      <c r="M320" s="219">
        <f t="shared" si="59"/>
        <v>834.7410356069744</v>
      </c>
      <c r="N320" s="219">
        <f t="shared" si="60"/>
        <v>1411.6933380182338</v>
      </c>
      <c r="O320" s="218">
        <f t="shared" si="61"/>
        <v>69.11752002125232</v>
      </c>
    </row>
    <row r="321" spans="1:15" s="220" customFormat="1" ht="11.25">
      <c r="A321" s="215" t="s">
        <v>31</v>
      </c>
      <c r="B321" s="216">
        <v>17019900</v>
      </c>
      <c r="C321" s="217">
        <v>438282.032</v>
      </c>
      <c r="D321" s="217">
        <v>219011.702</v>
      </c>
      <c r="E321" s="217">
        <v>411250.544</v>
      </c>
      <c r="F321" s="218">
        <f t="shared" si="62"/>
        <v>87.77560296755286</v>
      </c>
      <c r="G321" s="218"/>
      <c r="H321" s="217">
        <v>168951.119</v>
      </c>
      <c r="I321" s="217">
        <v>88465.671</v>
      </c>
      <c r="J321" s="217">
        <v>162333.874</v>
      </c>
      <c r="K321" s="218">
        <f t="shared" si="57"/>
        <v>83.49928527643226</v>
      </c>
      <c r="L321" s="218">
        <f t="shared" si="58"/>
        <v>5.889185749620712</v>
      </c>
      <c r="M321" s="219">
        <f t="shared" si="59"/>
        <v>403.93125203876093</v>
      </c>
      <c r="N321" s="219">
        <f t="shared" si="60"/>
        <v>394.7323021656599</v>
      </c>
      <c r="O321" s="218">
        <f t="shared" si="61"/>
        <v>-2.2773553238753266</v>
      </c>
    </row>
    <row r="322" spans="1:18" s="220" customFormat="1" ht="11.25">
      <c r="A322" s="215" t="s">
        <v>131</v>
      </c>
      <c r="B322" s="222" t="s">
        <v>243</v>
      </c>
      <c r="C322" s="217">
        <v>2460.77</v>
      </c>
      <c r="D322" s="217">
        <v>2297.682</v>
      </c>
      <c r="E322" s="217">
        <v>5738.711</v>
      </c>
      <c r="F322" s="218">
        <f t="shared" si="62"/>
        <v>149.76088945293563</v>
      </c>
      <c r="G322" s="218"/>
      <c r="H322" s="217">
        <v>8252.575</v>
      </c>
      <c r="I322" s="217">
        <v>7538.496</v>
      </c>
      <c r="J322" s="217">
        <v>20147.096</v>
      </c>
      <c r="K322" s="218">
        <f t="shared" si="57"/>
        <v>167.2561741758568</v>
      </c>
      <c r="L322" s="218">
        <f t="shared" si="58"/>
        <v>0.7309009988848072</v>
      </c>
      <c r="M322" s="219">
        <f t="shared" si="59"/>
        <v>3280.913546783237</v>
      </c>
      <c r="N322" s="219">
        <f t="shared" si="60"/>
        <v>3510.7354247321396</v>
      </c>
      <c r="O322" s="218">
        <f t="shared" si="61"/>
        <v>7.004813588405298</v>
      </c>
      <c r="R322" s="221"/>
    </row>
    <row r="323" spans="1:18" s="220" customFormat="1" ht="11.25">
      <c r="A323" s="215" t="s">
        <v>132</v>
      </c>
      <c r="B323" s="222" t="s">
        <v>243</v>
      </c>
      <c r="C323" s="217">
        <v>438.16</v>
      </c>
      <c r="D323" s="217">
        <v>298.914</v>
      </c>
      <c r="E323" s="217">
        <v>311.328</v>
      </c>
      <c r="F323" s="218">
        <f t="shared" si="62"/>
        <v>4.153033983018517</v>
      </c>
      <c r="G323" s="223"/>
      <c r="H323" s="217">
        <v>1537.804</v>
      </c>
      <c r="I323" s="217">
        <v>1007.614</v>
      </c>
      <c r="J323" s="217">
        <v>1458.301</v>
      </c>
      <c r="K323" s="218">
        <f t="shared" si="57"/>
        <v>44.72813994247795</v>
      </c>
      <c r="L323" s="218">
        <f t="shared" si="58"/>
        <v>0.052904580271752974</v>
      </c>
      <c r="M323" s="219">
        <f t="shared" si="59"/>
        <v>3370.9160494322787</v>
      </c>
      <c r="N323" s="219">
        <f t="shared" si="60"/>
        <v>4684.130563264468</v>
      </c>
      <c r="O323" s="218">
        <f t="shared" si="61"/>
        <v>38.957200196467596</v>
      </c>
      <c r="R323" s="221"/>
    </row>
    <row r="324" spans="1:18" s="220" customFormat="1" ht="11.25">
      <c r="A324" s="215" t="s">
        <v>134</v>
      </c>
      <c r="B324" s="222" t="s">
        <v>243</v>
      </c>
      <c r="C324" s="217">
        <v>7099.765</v>
      </c>
      <c r="D324" s="217">
        <v>4840.35</v>
      </c>
      <c r="E324" s="217">
        <v>5128.859</v>
      </c>
      <c r="F324" s="218">
        <f t="shared" si="62"/>
        <v>5.960498724265804</v>
      </c>
      <c r="G324" s="218"/>
      <c r="H324" s="217">
        <v>25831.406</v>
      </c>
      <c r="I324" s="217">
        <v>16369.015</v>
      </c>
      <c r="J324" s="217">
        <v>24415.233</v>
      </c>
      <c r="K324" s="218">
        <f t="shared" si="57"/>
        <v>49.155175189221836</v>
      </c>
      <c r="L324" s="218">
        <f t="shared" si="58"/>
        <v>0.885741458109164</v>
      </c>
      <c r="M324" s="219">
        <f t="shared" si="59"/>
        <v>3381.7833421136897</v>
      </c>
      <c r="N324" s="219">
        <f t="shared" si="60"/>
        <v>4760.363464856413</v>
      </c>
      <c r="O324" s="218">
        <f t="shared" si="61"/>
        <v>40.76488595751022</v>
      </c>
      <c r="R324" s="221"/>
    </row>
    <row r="325" spans="1:18" s="220" customFormat="1" ht="11.25">
      <c r="A325" s="215" t="s">
        <v>165</v>
      </c>
      <c r="B325" s="222" t="s">
        <v>243</v>
      </c>
      <c r="C325" s="217">
        <v>102599.054</v>
      </c>
      <c r="D325" s="217">
        <v>64115.604</v>
      </c>
      <c r="E325" s="217">
        <v>55663.697</v>
      </c>
      <c r="F325" s="218">
        <f t="shared" si="62"/>
        <v>-13.182293346249992</v>
      </c>
      <c r="G325" s="218"/>
      <c r="H325" s="217">
        <v>345237.609</v>
      </c>
      <c r="I325" s="217">
        <v>205063.615</v>
      </c>
      <c r="J325" s="217">
        <v>268473.372</v>
      </c>
      <c r="K325" s="218">
        <f t="shared" si="57"/>
        <v>30.921993158074372</v>
      </c>
      <c r="L325" s="218">
        <f t="shared" si="58"/>
        <v>9.739738956362366</v>
      </c>
      <c r="M325" s="219">
        <f t="shared" si="59"/>
        <v>3198.3417796391655</v>
      </c>
      <c r="N325" s="219">
        <f t="shared" si="60"/>
        <v>4823.1322472167085</v>
      </c>
      <c r="O325" s="218">
        <f t="shared" si="61"/>
        <v>50.801026892155676</v>
      </c>
      <c r="P325" s="219"/>
      <c r="R325" s="221"/>
    </row>
    <row r="326" spans="1:18" s="220" customFormat="1" ht="11.25">
      <c r="A326" s="215" t="s">
        <v>166</v>
      </c>
      <c r="B326" s="222" t="s">
        <v>243</v>
      </c>
      <c r="C326" s="217">
        <v>4425.586</v>
      </c>
      <c r="D326" s="217">
        <v>3574.339</v>
      </c>
      <c r="E326" s="217">
        <v>1998.447</v>
      </c>
      <c r="F326" s="218">
        <f t="shared" si="62"/>
        <v>-44.08904695385637</v>
      </c>
      <c r="G326" s="218"/>
      <c r="H326" s="217">
        <v>11443.498</v>
      </c>
      <c r="I326" s="217">
        <v>8872.893</v>
      </c>
      <c r="J326" s="217">
        <v>9208.082</v>
      </c>
      <c r="K326" s="218">
        <f t="shared" si="57"/>
        <v>3.7776743165955082</v>
      </c>
      <c r="L326" s="218">
        <f t="shared" si="58"/>
        <v>0.3340529241342382</v>
      </c>
      <c r="M326" s="219">
        <f t="shared" si="59"/>
        <v>2482.387093110083</v>
      </c>
      <c r="N326" s="219">
        <f t="shared" si="60"/>
        <v>4607.618816010633</v>
      </c>
      <c r="O326" s="218">
        <f t="shared" si="61"/>
        <v>85.61242236551968</v>
      </c>
      <c r="P326" s="219"/>
      <c r="Q326" s="219"/>
      <c r="R326" s="221"/>
    </row>
    <row r="327" spans="1:18" s="220" customFormat="1" ht="11.25">
      <c r="A327" s="215" t="s">
        <v>167</v>
      </c>
      <c r="B327" s="222" t="s">
        <v>243</v>
      </c>
      <c r="C327" s="217">
        <v>3236.799</v>
      </c>
      <c r="D327" s="217">
        <v>2462.636</v>
      </c>
      <c r="E327" s="217">
        <v>2489.76</v>
      </c>
      <c r="F327" s="218">
        <f t="shared" si="62"/>
        <v>1.1014214037316208</v>
      </c>
      <c r="G327" s="218"/>
      <c r="H327" s="217">
        <v>8143.8</v>
      </c>
      <c r="I327" s="217">
        <v>5972.802</v>
      </c>
      <c r="J327" s="217">
        <v>6622.795</v>
      </c>
      <c r="K327" s="218">
        <f t="shared" si="57"/>
        <v>10.882547253366198</v>
      </c>
      <c r="L327" s="218">
        <f t="shared" si="58"/>
        <v>0.24026328563229693</v>
      </c>
      <c r="M327" s="219">
        <f t="shared" si="59"/>
        <v>2425.3694009183655</v>
      </c>
      <c r="N327" s="219">
        <f t="shared" si="60"/>
        <v>2660.0134149476253</v>
      </c>
      <c r="O327" s="218">
        <f t="shared" si="61"/>
        <v>9.674568086016592</v>
      </c>
      <c r="P327" s="219"/>
      <c r="Q327" s="219"/>
      <c r="R327" s="221"/>
    </row>
    <row r="328" spans="1:18" s="220" customFormat="1" ht="11.25">
      <c r="A328" s="215" t="s">
        <v>168</v>
      </c>
      <c r="B328" s="222" t="s">
        <v>243</v>
      </c>
      <c r="C328" s="217">
        <v>25235.086</v>
      </c>
      <c r="D328" s="217">
        <v>14136.798</v>
      </c>
      <c r="E328" s="217">
        <v>17099.891</v>
      </c>
      <c r="F328" s="218">
        <f t="shared" si="62"/>
        <v>20.960142459416915</v>
      </c>
      <c r="G328" s="218"/>
      <c r="H328" s="217">
        <v>34475.055</v>
      </c>
      <c r="I328" s="217">
        <v>18410.802</v>
      </c>
      <c r="J328" s="217">
        <v>29246.096</v>
      </c>
      <c r="K328" s="218">
        <f t="shared" si="57"/>
        <v>58.85291689085571</v>
      </c>
      <c r="L328" s="218">
        <f t="shared" si="58"/>
        <v>1.0609966210455821</v>
      </c>
      <c r="M328" s="219">
        <f t="shared" si="59"/>
        <v>1302.331829315238</v>
      </c>
      <c r="N328" s="219">
        <f t="shared" si="60"/>
        <v>1710.3089136650053</v>
      </c>
      <c r="O328" s="218">
        <f t="shared" si="61"/>
        <v>31.326661544030628</v>
      </c>
      <c r="R328" s="221"/>
    </row>
    <row r="329" spans="1:18" s="220" customFormat="1" ht="11.25">
      <c r="A329" s="215" t="s">
        <v>155</v>
      </c>
      <c r="B329" s="222" t="s">
        <v>243</v>
      </c>
      <c r="C329" s="217"/>
      <c r="D329" s="217"/>
      <c r="E329" s="217"/>
      <c r="F329" s="218"/>
      <c r="G329" s="218"/>
      <c r="H329" s="217">
        <v>1130934.07</v>
      </c>
      <c r="I329" s="217">
        <v>678593.54</v>
      </c>
      <c r="J329" s="217">
        <v>1023160.1109999998</v>
      </c>
      <c r="K329" s="218">
        <f t="shared" si="57"/>
        <v>50.77657694766734</v>
      </c>
      <c r="L329" s="218">
        <f t="shared" si="58"/>
        <v>37.11843866475794</v>
      </c>
      <c r="M329" s="219"/>
      <c r="N329" s="219"/>
      <c r="O329" s="218"/>
      <c r="R329" s="221"/>
    </row>
    <row r="330" spans="1:18" ht="11.25">
      <c r="A330" s="2"/>
      <c r="B330" s="2"/>
      <c r="C330" s="36"/>
      <c r="D330" s="36"/>
      <c r="E330" s="36"/>
      <c r="F330" s="36"/>
      <c r="G330" s="36"/>
      <c r="H330" s="172"/>
      <c r="I330" s="172"/>
      <c r="J330" s="172"/>
      <c r="K330" s="2"/>
      <c r="L330" s="2"/>
      <c r="R330" s="183"/>
    </row>
    <row r="331" spans="1:18" ht="11.25">
      <c r="A331" s="29" t="s">
        <v>169</v>
      </c>
      <c r="B331" s="29"/>
      <c r="C331" s="29"/>
      <c r="D331" s="29"/>
      <c r="E331" s="29"/>
      <c r="F331" s="29"/>
      <c r="G331" s="29"/>
      <c r="H331" s="29"/>
      <c r="I331" s="29"/>
      <c r="J331" s="29"/>
      <c r="K331" s="29"/>
      <c r="L331" s="29"/>
      <c r="R331" s="183"/>
    </row>
    <row r="332" ht="11.25">
      <c r="R332" s="183"/>
    </row>
    <row r="333" spans="1:18" ht="19.5" customHeight="1">
      <c r="A333" s="264" t="s">
        <v>485</v>
      </c>
      <c r="B333" s="264"/>
      <c r="C333" s="264"/>
      <c r="D333" s="264"/>
      <c r="E333" s="264"/>
      <c r="F333" s="264"/>
      <c r="G333" s="264"/>
      <c r="H333" s="264"/>
      <c r="I333" s="264"/>
      <c r="J333" s="264"/>
      <c r="K333" s="264"/>
      <c r="L333" s="193"/>
      <c r="R333" s="183"/>
    </row>
    <row r="334" spans="1:20" ht="19.5" customHeight="1">
      <c r="A334" s="263" t="s">
        <v>486</v>
      </c>
      <c r="B334" s="263"/>
      <c r="C334" s="263"/>
      <c r="D334" s="263"/>
      <c r="E334" s="263"/>
      <c r="F334" s="263"/>
      <c r="G334" s="263"/>
      <c r="H334" s="263"/>
      <c r="I334" s="263"/>
      <c r="J334" s="263"/>
      <c r="K334" s="263"/>
      <c r="L334" s="194"/>
      <c r="R334" s="183"/>
      <c r="S334" s="27"/>
      <c r="T334" s="27"/>
    </row>
    <row r="335" spans="1:21" ht="12.75">
      <c r="A335" s="29"/>
      <c r="B335" s="29"/>
      <c r="C335" s="270" t="s">
        <v>202</v>
      </c>
      <c r="D335" s="270"/>
      <c r="E335" s="270"/>
      <c r="F335" s="270"/>
      <c r="G335" s="30"/>
      <c r="H335" s="270" t="s">
        <v>386</v>
      </c>
      <c r="I335" s="270"/>
      <c r="J335" s="270"/>
      <c r="K335" s="270"/>
      <c r="L335" s="30"/>
      <c r="M335" s="267"/>
      <c r="N335" s="267"/>
      <c r="O335" s="267"/>
      <c r="P335" s="173"/>
      <c r="Q335" s="173"/>
      <c r="R335" s="97"/>
      <c r="S335" s="97"/>
      <c r="T335" s="97"/>
      <c r="U335" s="173"/>
    </row>
    <row r="336" spans="1:21" ht="12.75">
      <c r="A336" s="29" t="s">
        <v>219</v>
      </c>
      <c r="B336" s="46" t="s">
        <v>187</v>
      </c>
      <c r="C336" s="53">
        <v>2007</v>
      </c>
      <c r="D336" s="269" t="str">
        <f>+D296</f>
        <v>Enero - Agosto</v>
      </c>
      <c r="E336" s="269"/>
      <c r="F336" s="269"/>
      <c r="G336" s="30"/>
      <c r="H336" s="53">
        <v>2007</v>
      </c>
      <c r="I336" s="269" t="str">
        <f>+D336</f>
        <v>Enero - Agosto</v>
      </c>
      <c r="J336" s="269"/>
      <c r="K336" s="269"/>
      <c r="L336" s="195" t="s">
        <v>436</v>
      </c>
      <c r="M336" s="268"/>
      <c r="N336" s="268"/>
      <c r="O336" s="268"/>
      <c r="P336" s="173"/>
      <c r="Q336" s="173"/>
      <c r="R336" s="126"/>
      <c r="S336" s="126"/>
      <c r="T336" s="126"/>
      <c r="U336" s="173"/>
    </row>
    <row r="337" spans="1:20" ht="12.75">
      <c r="A337" s="2"/>
      <c r="B337" s="47" t="s">
        <v>68</v>
      </c>
      <c r="C337" s="2"/>
      <c r="D337" s="54">
        <v>2007</v>
      </c>
      <c r="E337" s="54">
        <v>2008</v>
      </c>
      <c r="F337" s="55" t="s">
        <v>356</v>
      </c>
      <c r="G337" s="35"/>
      <c r="H337" s="2"/>
      <c r="I337" s="54">
        <v>2007</v>
      </c>
      <c r="J337" s="54">
        <v>2008</v>
      </c>
      <c r="K337" s="55" t="s">
        <v>356</v>
      </c>
      <c r="L337" s="35">
        <v>2008</v>
      </c>
      <c r="M337" s="191"/>
      <c r="N337" s="191"/>
      <c r="O337" s="35"/>
      <c r="R337" s="126"/>
      <c r="S337" s="126"/>
      <c r="T337" s="126"/>
    </row>
    <row r="338" spans="1:20" s="63" customFormat="1" ht="12.75">
      <c r="A338" s="62" t="s">
        <v>459</v>
      </c>
      <c r="B338" s="62"/>
      <c r="C338" s="62"/>
      <c r="D338" s="62"/>
      <c r="E338" s="62"/>
      <c r="F338" s="62"/>
      <c r="G338" s="62"/>
      <c r="H338" s="62">
        <f>+H348+H340+H354+H359</f>
        <v>668216.6579999999</v>
      </c>
      <c r="I338" s="62">
        <f>+I348+I340+I354+I359</f>
        <v>418638.723</v>
      </c>
      <c r="J338" s="62">
        <f>+J348+J340+J354+J359</f>
        <v>756025.921</v>
      </c>
      <c r="K338" s="190">
        <f>+J338/I338*100-100</f>
        <v>80.59149320498952</v>
      </c>
      <c r="L338" s="62"/>
      <c r="R338" s="126"/>
      <c r="S338" s="126"/>
      <c r="T338" s="126"/>
    </row>
    <row r="339" spans="1:20" ht="12.75">
      <c r="A339" s="173"/>
      <c r="B339" s="63"/>
      <c r="C339" s="63"/>
      <c r="D339" s="63"/>
      <c r="F339" s="63"/>
      <c r="G339" s="63"/>
      <c r="H339" s="63"/>
      <c r="J339" s="207"/>
      <c r="K339" s="63"/>
      <c r="M339" s="26"/>
      <c r="N339" s="26"/>
      <c r="O339" s="26"/>
      <c r="R339" s="97"/>
      <c r="S339" s="97"/>
      <c r="T339" s="97"/>
    </row>
    <row r="340" spans="1:20" ht="12.75">
      <c r="A340" s="201" t="s">
        <v>465</v>
      </c>
      <c r="B340" s="209"/>
      <c r="C340" s="208">
        <f>SUM(C341:C346)</f>
        <v>1079830.144</v>
      </c>
      <c r="D340" s="208">
        <f>SUM(D341:D346)</f>
        <v>704385.1599999999</v>
      </c>
      <c r="E340" s="208">
        <f>SUM(E341:E346)</f>
        <v>747887.923</v>
      </c>
      <c r="F340" s="33">
        <f aca="true" t="shared" si="63" ref="F340:F357">+E340/D340*100-100</f>
        <v>6.1759908456901655</v>
      </c>
      <c r="G340" s="208"/>
      <c r="H340" s="208">
        <f>SUM(H341:H346)</f>
        <v>408542.579</v>
      </c>
      <c r="I340" s="208">
        <f>SUM(I341:I346)</f>
        <v>254487.256</v>
      </c>
      <c r="J340" s="208">
        <f>SUM(J341:J346)</f>
        <v>530379.437</v>
      </c>
      <c r="K340" s="33">
        <f aca="true" t="shared" si="64" ref="K340:K357">+J340/I340*100-100</f>
        <v>108.41100074575053</v>
      </c>
      <c r="L340" s="185">
        <f aca="true" t="shared" si="65" ref="L340:L346">+J340/$J$340*100</f>
        <v>100</v>
      </c>
      <c r="M340" s="219">
        <f aca="true" t="shared" si="66" ref="M340:M367">+I340/D340*1000</f>
        <v>361.28991701074455</v>
      </c>
      <c r="N340" s="219">
        <f aca="true" t="shared" si="67" ref="N340:N367">+J340/E340*1000</f>
        <v>709.169677285991</v>
      </c>
      <c r="O340" s="218">
        <f aca="true" t="shared" si="68" ref="O340:O367">+N340/M340*100-100</f>
        <v>96.28825602262816</v>
      </c>
      <c r="R340" s="126"/>
      <c r="S340" s="126"/>
      <c r="T340" s="126"/>
    </row>
    <row r="341" spans="1:20" ht="12.75">
      <c r="A341" s="173" t="s">
        <v>466</v>
      </c>
      <c r="B341" s="209" t="s">
        <v>243</v>
      </c>
      <c r="C341" s="210">
        <v>457915.262</v>
      </c>
      <c r="D341" s="210">
        <v>251259.184</v>
      </c>
      <c r="E341" s="210">
        <v>329271.841</v>
      </c>
      <c r="F341" s="34">
        <f t="shared" si="63"/>
        <v>31.048678801726908</v>
      </c>
      <c r="G341" s="210"/>
      <c r="H341" s="210">
        <v>169968.829</v>
      </c>
      <c r="I341" s="210">
        <v>91039.936</v>
      </c>
      <c r="J341" s="210">
        <v>201671.415</v>
      </c>
      <c r="K341" s="34">
        <f t="shared" si="64"/>
        <v>121.51972404725768</v>
      </c>
      <c r="L341" s="183">
        <f t="shared" si="65"/>
        <v>38.02398828671029</v>
      </c>
      <c r="M341" s="219">
        <f t="shared" si="66"/>
        <v>362.33475947291146</v>
      </c>
      <c r="N341" s="219">
        <f t="shared" si="67"/>
        <v>612.4769563881413</v>
      </c>
      <c r="O341" s="218">
        <f t="shared" si="68"/>
        <v>69.03621316351536</v>
      </c>
      <c r="R341" s="126"/>
      <c r="S341" s="126"/>
      <c r="T341" s="126"/>
    </row>
    <row r="342" spans="1:20" ht="12.75">
      <c r="A342" s="173" t="s">
        <v>467</v>
      </c>
      <c r="B342" s="209" t="s">
        <v>243</v>
      </c>
      <c r="C342" s="210">
        <v>182823.051</v>
      </c>
      <c r="D342" s="210">
        <v>143920.978</v>
      </c>
      <c r="E342" s="210">
        <v>88148.577</v>
      </c>
      <c r="F342" s="34">
        <f t="shared" si="63"/>
        <v>-38.752099780756076</v>
      </c>
      <c r="G342" s="210"/>
      <c r="H342" s="210">
        <v>67270.452</v>
      </c>
      <c r="I342" s="210">
        <v>50401.181</v>
      </c>
      <c r="J342" s="210">
        <v>81872.813</v>
      </c>
      <c r="K342" s="34">
        <f t="shared" si="64"/>
        <v>62.44225110518741</v>
      </c>
      <c r="L342" s="183">
        <f t="shared" si="65"/>
        <v>15.436649177633935</v>
      </c>
      <c r="M342" s="219">
        <f t="shared" si="66"/>
        <v>350.20037871060043</v>
      </c>
      <c r="N342" s="219">
        <f t="shared" si="67"/>
        <v>928.8047043572807</v>
      </c>
      <c r="O342" s="218">
        <f t="shared" si="68"/>
        <v>165.2209308787838</v>
      </c>
      <c r="R342" s="126"/>
      <c r="S342" s="126"/>
      <c r="T342" s="126"/>
    </row>
    <row r="343" spans="1:20" ht="11.25">
      <c r="A343" s="173" t="s">
        <v>468</v>
      </c>
      <c r="B343" s="209" t="s">
        <v>243</v>
      </c>
      <c r="C343" s="210">
        <v>46735.348</v>
      </c>
      <c r="D343" s="210">
        <v>25888.33</v>
      </c>
      <c r="E343" s="210">
        <v>51307.724</v>
      </c>
      <c r="F343" s="34">
        <f t="shared" si="63"/>
        <v>98.18862012343013</v>
      </c>
      <c r="G343" s="210"/>
      <c r="H343" s="210">
        <v>14489.562</v>
      </c>
      <c r="I343" s="210">
        <v>8192.148</v>
      </c>
      <c r="J343" s="210">
        <v>23218.047</v>
      </c>
      <c r="K343" s="34">
        <f t="shared" si="64"/>
        <v>183.41830494273296</v>
      </c>
      <c r="L343" s="183">
        <f t="shared" si="65"/>
        <v>4.377629557308799</v>
      </c>
      <c r="M343" s="219">
        <f t="shared" si="66"/>
        <v>316.441732626245</v>
      </c>
      <c r="N343" s="219">
        <f t="shared" si="67"/>
        <v>452.5253741522426</v>
      </c>
      <c r="O343" s="218">
        <f t="shared" si="68"/>
        <v>43.004328283946165</v>
      </c>
      <c r="R343" s="27"/>
      <c r="S343" s="27"/>
      <c r="T343" s="27"/>
    </row>
    <row r="344" spans="1:15" ht="11.25">
      <c r="A344" s="173" t="s">
        <v>469</v>
      </c>
      <c r="B344" s="209" t="s">
        <v>243</v>
      </c>
      <c r="C344" s="210">
        <v>96279.772</v>
      </c>
      <c r="D344" s="210">
        <v>62942.587</v>
      </c>
      <c r="E344" s="210">
        <v>46671.198</v>
      </c>
      <c r="F344" s="34">
        <f t="shared" si="63"/>
        <v>-25.851160200962198</v>
      </c>
      <c r="G344" s="210"/>
      <c r="H344" s="210">
        <v>44862.938</v>
      </c>
      <c r="I344" s="210">
        <v>28534.335</v>
      </c>
      <c r="J344" s="210">
        <v>55556.42</v>
      </c>
      <c r="K344" s="34">
        <f t="shared" si="64"/>
        <v>94.70024445987616</v>
      </c>
      <c r="L344" s="183">
        <f t="shared" si="65"/>
        <v>10.47484425758384</v>
      </c>
      <c r="M344" s="219">
        <f t="shared" si="66"/>
        <v>453.33908820748024</v>
      </c>
      <c r="N344" s="219">
        <f t="shared" si="67"/>
        <v>1190.3791284723397</v>
      </c>
      <c r="O344" s="218">
        <f t="shared" si="68"/>
        <v>162.58029793529244</v>
      </c>
    </row>
    <row r="345" spans="1:15" ht="11.25">
      <c r="A345" s="173" t="s">
        <v>470</v>
      </c>
      <c r="B345" s="209" t="s">
        <v>243</v>
      </c>
      <c r="C345" s="210">
        <v>91612.724</v>
      </c>
      <c r="D345" s="210">
        <v>64862.678</v>
      </c>
      <c r="E345" s="210">
        <v>73836.462</v>
      </c>
      <c r="F345" s="34">
        <f t="shared" si="63"/>
        <v>13.835050103851714</v>
      </c>
      <c r="G345" s="210"/>
      <c r="H345" s="210">
        <v>43707.675</v>
      </c>
      <c r="I345" s="210">
        <v>30015.271</v>
      </c>
      <c r="J345" s="210">
        <v>78126.391</v>
      </c>
      <c r="K345" s="34">
        <f t="shared" si="64"/>
        <v>160.28880765394388</v>
      </c>
      <c r="L345" s="183">
        <f t="shared" si="65"/>
        <v>14.730282803177378</v>
      </c>
      <c r="M345" s="219">
        <f t="shared" si="66"/>
        <v>462.7510291819897</v>
      </c>
      <c r="N345" s="219">
        <f t="shared" si="67"/>
        <v>1058.100413857858</v>
      </c>
      <c r="O345" s="218">
        <f t="shared" si="68"/>
        <v>128.65436209364555</v>
      </c>
    </row>
    <row r="346" spans="1:15" ht="11.25">
      <c r="A346" s="173" t="s">
        <v>471</v>
      </c>
      <c r="B346" s="209" t="s">
        <v>243</v>
      </c>
      <c r="C346" s="210">
        <v>204463.987</v>
      </c>
      <c r="D346" s="210">
        <v>155511.403</v>
      </c>
      <c r="E346" s="210">
        <v>158652.121</v>
      </c>
      <c r="F346" s="34">
        <f t="shared" si="63"/>
        <v>2.0196062407076454</v>
      </c>
      <c r="G346" s="210"/>
      <c r="H346" s="210">
        <v>68243.123</v>
      </c>
      <c r="I346" s="210">
        <v>46304.385</v>
      </c>
      <c r="J346" s="210">
        <v>89934.351</v>
      </c>
      <c r="K346" s="34">
        <f t="shared" si="64"/>
        <v>94.22426407347814</v>
      </c>
      <c r="L346" s="183">
        <f t="shared" si="65"/>
        <v>16.95660591758575</v>
      </c>
      <c r="M346" s="219">
        <f t="shared" si="66"/>
        <v>297.7555607288811</v>
      </c>
      <c r="N346" s="219">
        <f t="shared" si="67"/>
        <v>566.8651035557223</v>
      </c>
      <c r="O346" s="218">
        <f t="shared" si="68"/>
        <v>90.37935082323338</v>
      </c>
    </row>
    <row r="347" spans="1:15" ht="11.25">
      <c r="A347" s="173"/>
      <c r="B347" s="209"/>
      <c r="C347" s="63"/>
      <c r="D347" s="63"/>
      <c r="E347" s="63"/>
      <c r="F347" s="34"/>
      <c r="G347" s="63"/>
      <c r="H347" s="63"/>
      <c r="I347" s="63"/>
      <c r="J347" s="211"/>
      <c r="K347" s="34"/>
      <c r="M347" s="219"/>
      <c r="N347" s="219"/>
      <c r="O347" s="218"/>
    </row>
    <row r="348" spans="1:15" ht="11.25">
      <c r="A348" s="201" t="s">
        <v>460</v>
      </c>
      <c r="C348" s="208">
        <f>SUM(C349:C352)</f>
        <v>27012.153000000002</v>
      </c>
      <c r="D348" s="208">
        <f>SUM(D349:D352)</f>
        <v>18548.273999999998</v>
      </c>
      <c r="E348" s="208">
        <f>SUM(E349:E352)</f>
        <v>22758.172</v>
      </c>
      <c r="F348" s="33">
        <f>+E348/D348*100-100</f>
        <v>22.696979783671537</v>
      </c>
      <c r="G348" s="208"/>
      <c r="H348" s="208">
        <f>SUM(H349:H352)</f>
        <v>173170.18399999998</v>
      </c>
      <c r="I348" s="208">
        <f>SUM(I349:I352)</f>
        <v>111630.949</v>
      </c>
      <c r="J348" s="208">
        <f>SUM(J349:J352)</f>
        <v>165300.354</v>
      </c>
      <c r="K348" s="33">
        <f>+J348/I348*100-100</f>
        <v>48.077531796312144</v>
      </c>
      <c r="L348" s="185">
        <f>+J348/$J$348*100</f>
        <v>100</v>
      </c>
      <c r="M348" s="26"/>
      <c r="N348" s="26"/>
      <c r="O348" s="26"/>
    </row>
    <row r="349" spans="1:15" ht="11.25">
      <c r="A349" s="173" t="s">
        <v>461</v>
      </c>
      <c r="B349" s="209" t="s">
        <v>243</v>
      </c>
      <c r="C349" s="27">
        <v>7167.845</v>
      </c>
      <c r="D349" s="210">
        <v>5175.583</v>
      </c>
      <c r="E349" s="210">
        <v>7471.635</v>
      </c>
      <c r="F349" s="34">
        <f>+E349/D349*100-100</f>
        <v>44.36315676900554</v>
      </c>
      <c r="G349" s="27"/>
      <c r="H349" s="210">
        <v>43569.589</v>
      </c>
      <c r="I349" s="210">
        <v>33297.957</v>
      </c>
      <c r="J349" s="210">
        <v>50831.517</v>
      </c>
      <c r="K349" s="34">
        <f>+J349/I349*100-100</f>
        <v>52.65656388468517</v>
      </c>
      <c r="L349" s="183">
        <f>+J349/$J$348*100</f>
        <v>30.751003110374462</v>
      </c>
      <c r="M349" s="219">
        <f aca="true" t="shared" si="69" ref="M349:N352">+I349/D349*1000</f>
        <v>6433.6630288800325</v>
      </c>
      <c r="N349" s="219">
        <f t="shared" si="69"/>
        <v>6803.265550311277</v>
      </c>
      <c r="O349" s="218">
        <f>+N349/M349*100-100</f>
        <v>5.744822502703954</v>
      </c>
    </row>
    <row r="350" spans="1:15" ht="11.25">
      <c r="A350" s="173" t="s">
        <v>462</v>
      </c>
      <c r="B350" s="209" t="s">
        <v>243</v>
      </c>
      <c r="C350" s="27">
        <v>4508.109</v>
      </c>
      <c r="D350" s="210">
        <v>3250.018</v>
      </c>
      <c r="E350" s="210">
        <v>2805.246</v>
      </c>
      <c r="F350" s="34">
        <f>+E350/D350*100-100</f>
        <v>-13.685216512647003</v>
      </c>
      <c r="G350" s="210"/>
      <c r="H350" s="210">
        <v>49723.271</v>
      </c>
      <c r="I350" s="210">
        <v>31743.566</v>
      </c>
      <c r="J350" s="210">
        <v>35118.94</v>
      </c>
      <c r="K350" s="34">
        <f>+J350/I350*100-100</f>
        <v>10.633253995471108</v>
      </c>
      <c r="L350" s="183">
        <f>+J350/$J$348*100</f>
        <v>21.24553223884808</v>
      </c>
      <c r="M350" s="219">
        <f t="shared" si="69"/>
        <v>9767.196981678255</v>
      </c>
      <c r="N350" s="219">
        <f t="shared" si="69"/>
        <v>12519.02328708427</v>
      </c>
      <c r="O350" s="218">
        <f>+N350/M350*100-100</f>
        <v>28.174166145804293</v>
      </c>
    </row>
    <row r="351" spans="1:15" ht="11.25">
      <c r="A351" s="173" t="s">
        <v>463</v>
      </c>
      <c r="B351" s="209" t="s">
        <v>243</v>
      </c>
      <c r="C351" s="27">
        <v>6254.413</v>
      </c>
      <c r="D351" s="210">
        <v>3452.245</v>
      </c>
      <c r="E351" s="210">
        <v>4745.137</v>
      </c>
      <c r="F351" s="34">
        <f>+E351/D351*100-100</f>
        <v>37.450760302353956</v>
      </c>
      <c r="G351" s="210"/>
      <c r="H351" s="210">
        <v>48959.761</v>
      </c>
      <c r="I351" s="210">
        <v>24768.983</v>
      </c>
      <c r="J351" s="210">
        <v>49455.801</v>
      </c>
      <c r="K351" s="34">
        <f>+J351/I351*100-100</f>
        <v>99.66827463202668</v>
      </c>
      <c r="L351" s="183">
        <f>+J351/$J$348*100</f>
        <v>29.918750809208795</v>
      </c>
      <c r="M351" s="219">
        <f t="shared" si="69"/>
        <v>7174.74657795145</v>
      </c>
      <c r="N351" s="219">
        <f t="shared" si="69"/>
        <v>10422.41794072542</v>
      </c>
      <c r="O351" s="218">
        <f>+N351/M351*100-100</f>
        <v>45.265311150561274</v>
      </c>
    </row>
    <row r="352" spans="1:15" ht="11.25">
      <c r="A352" s="173" t="s">
        <v>464</v>
      </c>
      <c r="B352" s="209" t="s">
        <v>243</v>
      </c>
      <c r="C352" s="210">
        <v>9081.786</v>
      </c>
      <c r="D352" s="210">
        <v>6670.428</v>
      </c>
      <c r="E352" s="210">
        <v>7736.154</v>
      </c>
      <c r="F352" s="34">
        <f>+E352/D352*100-100</f>
        <v>15.976875846647332</v>
      </c>
      <c r="G352" s="210"/>
      <c r="H352" s="210">
        <v>30917.563</v>
      </c>
      <c r="I352" s="210">
        <v>21820.443</v>
      </c>
      <c r="J352" s="210">
        <v>29894.096</v>
      </c>
      <c r="K352" s="34">
        <f>+J352/I352*100-100</f>
        <v>37.00040828685286</v>
      </c>
      <c r="L352" s="183">
        <f>+J352/$J$348*100</f>
        <v>18.084713841568664</v>
      </c>
      <c r="M352" s="219">
        <f t="shared" si="69"/>
        <v>3271.2208272092885</v>
      </c>
      <c r="N352" s="219">
        <f t="shared" si="69"/>
        <v>3864.206426087175</v>
      </c>
      <c r="O352" s="218">
        <f>+N352/M352*100-100</f>
        <v>18.12734847936781</v>
      </c>
    </row>
    <row r="353" spans="1:15" ht="11.25">
      <c r="A353" s="173"/>
      <c r="B353" s="209"/>
      <c r="C353" s="210"/>
      <c r="D353" s="210"/>
      <c r="E353" s="210"/>
      <c r="F353" s="34"/>
      <c r="G353" s="210"/>
      <c r="H353" s="210"/>
      <c r="I353" s="210"/>
      <c r="J353" s="210"/>
      <c r="K353" s="34"/>
      <c r="L353" s="183"/>
      <c r="M353" s="219"/>
      <c r="N353" s="219"/>
      <c r="O353" s="218"/>
    </row>
    <row r="354" spans="1:15" ht="11.25">
      <c r="A354" s="201" t="s">
        <v>472</v>
      </c>
      <c r="B354" s="209"/>
      <c r="C354" s="208">
        <f>SUM(C355:C357)</f>
        <v>2422.4390000000003</v>
      </c>
      <c r="D354" s="208">
        <f>SUM(D355:D357)</f>
        <v>1629.371</v>
      </c>
      <c r="E354" s="208">
        <f>SUM(E355:E357)</f>
        <v>1553.251</v>
      </c>
      <c r="F354" s="33">
        <f t="shared" si="63"/>
        <v>-4.671741426599596</v>
      </c>
      <c r="G354" s="208"/>
      <c r="H354" s="208">
        <f>SUM(H355:H357)</f>
        <v>65179.815</v>
      </c>
      <c r="I354" s="208">
        <f>SUM(I355:I357)</f>
        <v>38963.02</v>
      </c>
      <c r="J354" s="208">
        <f>SUM(J355:J357)</f>
        <v>41903.187999999995</v>
      </c>
      <c r="K354" s="33">
        <f t="shared" si="64"/>
        <v>7.54604750863767</v>
      </c>
      <c r="L354" s="185">
        <f>+J354/$J$354*100</f>
        <v>100</v>
      </c>
      <c r="M354" s="219">
        <f t="shared" si="66"/>
        <v>23912.92099834844</v>
      </c>
      <c r="N354" s="219">
        <f t="shared" si="67"/>
        <v>26977.73122309272</v>
      </c>
      <c r="O354" s="218">
        <f t="shared" si="68"/>
        <v>12.816544766555097</v>
      </c>
    </row>
    <row r="355" spans="1:15" ht="11.25">
      <c r="A355" s="173" t="s">
        <v>473</v>
      </c>
      <c r="B355" s="209" t="s">
        <v>243</v>
      </c>
      <c r="C355" s="210">
        <v>1475.893</v>
      </c>
      <c r="D355" s="210">
        <v>983.909</v>
      </c>
      <c r="E355" s="210">
        <v>995.122</v>
      </c>
      <c r="F355" s="34">
        <f t="shared" si="63"/>
        <v>1.1396379136688495</v>
      </c>
      <c r="G355" s="210"/>
      <c r="H355" s="210">
        <v>13174.21</v>
      </c>
      <c r="I355" s="210">
        <v>8859.628</v>
      </c>
      <c r="J355" s="210">
        <v>8810.948</v>
      </c>
      <c r="K355" s="34">
        <f t="shared" si="64"/>
        <v>-0.5494587357392504</v>
      </c>
      <c r="L355" s="183">
        <f>+J355/$J$354*100</f>
        <v>21.02691566092776</v>
      </c>
      <c r="M355" s="219">
        <f t="shared" si="66"/>
        <v>9004.519726925966</v>
      </c>
      <c r="N355" s="219">
        <f t="shared" si="67"/>
        <v>8854.138487542232</v>
      </c>
      <c r="O355" s="218">
        <f t="shared" si="68"/>
        <v>-1.670063967254734</v>
      </c>
    </row>
    <row r="356" spans="1:15" ht="11.25">
      <c r="A356" s="173" t="s">
        <v>474</v>
      </c>
      <c r="B356" s="209" t="s">
        <v>243</v>
      </c>
      <c r="C356" s="210">
        <v>151.683</v>
      </c>
      <c r="D356" s="210">
        <v>101.853</v>
      </c>
      <c r="E356" s="210">
        <v>81.151</v>
      </c>
      <c r="F356" s="34">
        <f t="shared" si="63"/>
        <v>-20.325370877637383</v>
      </c>
      <c r="G356" s="210"/>
      <c r="H356" s="210">
        <v>40375.65</v>
      </c>
      <c r="I356" s="210">
        <v>23043.458</v>
      </c>
      <c r="J356" s="210">
        <v>20074.173</v>
      </c>
      <c r="K356" s="34">
        <f t="shared" si="64"/>
        <v>-12.885587744686589</v>
      </c>
      <c r="L356" s="183">
        <f>+J356/$J$354*100</f>
        <v>47.90607578592827</v>
      </c>
      <c r="M356" s="219">
        <f t="shared" si="66"/>
        <v>226242.30999577825</v>
      </c>
      <c r="N356" s="219">
        <f t="shared" si="67"/>
        <v>247368.1531958941</v>
      </c>
      <c r="O356" s="218">
        <f t="shared" si="68"/>
        <v>9.337706638740585</v>
      </c>
    </row>
    <row r="357" spans="1:15" ht="11.25">
      <c r="A357" s="173" t="s">
        <v>475</v>
      </c>
      <c r="B357" s="209" t="s">
        <v>243</v>
      </c>
      <c r="C357" s="210">
        <v>794.863</v>
      </c>
      <c r="D357" s="210">
        <v>543.609</v>
      </c>
      <c r="E357" s="210">
        <v>476.978</v>
      </c>
      <c r="F357" s="34">
        <f t="shared" si="63"/>
        <v>-12.257155418692491</v>
      </c>
      <c r="G357" s="210"/>
      <c r="H357" s="210">
        <v>11629.955</v>
      </c>
      <c r="I357" s="210">
        <v>7059.934</v>
      </c>
      <c r="J357" s="210">
        <v>13018.067</v>
      </c>
      <c r="K357" s="34">
        <f t="shared" si="64"/>
        <v>84.39360764562386</v>
      </c>
      <c r="L357" s="183">
        <f>+J357/$J$354*100</f>
        <v>31.067008553143978</v>
      </c>
      <c r="M357" s="219">
        <f t="shared" si="66"/>
        <v>12987.154370144717</v>
      </c>
      <c r="N357" s="219">
        <f t="shared" si="67"/>
        <v>27292.80386097472</v>
      </c>
      <c r="O357" s="218">
        <f t="shared" si="68"/>
        <v>110.1523019062304</v>
      </c>
    </row>
    <row r="358" spans="1:15" ht="11.25">
      <c r="A358" s="173"/>
      <c r="C358" s="63"/>
      <c r="D358" s="63"/>
      <c r="E358" s="63"/>
      <c r="F358" s="211"/>
      <c r="G358" s="63"/>
      <c r="H358" s="63"/>
      <c r="I358" s="63"/>
      <c r="J358" s="210"/>
      <c r="K358" s="211"/>
      <c r="M358" s="219"/>
      <c r="N358" s="219"/>
      <c r="O358" s="218"/>
    </row>
    <row r="359" spans="1:15" ht="11.25">
      <c r="A359" s="201" t="s">
        <v>475</v>
      </c>
      <c r="C359" s="208"/>
      <c r="D359" s="208"/>
      <c r="E359" s="208"/>
      <c r="F359" s="211"/>
      <c r="G359" s="208"/>
      <c r="H359" s="208">
        <f>SUM(H360:H361)</f>
        <v>21324.08</v>
      </c>
      <c r="I359" s="208">
        <f>SUM(I360:I361)</f>
        <v>13557.498</v>
      </c>
      <c r="J359" s="208">
        <f>SUM(J360:J361)</f>
        <v>18442.942</v>
      </c>
      <c r="K359" s="33">
        <f>+J359/I359*100-100</f>
        <v>36.034997017886326</v>
      </c>
      <c r="L359" s="185">
        <f>+J359/$J$359*100</f>
        <v>100</v>
      </c>
      <c r="M359" s="219"/>
      <c r="N359" s="219"/>
      <c r="O359" s="218"/>
    </row>
    <row r="360" spans="1:15" ht="22.5">
      <c r="A360" s="212" t="s">
        <v>476</v>
      </c>
      <c r="C360" s="210">
        <v>485.984</v>
      </c>
      <c r="D360" s="210">
        <v>333.19</v>
      </c>
      <c r="E360" s="210">
        <v>336.895</v>
      </c>
      <c r="F360" s="34">
        <f>+E360/D360*100-100</f>
        <v>1.111978150604756</v>
      </c>
      <c r="G360" s="210"/>
      <c r="H360" s="210">
        <v>13089.968</v>
      </c>
      <c r="I360" s="210">
        <v>8529.957</v>
      </c>
      <c r="J360" s="210">
        <v>10158.222</v>
      </c>
      <c r="K360" s="34">
        <f>+J360/I360*100-100</f>
        <v>19.088783214264723</v>
      </c>
      <c r="L360" s="183">
        <f>+J360/$J$359*100</f>
        <v>55.07918422125928</v>
      </c>
      <c r="M360" s="219">
        <f t="shared" si="66"/>
        <v>25600.8793781326</v>
      </c>
      <c r="N360" s="219">
        <f t="shared" si="67"/>
        <v>30152.48667982606</v>
      </c>
      <c r="O360" s="218">
        <f t="shared" si="68"/>
        <v>17.7791052973801</v>
      </c>
    </row>
    <row r="361" spans="1:15" ht="11.25">
      <c r="A361" s="173" t="s">
        <v>477</v>
      </c>
      <c r="C361" s="210">
        <v>3074.503</v>
      </c>
      <c r="D361" s="210">
        <v>1825.69</v>
      </c>
      <c r="E361" s="210">
        <v>2803.243</v>
      </c>
      <c r="F361" s="34">
        <f>+E361/D361*100-100</f>
        <v>53.54430379746836</v>
      </c>
      <c r="G361" s="210"/>
      <c r="H361" s="210">
        <v>8234.112</v>
      </c>
      <c r="I361" s="210">
        <v>5027.541</v>
      </c>
      <c r="J361" s="210">
        <v>8284.72</v>
      </c>
      <c r="K361" s="34">
        <f>+J361/I361*100-100</f>
        <v>64.78672177909635</v>
      </c>
      <c r="L361" s="183">
        <f>+J361/$J$359*100</f>
        <v>44.920815778740725</v>
      </c>
      <c r="M361" s="219">
        <f t="shared" si="66"/>
        <v>2753.77583269887</v>
      </c>
      <c r="N361" s="219">
        <f t="shared" si="67"/>
        <v>2955.4055784675106</v>
      </c>
      <c r="O361" s="218">
        <f t="shared" si="68"/>
        <v>7.321937514827809</v>
      </c>
    </row>
    <row r="362" spans="1:15" ht="11.25">
      <c r="A362" s="173"/>
      <c r="C362" s="63"/>
      <c r="D362" s="63"/>
      <c r="E362" s="63"/>
      <c r="G362" s="63"/>
      <c r="H362" s="63"/>
      <c r="I362" s="63"/>
      <c r="M362" s="219"/>
      <c r="N362" s="219"/>
      <c r="O362" s="218"/>
    </row>
    <row r="363" spans="1:15" s="63" customFormat="1" ht="11.25">
      <c r="A363" s="62" t="s">
        <v>483</v>
      </c>
      <c r="B363" s="62"/>
      <c r="C363" s="62"/>
      <c r="D363" s="62"/>
      <c r="E363" s="62"/>
      <c r="F363" s="62"/>
      <c r="G363" s="62"/>
      <c r="H363" s="62">
        <f>SUM(H365:H368)</f>
        <v>451860.591</v>
      </c>
      <c r="I363" s="62">
        <f>SUM(I365:I368)</f>
        <v>286789.071</v>
      </c>
      <c r="J363" s="62">
        <f>SUM(J365:J368)</f>
        <v>337772.94200000004</v>
      </c>
      <c r="K363" s="190">
        <f>+J363/I363*100-100</f>
        <v>17.77748043962248</v>
      </c>
      <c r="L363" s="62"/>
      <c r="M363" s="219"/>
      <c r="N363" s="219"/>
      <c r="O363" s="218"/>
    </row>
    <row r="364" spans="1:15" ht="11.25">
      <c r="A364" s="173"/>
      <c r="C364" s="63"/>
      <c r="D364" s="63"/>
      <c r="E364" s="63"/>
      <c r="F364" s="27"/>
      <c r="G364" s="63"/>
      <c r="H364" s="63"/>
      <c r="I364" s="63"/>
      <c r="J364" s="27"/>
      <c r="K364" s="27"/>
      <c r="M364" s="219"/>
      <c r="N364" s="219"/>
      <c r="O364" s="218"/>
    </row>
    <row r="365" spans="1:15" ht="11.25">
      <c r="A365" s="173" t="s">
        <v>478</v>
      </c>
      <c r="C365" s="210">
        <v>3653</v>
      </c>
      <c r="D365" s="210">
        <v>1811</v>
      </c>
      <c r="E365" s="210">
        <v>2992</v>
      </c>
      <c r="F365" s="34">
        <f>+E365/D365*100-100</f>
        <v>65.21258972943124</v>
      </c>
      <c r="G365" s="210"/>
      <c r="H365" s="210">
        <v>81585.052</v>
      </c>
      <c r="I365" s="210">
        <v>38413.015</v>
      </c>
      <c r="J365" s="210">
        <v>75040.356</v>
      </c>
      <c r="K365" s="34">
        <f>+J365/I365*100-100</f>
        <v>95.35138285812766</v>
      </c>
      <c r="L365" s="183">
        <f>+J365/$J$363*100</f>
        <v>22.216212925664124</v>
      </c>
      <c r="M365" s="219">
        <f t="shared" si="66"/>
        <v>21210.941468801768</v>
      </c>
      <c r="N365" s="219">
        <f t="shared" si="67"/>
        <v>25080.332887700537</v>
      </c>
      <c r="O365" s="218">
        <f t="shared" si="68"/>
        <v>18.242431268739693</v>
      </c>
    </row>
    <row r="366" spans="1:15" ht="11.25">
      <c r="A366" s="173" t="s">
        <v>479</v>
      </c>
      <c r="C366" s="210">
        <v>99</v>
      </c>
      <c r="D366" s="210">
        <v>22</v>
      </c>
      <c r="E366" s="210">
        <v>85</v>
      </c>
      <c r="F366" s="34">
        <f>+E366/D366*100-100</f>
        <v>286.3636363636364</v>
      </c>
      <c r="G366" s="210"/>
      <c r="H366" s="210">
        <v>8876.067</v>
      </c>
      <c r="I366" s="210">
        <v>994.021</v>
      </c>
      <c r="J366" s="210">
        <v>3037.796</v>
      </c>
      <c r="K366" s="34">
        <f>+J366/I366*100-100</f>
        <v>205.60682319588818</v>
      </c>
      <c r="L366" s="183">
        <f>+J366/$J$363*100</f>
        <v>0.899360375645483</v>
      </c>
      <c r="M366" s="219">
        <f t="shared" si="66"/>
        <v>45182.77272727273</v>
      </c>
      <c r="N366" s="219">
        <f t="shared" si="67"/>
        <v>35738.77647058824</v>
      </c>
      <c r="O366" s="218">
        <f t="shared" si="68"/>
        <v>-20.90176340812306</v>
      </c>
    </row>
    <row r="367" spans="1:15" ht="22.5">
      <c r="A367" s="212" t="s">
        <v>480</v>
      </c>
      <c r="C367" s="210">
        <v>690</v>
      </c>
      <c r="D367" s="210">
        <v>414</v>
      </c>
      <c r="E367" s="210">
        <v>822</v>
      </c>
      <c r="F367" s="34">
        <f>+E367/D367*100-100</f>
        <v>98.55072463768116</v>
      </c>
      <c r="G367" s="210"/>
      <c r="H367" s="210">
        <v>3898.202</v>
      </c>
      <c r="I367" s="210">
        <v>2823.311</v>
      </c>
      <c r="J367" s="210">
        <v>6921.831</v>
      </c>
      <c r="K367" s="34">
        <f>+J367/I367*100-100</f>
        <v>145.16714595026903</v>
      </c>
      <c r="L367" s="183">
        <f>+J367/$J$363*100</f>
        <v>2.0492556209549786</v>
      </c>
      <c r="M367" s="219">
        <f t="shared" si="66"/>
        <v>6819.591787439614</v>
      </c>
      <c r="N367" s="219">
        <f t="shared" si="67"/>
        <v>8420.71897810219</v>
      </c>
      <c r="O367" s="218">
        <f t="shared" si="68"/>
        <v>23.47834358079244</v>
      </c>
    </row>
    <row r="368" spans="1:15" ht="11.25">
      <c r="A368" s="173" t="s">
        <v>481</v>
      </c>
      <c r="C368" s="63"/>
      <c r="D368" s="63"/>
      <c r="E368" s="63"/>
      <c r="G368" s="63"/>
      <c r="H368" s="63">
        <v>357501.27</v>
      </c>
      <c r="I368" s="63">
        <v>244558.724</v>
      </c>
      <c r="J368" s="210">
        <v>252772.959</v>
      </c>
      <c r="K368" s="34">
        <f>+J368/I368*100-100</f>
        <v>3.3587986008628263</v>
      </c>
      <c r="L368" s="183">
        <f>+J368/$J$363*100</f>
        <v>74.8351710777354</v>
      </c>
      <c r="M368" s="219"/>
      <c r="N368" s="219"/>
      <c r="O368" s="218"/>
    </row>
    <row r="369" spans="3:15" ht="11.25">
      <c r="C369" s="210"/>
      <c r="D369" s="210"/>
      <c r="E369" s="210"/>
      <c r="G369" s="63"/>
      <c r="H369" s="63"/>
      <c r="I369" s="63"/>
      <c r="J369" s="210"/>
      <c r="M369" s="26"/>
      <c r="N369" s="26"/>
      <c r="O369" s="26"/>
    </row>
    <row r="370" spans="1:15" ht="11.25">
      <c r="A370" s="213"/>
      <c r="B370" s="213"/>
      <c r="C370" s="213"/>
      <c r="D370" s="214"/>
      <c r="E370" s="214"/>
      <c r="F370" s="214"/>
      <c r="G370" s="214"/>
      <c r="H370" s="214"/>
      <c r="I370" s="214"/>
      <c r="J370" s="214"/>
      <c r="K370" s="214"/>
      <c r="L370" s="214"/>
      <c r="M370" s="26"/>
      <c r="N370" s="26"/>
      <c r="O370" s="26"/>
    </row>
    <row r="371" spans="1:15" ht="11.25">
      <c r="A371" s="173" t="s">
        <v>482</v>
      </c>
      <c r="B371" s="63"/>
      <c r="C371" s="63"/>
      <c r="D371" s="63"/>
      <c r="F371" s="63"/>
      <c r="G371" s="63"/>
      <c r="H371" s="63"/>
      <c r="J371" s="207"/>
      <c r="K371" s="63"/>
      <c r="M371" s="26"/>
      <c r="N371" s="26"/>
      <c r="O371" s="26"/>
    </row>
    <row r="372" spans="13:15" ht="11.25">
      <c r="M372" s="26"/>
      <c r="N372" s="26"/>
      <c r="O372" s="26"/>
    </row>
  </sheetData>
  <mergeCells count="72">
    <mergeCell ref="M335:O335"/>
    <mergeCell ref="D336:F336"/>
    <mergeCell ref="I336:K336"/>
    <mergeCell ref="M336:O336"/>
    <mergeCell ref="C335:F335"/>
    <mergeCell ref="H335:K335"/>
    <mergeCell ref="A333:K333"/>
    <mergeCell ref="A334:K334"/>
    <mergeCell ref="M295:O295"/>
    <mergeCell ref="M296:O296"/>
    <mergeCell ref="A294:K294"/>
    <mergeCell ref="A293:K293"/>
    <mergeCell ref="D296:F296"/>
    <mergeCell ref="I296:K296"/>
    <mergeCell ref="C295:F295"/>
    <mergeCell ref="H295:K295"/>
    <mergeCell ref="A1:L1"/>
    <mergeCell ref="A2:L2"/>
    <mergeCell ref="A54:L54"/>
    <mergeCell ref="A55:L55"/>
    <mergeCell ref="C3:F3"/>
    <mergeCell ref="H3:K3"/>
    <mergeCell ref="M255:O255"/>
    <mergeCell ref="M256:O256"/>
    <mergeCell ref="A112:L112"/>
    <mergeCell ref="A113:L113"/>
    <mergeCell ref="A146:L146"/>
    <mergeCell ref="A147:L147"/>
    <mergeCell ref="M183:O183"/>
    <mergeCell ref="M184:O184"/>
    <mergeCell ref="M214:O214"/>
    <mergeCell ref="M215:O215"/>
    <mergeCell ref="M114:O114"/>
    <mergeCell ref="M115:O115"/>
    <mergeCell ref="M148:O148"/>
    <mergeCell ref="M149:O149"/>
    <mergeCell ref="C148:F148"/>
    <mergeCell ref="H148:K148"/>
    <mergeCell ref="C114:F114"/>
    <mergeCell ref="H114:K114"/>
    <mergeCell ref="D115:F115"/>
    <mergeCell ref="I115:K115"/>
    <mergeCell ref="C214:F214"/>
    <mergeCell ref="H214:K214"/>
    <mergeCell ref="A212:L212"/>
    <mergeCell ref="A213:L213"/>
    <mergeCell ref="A181:L181"/>
    <mergeCell ref="A182:L182"/>
    <mergeCell ref="D149:F149"/>
    <mergeCell ref="I149:K149"/>
    <mergeCell ref="D184:F184"/>
    <mergeCell ref="I184:K184"/>
    <mergeCell ref="C183:F183"/>
    <mergeCell ref="H183:K183"/>
    <mergeCell ref="D215:F215"/>
    <mergeCell ref="I215:K215"/>
    <mergeCell ref="D256:F256"/>
    <mergeCell ref="I256:K256"/>
    <mergeCell ref="A253:L253"/>
    <mergeCell ref="A254:L254"/>
    <mergeCell ref="C255:F255"/>
    <mergeCell ref="H255:K255"/>
    <mergeCell ref="M3:O3"/>
    <mergeCell ref="M4:O4"/>
    <mergeCell ref="D57:F57"/>
    <mergeCell ref="I57:K57"/>
    <mergeCell ref="C56:F56"/>
    <mergeCell ref="H56:K56"/>
    <mergeCell ref="D4:F4"/>
    <mergeCell ref="I4:K4"/>
    <mergeCell ref="M56:O56"/>
    <mergeCell ref="M57:O57"/>
  </mergeCells>
  <printOptions horizontalCentered="1"/>
  <pageMargins left="0.81" right="0.7874015748031497" top="0.4724409448818898" bottom="0.17" header="0" footer="0.21"/>
  <pageSetup horizontalDpi="300" verticalDpi="300" orientation="landscape" paperSize="127" scale="80" r:id="rId1"/>
  <headerFooter alignWithMargins="0">
    <oddFooter>&amp;C&amp;P</oddFooter>
  </headerFooter>
  <rowBreaks count="8" manualBreakCount="8">
    <brk id="53" max="14" man="1"/>
    <brk id="111" max="255" man="1"/>
    <brk id="145" max="255" man="1"/>
    <brk id="180" max="255" man="1"/>
    <brk id="211" max="255" man="1"/>
    <brk id="252" max="255" man="1"/>
    <brk id="292" max="255" man="1"/>
    <brk id="33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lyanez</cp:lastModifiedBy>
  <cp:lastPrinted>2008-09-15T20:50:40Z</cp:lastPrinted>
  <dcterms:created xsi:type="dcterms:W3CDTF">2004-11-22T15:10:56Z</dcterms:created>
  <dcterms:modified xsi:type="dcterms:W3CDTF">2008-11-05T15:46:20Z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