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416" windowWidth="11100" windowHeight="11970" firstSheet="5" activeTab="7"/>
  </bookViews>
  <sheets>
    <sheet name="portada" sheetId="1" r:id="rId1"/>
    <sheet name="indice " sheetId="2" r:id="rId2"/>
    <sheet name="balanza" sheetId="3" r:id="rId3"/>
    <sheet name="balanza productos_clase_sector"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productos_clase_sector'!$A$1:$F$80</definedName>
    <definedName name="_xlnm.Print_Area" localSheetId="5">'prin paises exp e imp'!$A$1:$F$97</definedName>
    <definedName name="_xlnm.Print_Area" localSheetId="6">'prin prod exp e imp'!$A$1:$G$98</definedName>
    <definedName name="_xlnm.Print_Area" localSheetId="7">'productos'!$A$1:$L$372</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<sst xmlns="http://schemas.openxmlformats.org/spreadsheetml/2006/main" count="737" uniqueCount="509">
  <si>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</si>
  <si>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</si>
  <si>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</si>
  <si>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</si>
  <si>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</si>
  <si>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</si>
  <si>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</si>
  <si>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</si>
  <si>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</si>
  <si>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</si>
  <si>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</si>
  <si>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</si>
  <si>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</si>
  <si>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</si>
  <si>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</si>
  <si>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</si>
  <si>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</si>
  <si>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</si>
  <si>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</si>
  <si>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</si>
  <si>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</si>
  <si>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</si>
  <si>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</si>
  <si>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</si>
  <si>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</si>
  <si>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</si>
  <si>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</si>
  <si>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</si>
  <si>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</si>
  <si>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</si>
  <si>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</si>
  <si>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</si>
  <si>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</si>
  <si>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</si>
  <si>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España</t>
  </si>
  <si>
    <t>Francia</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</si>
  <si>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</si>
  <si>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</si>
  <si>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</si>
  <si>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</si>
  <si>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</si>
  <si>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</si>
  <si>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</si>
  <si>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</si>
  <si>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</si>
  <si>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</si>
  <si>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</si>
  <si>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</si>
  <si>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</si>
  <si>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</si>
  <si>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</si>
  <si>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</si>
  <si>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</si>
  <si>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</si>
  <si>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</si>
  <si>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</si>
  <si>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</si>
  <si>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</si>
  <si>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</si>
  <si>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</si>
  <si>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</si>
  <si>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</si>
  <si>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</si>
  <si>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</si>
  <si>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</si>
  <si>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</si>
  <si>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</si>
  <si>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</si>
  <si>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</si>
  <si>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</si>
  <si>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</si>
  <si>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</si>
  <si>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</si>
  <si>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</si>
  <si>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</si>
  <si>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</si>
  <si>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</si>
  <si>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</si>
  <si>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</si>
  <si>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</si>
  <si>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</si>
  <si>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</si>
  <si>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</si>
  <si>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</si>
  <si>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</si>
  <si>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</si>
  <si>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</si>
  <si>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</si>
  <si>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</si>
  <si>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</si>
  <si>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</si>
  <si>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</si>
  <si>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</si>
  <si>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</si>
  <si>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</si>
  <si>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</si>
  <si>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</si>
  <si>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</si>
  <si>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</si>
  <si>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</si>
  <si>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</si>
  <si>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</si>
  <si>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</si>
  <si>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</si>
  <si>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</si>
  <si>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</si>
  <si>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</si>
  <si>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</si>
  <si>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</si>
  <si>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</si>
  <si>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</si>
  <si>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</si>
  <si>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</si>
  <si>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</si>
  <si>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</si>
  <si>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</si>
  <si>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</si>
  <si>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</si>
  <si>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</si>
  <si>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</si>
  <si>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</si>
  <si>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</si>
  <si>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</si>
  <si>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</si>
  <si>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</si>
  <si>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</si>
  <si>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</si>
  <si>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</si>
  <si>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</si>
  <si>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</si>
  <si>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</si>
  <si>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</si>
  <si>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</si>
  <si>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</si>
  <si>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</si>
  <si>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</si>
  <si>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</si>
  <si>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</si>
  <si>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</si>
  <si>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</si>
  <si>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</si>
  <si>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</si>
  <si>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</si>
  <si>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</si>
  <si>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</si>
  <si>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</si>
  <si>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</si>
  <si>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</si>
  <si>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</si>
  <si>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</si>
  <si>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</si>
  <si>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</si>
  <si>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</si>
  <si>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</si>
  <si>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</si>
  <si>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</si>
  <si>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</si>
  <si>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</si>
  <si>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</si>
  <si>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</si>
  <si>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</si>
  <si>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</si>
  <si>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</si>
  <si>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</si>
  <si>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</si>
  <si>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</si>
  <si>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</si>
  <si>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</si>
  <si>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</si>
  <si>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</si>
  <si>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</si>
  <si>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</si>
  <si>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</si>
  <si>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</si>
  <si>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</si>
  <si>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</si>
  <si>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</si>
  <si>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</si>
  <si>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</si>
  <si>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</si>
  <si>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</si>
  <si>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</si>
  <si>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</si>
  <si>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</si>
  <si>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</si>
  <si>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</si>
  <si>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</si>
  <si>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</si>
  <si>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</si>
  <si>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</si>
  <si>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</si>
  <si>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</si>
  <si>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</si>
  <si>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</si>
  <si>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</si>
  <si>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</si>
  <si>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</si>
  <si>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</si>
  <si>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</si>
  <si>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</si>
  <si>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</si>
  <si>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</si>
  <si>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</si>
  <si>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</si>
  <si>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</si>
  <si>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</si>
  <si>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</si>
  <si>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</si>
  <si>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</si>
  <si>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</si>
  <si>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</si>
  <si>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</si>
  <si>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</si>
  <si>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</si>
  <si>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</si>
  <si>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</si>
  <si>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</si>
  <si>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</si>
  <si>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</si>
  <si>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</si>
  <si>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</si>
  <si>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</si>
  <si>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</si>
  <si>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</si>
  <si>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</si>
  <si>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</si>
  <si>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</si>
  <si>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</si>
  <si>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</si>
  <si>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</si>
  <si>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</si>
  <si>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</si>
  <si>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</si>
  <si>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</si>
  <si>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</si>
  <si>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</si>
  <si>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</si>
  <si>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</si>
  <si>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</si>
  <si>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</si>
  <si>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</si>
  <si>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</si>
  <si>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</si>
  <si>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</si>
  <si>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</si>
  <si>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</si>
  <si>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</si>
  <si>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</si>
  <si>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</si>
  <si>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</si>
  <si>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</si>
  <si>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</si>
  <si>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</si>
  <si>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</si>
  <si>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</si>
  <si>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</si>
  <si>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</si>
  <si>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</si>
  <si>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</si>
  <si>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</si>
  <si>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</si>
  <si>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</si>
  <si>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</si>
  <si>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</si>
  <si>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</si>
  <si>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</si>
  <si>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</si>
  <si>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</si>
  <si>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</si>
  <si>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 xml:space="preserve">Semilla de lino                                                                                                                                                                                           </t>
  </si>
  <si>
    <t>Semilla algodón</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</si>
  <si>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</si>
  <si>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</si>
  <si>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</si>
  <si>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</si>
  <si>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</si>
  <si>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</si>
  <si>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</si>
  <si>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</si>
  <si>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</si>
  <si>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</si>
  <si>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</si>
  <si>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</si>
  <si>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</si>
  <si>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</si>
  <si>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</si>
  <si>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</si>
  <si>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</si>
  <si>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</si>
  <si>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</si>
  <si>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</si>
  <si>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</si>
  <si>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</si>
  <si>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</si>
  <si>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</si>
  <si>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</si>
  <si>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</si>
  <si>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</si>
  <si>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</si>
  <si>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</si>
  <si>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</si>
  <si>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</si>
  <si>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</si>
  <si>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</si>
  <si>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</si>
  <si>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</si>
  <si>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</si>
  <si>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</si>
  <si>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</si>
  <si>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</si>
  <si>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</si>
  <si>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</si>
  <si>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</si>
  <si>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</si>
  <si>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</si>
  <si>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</si>
  <si>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</si>
  <si>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</si>
  <si>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</si>
  <si>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</si>
  <si>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</si>
  <si>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</si>
  <si>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</si>
  <si>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</si>
  <si>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</si>
  <si>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</si>
  <si>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</si>
  <si>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</si>
  <si>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</si>
  <si>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 xml:space="preserve"> 2008-2007</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</si>
  <si>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</si>
  <si>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</si>
  <si>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</si>
  <si>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</si>
  <si>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</si>
  <si>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</si>
  <si>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</si>
  <si>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</si>
  <si>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</si>
  <si>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</si>
  <si>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</si>
  <si>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</si>
  <si>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</si>
  <si>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</si>
  <si>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</si>
  <si>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</si>
  <si>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</si>
  <si>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</si>
  <si>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</si>
  <si>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</si>
  <si>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</si>
  <si>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</si>
  <si>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</si>
  <si>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</si>
  <si>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</si>
  <si>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Var. (%)   2008/2007</t>
  </si>
  <si>
    <t>US$/ton</t>
  </si>
  <si>
    <t>US$/litro</t>
  </si>
  <si>
    <t>US$/kilo</t>
  </si>
  <si>
    <t>Precio medio</t>
  </si>
  <si>
    <t>Valor (miles de US$ CIF)</t>
  </si>
  <si>
    <t>Cuadro N° 7</t>
  </si>
  <si>
    <t>EXPORTACIONES SILVOAGROPECUARIOS POR CLASE</t>
  </si>
  <si>
    <t>EXPORTACIONES SILVOAGROPECUARIOS POR SUBSECTOR</t>
  </si>
  <si>
    <t>Cuadro N° 3</t>
  </si>
  <si>
    <t>Cuadro N°4</t>
  </si>
  <si>
    <t>Cuadro N° 5</t>
  </si>
  <si>
    <t>Cuadro N° 6</t>
  </si>
  <si>
    <t>Cuadro N° 8</t>
  </si>
  <si>
    <t>Uvas</t>
  </si>
  <si>
    <t xml:space="preserve">Peras                                                                                                                         </t>
  </si>
  <si>
    <t xml:space="preserve">Arandanos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</si>
  <si>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</si>
  <si>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</si>
  <si>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</si>
  <si>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</si>
  <si>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</si>
  <si>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</si>
  <si>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</si>
  <si>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</si>
  <si>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</si>
  <si>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</si>
  <si>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</si>
  <si>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</si>
  <si>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</si>
  <si>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</si>
  <si>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</si>
  <si>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</si>
  <si>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</si>
  <si>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</si>
  <si>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</si>
  <si>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</si>
  <si>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</si>
  <si>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</si>
  <si>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</si>
  <si>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</si>
  <si>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</si>
  <si>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</si>
  <si>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</si>
  <si>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</si>
  <si>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</si>
  <si>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</si>
  <si>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</si>
  <si>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</si>
  <si>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</si>
  <si>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</si>
  <si>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</si>
  <si>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</si>
  <si>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</si>
  <si>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</si>
  <si>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</si>
  <si>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</si>
  <si>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</si>
  <si>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</si>
  <si>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</si>
  <si>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</si>
  <si>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</si>
  <si>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Kiwis frescos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</si>
  <si>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</si>
  <si>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</si>
  <si>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</si>
  <si>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</si>
  <si>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</si>
  <si>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</si>
  <si>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</si>
  <si>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</si>
  <si>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</si>
  <si>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</si>
  <si>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</si>
  <si>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</si>
  <si>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</si>
  <si>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</si>
  <si>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</si>
  <si>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</si>
  <si>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</si>
  <si>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</si>
  <si>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</si>
  <si>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</si>
  <si>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</si>
  <si>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</si>
  <si>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</si>
  <si>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</si>
  <si>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</si>
  <si>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</si>
  <si>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 xml:space="preserve">Cuadro N° 16 </t>
  </si>
  <si>
    <t>Importaciones de  insumos y maquinaria</t>
  </si>
  <si>
    <t xml:space="preserve">  Nº 16</t>
  </si>
  <si>
    <t>IMPORTACIONES DE INSUMOS Y MAQUINARIA</t>
  </si>
  <si>
    <t>IMPORTACIONES DE PRODUCTOS SILVOAGROPECUARIOS</t>
  </si>
  <si>
    <t>Australia</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</si>
  <si>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</si>
  <si>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</si>
  <si>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</si>
  <si>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</si>
  <si>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</si>
  <si>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</si>
  <si>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</si>
  <si>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</si>
  <si>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</si>
  <si>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</si>
  <si>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</si>
  <si>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</si>
  <si>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</si>
  <si>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</si>
  <si>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</si>
  <si>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</si>
  <si>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</si>
  <si>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</si>
  <si>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</si>
  <si>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</si>
  <si>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</si>
  <si>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</si>
  <si>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</si>
  <si>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AVANCE MENSUAL DICIEMBRE 2008</t>
  </si>
  <si>
    <t>Avance mensual diciembre 2008</t>
  </si>
  <si>
    <t>Enero - diciembre 2007</t>
  </si>
  <si>
    <t>Enero - diciembre 2008</t>
  </si>
  <si>
    <t>Enero - Diciembre</t>
  </si>
  <si>
    <t>Cerezas frescas</t>
  </si>
  <si>
    <t>Los demás trigos y morcajo ( tranquillón)</t>
  </si>
  <si>
    <t>ENERO 2009</t>
  </si>
  <si>
    <t>Enero 2009</t>
  </si>
  <si>
    <t xml:space="preserve">  Las demás semillas para siembra</t>
  </si>
  <si>
    <t>Pasta química de coníferas a la sosa semiblanqueada</t>
  </si>
  <si>
    <t>Uvas frescas</t>
  </si>
  <si>
    <t>Pasta química de maderas distintas a las coníferas</t>
  </si>
  <si>
    <t xml:space="preserve">Vino con denominación de origen </t>
  </si>
  <si>
    <t xml:space="preserve">Manzanas frescas </t>
  </si>
  <si>
    <t>Las demás maderas en plaquitas</t>
  </si>
  <si>
    <t>Las demás carnes porcinas congeladas</t>
  </si>
  <si>
    <t xml:space="preserve">Arándanos </t>
  </si>
  <si>
    <t xml:space="preserve">Listones y molduras de coníferas </t>
  </si>
  <si>
    <t xml:space="preserve">Los demás vinos </t>
  </si>
  <si>
    <t xml:space="preserve">Maíz para la siembra </t>
  </si>
  <si>
    <t>02032900</t>
  </si>
  <si>
    <t>Las demás maderas contrachapadas (desde 2007)</t>
  </si>
  <si>
    <t xml:space="preserve">Carne bovina deshuesada fresca o refrigerada </t>
  </si>
  <si>
    <t>02013000</t>
  </si>
  <si>
    <t>08030000</t>
  </si>
  <si>
    <t>Mezclas aceites</t>
  </si>
  <si>
    <t xml:space="preserve">Tortas y residuos de soja </t>
  </si>
  <si>
    <t>Las demás preparaciones  para alimentar animales</t>
  </si>
  <si>
    <t>Sorgo para grano (granífero)</t>
  </si>
  <si>
    <t xml:space="preserve">Residuos de la industria del almidón </t>
  </si>
  <si>
    <t xml:space="preserve">Arroz semiblanqueado </t>
  </si>
  <si>
    <t xml:space="preserve">Habas de soja, incluso quebrantadas </t>
  </si>
  <si>
    <t xml:space="preserve">Barriles, cubas, tinas </t>
  </si>
  <si>
    <t>Ron y aguardiente de caña</t>
  </si>
  <si>
    <t xml:space="preserve">TOTAL HORTALIZAS Y TUBERCULOS </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</si>
</sst>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9">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
      <b/>
      <sz val="8"/>
      <color indexed="63"/>
      <name val="Verdana"/>
      <family val="2"/>
    </font>
    <font>
      <b/>
      <sz val="10"/>
      <color indexed="10"/>
      <name val="Arial"/>
      <family val="2"/>
    </font>
    <font>
      <sz val="8"/>
      <color indexed="63"/>
      <name val="Verdana"/>
      <family val="2"/>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9">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73">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quotePrefix="1">
      <alignment horizontal="center" vertical="center"/>
    </xf>
    <xf numFmtId="0" fontId="1" fillId="0" borderId="0" xfId="0" applyFont="1" applyAlignment="1" quotePrefix="1">
      <alignment horizontal="center"/>
    </xf>
    <xf numFmtId="0" fontId="1"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0" fontId="2" fillId="0" borderId="0" xfId="0" applyFont="1" applyAlignment="1" quotePrefix="1">
      <alignment horizontal="center"/>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5" xfId="0" applyFont="1" applyBorder="1" applyAlignment="1">
      <alignment horizontal="center"/>
    </xf>
    <xf numFmtId="208" fontId="2" fillId="0" borderId="0" xfId="0" applyNumberFormat="1" applyFont="1" applyBorder="1" applyAlignment="1">
      <alignment vertical="center"/>
    </xf>
    <xf numFmtId="206" fontId="1" fillId="0" borderId="0" xfId="0" applyNumberFormat="1" applyFont="1" applyAlignment="1">
      <alignment vertical="center"/>
    </xf>
    <xf numFmtId="0" fontId="1" fillId="0" borderId="0" xfId="0" applyFont="1" applyBorder="1" applyAlignment="1">
      <alignment/>
    </xf>
    <xf numFmtId="4" fontId="26" fillId="0" borderId="0" xfId="0" applyNumberFormat="1" applyFont="1" applyBorder="1" applyAlignment="1">
      <alignment horizontal="right" wrapText="1"/>
    </xf>
    <xf numFmtId="0" fontId="1" fillId="0" borderId="0" xfId="0" applyFont="1" applyBorder="1" applyAlignment="1">
      <alignment vertical="center"/>
    </xf>
    <xf numFmtId="0" fontId="2" fillId="0" borderId="0" xfId="0" applyFont="1" applyBorder="1" applyAlignment="1">
      <alignment vertical="center"/>
    </xf>
    <xf numFmtId="0" fontId="26" fillId="0" borderId="0" xfId="0" applyFont="1" applyBorder="1" applyAlignment="1">
      <alignment horizontal="right" wrapText="1"/>
    </xf>
    <xf numFmtId="0" fontId="1" fillId="0" borderId="0" xfId="0" applyFont="1" applyAlignment="1">
      <alignment horizontal="center"/>
    </xf>
    <xf numFmtId="208" fontId="1" fillId="0" borderId="0" xfId="0" applyNumberFormat="1" applyFont="1" applyAlignment="1">
      <alignment horizontal="center"/>
    </xf>
    <xf numFmtId="208" fontId="1" fillId="0" borderId="0" xfId="0" applyNumberFormat="1" applyFont="1" applyAlignment="1">
      <alignment/>
    </xf>
    <xf numFmtId="206" fontId="2" fillId="0" borderId="0" xfId="0" applyNumberFormat="1" applyFont="1" applyAlignment="1">
      <alignment vertical="center"/>
    </xf>
    <xf numFmtId="9" fontId="1" fillId="0" borderId="0" xfId="0" applyNumberFormat="1" applyFont="1" applyAlignment="1">
      <alignment vertical="center"/>
    </xf>
    <xf numFmtId="3" fontId="2" fillId="0" borderId="0" xfId="0" applyNumberFormat="1" applyFont="1" applyBorder="1" applyAlignment="1">
      <alignment vertical="center"/>
    </xf>
    <xf numFmtId="0" fontId="1" fillId="0" borderId="0" xfId="0" applyFont="1" applyAlignment="1">
      <alignment horizontal="center" vertical="center"/>
    </xf>
    <xf numFmtId="3" fontId="1" fillId="0" borderId="0" xfId="0" applyNumberFormat="1" applyFont="1" applyAlignment="1">
      <alignment/>
    </xf>
    <xf numFmtId="9" fontId="1" fillId="0" borderId="0" xfId="22" applyFont="1" applyAlignment="1">
      <alignment vertical="center"/>
    </xf>
    <xf numFmtId="0" fontId="1" fillId="0" borderId="0" xfId="0" applyFont="1" applyBorder="1" applyAlignment="1">
      <alignment vertical="center" wrapText="1"/>
    </xf>
    <xf numFmtId="0" fontId="1" fillId="0" borderId="1" xfId="0" applyFont="1" applyBorder="1" applyAlignment="1">
      <alignment vertical="center"/>
    </xf>
    <xf numFmtId="3" fontId="1" fillId="0" borderId="1" xfId="0" applyNumberFormat="1" applyFont="1" applyBorder="1" applyAlignment="1">
      <alignment vertical="center"/>
    </xf>
    <xf numFmtId="0" fontId="1" fillId="0" borderId="0" xfId="0" applyFont="1" applyFill="1" applyBorder="1" applyAlignment="1">
      <alignment/>
    </xf>
    <xf numFmtId="0" fontId="1" fillId="0" borderId="0" xfId="0" applyFont="1" applyFill="1" applyAlignment="1">
      <alignment/>
    </xf>
    <xf numFmtId="3" fontId="1" fillId="0" borderId="0" xfId="0" applyNumberFormat="1" applyFont="1" applyFill="1" applyBorder="1" applyAlignment="1">
      <alignment/>
    </xf>
    <xf numFmtId="208" fontId="1" fillId="0" borderId="0" xfId="0" applyNumberFormat="1" applyFont="1" applyFill="1" applyBorder="1" applyAlignment="1">
      <alignment/>
    </xf>
    <xf numFmtId="3" fontId="1" fillId="0" borderId="0" xfId="0" applyNumberFormat="1" applyFont="1" applyFill="1" applyAlignment="1">
      <alignment vertical="center"/>
    </xf>
    <xf numFmtId="0" fontId="1" fillId="0" borderId="0" xfId="0" applyFont="1" applyFill="1" applyAlignment="1">
      <alignment vertical="center"/>
    </xf>
    <xf numFmtId="208" fontId="1" fillId="0" borderId="0" xfId="0" applyNumberFormat="1" applyFont="1" applyFill="1" applyAlignment="1">
      <alignment vertical="center"/>
    </xf>
    <xf numFmtId="0" fontId="1" fillId="0" borderId="0" xfId="0" applyFont="1" applyFill="1" applyBorder="1" applyAlignment="1">
      <alignment horizontal="center"/>
    </xf>
    <xf numFmtId="208" fontId="2" fillId="0" borderId="0" xfId="0" applyNumberFormat="1" applyFont="1"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206" fontId="27" fillId="4" borderId="0" xfId="0" applyNumberFormat="1" applyFont="1" applyFill="1" applyBorder="1" applyAlignment="1">
      <alignment/>
    </xf>
    <xf numFmtId="208" fontId="1" fillId="0" borderId="0" xfId="0" applyNumberFormat="1" applyFont="1" applyBorder="1" applyAlignment="1">
      <alignment/>
    </xf>
    <xf numFmtId="4" fontId="28" fillId="0" borderId="0" xfId="0" applyNumberFormat="1" applyFont="1" applyBorder="1" applyAlignment="1">
      <alignment horizontal="right" wrapText="1"/>
    </xf>
    <xf numFmtId="3" fontId="1" fillId="0" borderId="0" xfId="0" applyNumberFormat="1" applyFont="1" applyBorder="1" applyAlignment="1" quotePrefix="1">
      <alignment/>
    </xf>
    <xf numFmtId="0" fontId="1" fillId="0" borderId="0" xfId="0" applyFont="1" applyAlignment="1">
      <alignment horizontal="right"/>
    </xf>
    <xf numFmtId="0" fontId="22"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1" fillId="4" borderId="0" xfId="0" applyFont="1" applyFill="1" applyBorder="1" applyAlignment="1">
      <alignment vertical="top" wrapText="1"/>
    </xf>
    <xf numFmtId="0" fontId="2" fillId="2" borderId="5" xfId="0" applyFont="1" applyFill="1" applyBorder="1" applyAlignment="1">
      <alignment vertical="center" wrapText="1"/>
    </xf>
    <xf numFmtId="0" fontId="1" fillId="4" borderId="1" xfId="0" applyFont="1" applyFill="1" applyBorder="1" applyAlignment="1">
      <alignment vertical="center" wrapText="1"/>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0"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0" xfId="0" applyNumberFormat="1" applyFont="1" applyFill="1" applyBorder="1" applyAlignment="1">
      <alignment horizontal="center"/>
    </xf>
    <xf numFmtId="0" fontId="0" fillId="2" borderId="5" xfId="0" applyFont="1" applyFill="1" applyBorder="1" applyAlignment="1">
      <alignment vertical="top" wrapText="1"/>
    </xf>
    <xf numFmtId="0" fontId="0" fillId="2" borderId="5" xfId="0" applyFont="1" applyFill="1" applyBorder="1" applyAlignment="1">
      <alignment vertical="top"/>
    </xf>
    <xf numFmtId="0" fontId="4" fillId="4" borderId="0" xfId="0" applyFont="1" applyFill="1" applyAlignment="1">
      <alignment horizontal="center"/>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8" fillId="4" borderId="5" xfId="0" applyFont="1" applyFill="1" applyBorder="1" applyAlignment="1">
      <alignment vertical="top" wrapText="1"/>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2" fillId="3" borderId="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1" xfId="0" applyFont="1" applyFill="1" applyBorder="1" applyAlignment="1">
      <alignment vertical="center" wrapText="1"/>
    </xf>
    <xf numFmtId="0" fontId="1" fillId="0" borderId="1" xfId="0" applyFont="1" applyBorder="1" applyAlignment="1" quotePrefix="1">
      <alignment horizontal="center"/>
    </xf>
    <xf numFmtId="0" fontId="1" fillId="0" borderId="6" xfId="0" applyFont="1" applyBorder="1" applyAlignment="1" quotePrefix="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numRef>
              <c:f>balanza!$T$6:$V$6</c:f>
              <c:numCache/>
            </c:num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balanza!$T$6:$V$6</c:f>
              <c:numCache/>
            </c:num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balanza!$T$6:$V$6</c:f>
              <c:numCache/>
            </c:numRef>
          </c:cat>
          <c:val>
            <c:numRef>
              <c:f>balanza!$T$9:$V$9</c:f>
              <c:numCache/>
            </c:numRef>
          </c:val>
          <c:shape val="box"/>
        </c:ser>
        <c:shape val="box"/>
        <c:axId val="26669337"/>
        <c:axId val="4188718"/>
      </c:bar3DChart>
      <c:catAx>
        <c:axId val="26669337"/>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4188718"/>
        <c:crosses val="autoZero"/>
        <c:auto val="1"/>
        <c:lblOffset val="100"/>
        <c:noMultiLvlLbl val="0"/>
      </c:catAx>
      <c:valAx>
        <c:axId val="4188718"/>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6669337"/>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diciembre  2008
</a:t>
            </a:r>
          </a:p>
        </c:rich>
      </c:tx>
      <c:layout/>
      <c:spPr>
        <a:noFill/>
        <a:ln>
          <a:noFill/>
        </a:ln>
      </c:spPr>
    </c:title>
    <c:plotArea>
      <c:layout>
        <c:manualLayout>
          <c:xMode val="edge"/>
          <c:yMode val="edge"/>
          <c:x val="0"/>
          <c:y val="0.22625"/>
          <c:w val="0.9855"/>
          <c:h val="0.743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numRef>
          </c:val>
        </c:ser>
        <c:axId val="66720817"/>
        <c:axId val="46542374"/>
      </c:barChart>
      <c:catAx>
        <c:axId val="6672081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542374"/>
        <c:crosses val="autoZero"/>
        <c:auto val="1"/>
        <c:lblOffset val="100"/>
        <c:tickLblSkip val="1"/>
        <c:noMultiLvlLbl val="0"/>
      </c:catAx>
      <c:valAx>
        <c:axId val="46542374"/>
        <c:scaling>
          <c:orientation val="minMax"/>
          <c:max val="13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66720817"/>
        <c:crossesAt val="1"/>
        <c:crossBetween val="between"/>
        <c:dispUnits/>
        <c:majorUnit val="200000"/>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2
Exportaciones silvoagropecuarias por clase
Participación  enero - diciembre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5"/>
          <c:y val="0.432"/>
          <c:w val="0.7085"/>
          <c:h val="0.393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'balanza productos_clase_sector'!$R$6:$R$7</c:f>
              <c:strCache/>
            </c:strRef>
          </c:cat>
          <c:val>
            <c:numRef>
              <c:f>'balanza productos_clase_sector'!$S$6:$S$7</c:f>
              <c:numCache/>
            </c:numRef>
          </c:val>
        </c:ser>
      </c:pie3DChart>
      <c:spPr>
        <a:noFill/>
        <a:ln>
          <a:noFill/>
        </a:ln>
      </c:spPr>
    </c:plotArea>
    <c:legend>
      <c:legendPos val="b"/>
      <c:layout>
        <c:manualLayout>
          <c:xMode val="edge"/>
          <c:yMode val="edge"/>
          <c:x val="0.29525"/>
          <c:y val="0.91825"/>
          <c:w val="0.337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3
Exportaciones silvoagropecuarias por sector
Participación enero - diciembre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25"/>
          <c:y val="0.35525"/>
          <c:w val="0.7895"/>
          <c:h val="0.50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'balanza productos_clase_sector'!$R$10:$R$12</c:f>
              <c:strCache/>
            </c:strRef>
          </c:cat>
          <c:val>
            <c:numRef>
              <c:f>'balanza productos_clase_sector'!$S$10:$S$12</c:f>
              <c:numCache/>
            </c:numRef>
          </c:val>
        </c:ser>
      </c:pie3DChart>
      <c:spPr>
        <a:noFill/>
        <a:ln>
          <a:noFill/>
        </a:ln>
      </c:spPr>
    </c:plotArea>
    <c:legend>
      <c:legendPos val="b"/>
      <c:layout>
        <c:manualLayout>
          <c:xMode val="edge"/>
          <c:yMode val="edge"/>
          <c:x val="0.22775"/>
          <c:y val="0.88225"/>
          <c:w val="0.58775"/>
          <c:h val="0.054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productos_clase_sector'!#REF!</c:f>
              <c:strCache>
                <c:ptCount val="1"/>
                <c:pt idx="0">
                  <c:v>1</c:v>
                </c:pt>
              </c:strCache>
            </c:strRef>
          </c:cat>
          <c:val>
            <c:numRef>
              <c:f>'balanza productos_clase_sector'!#REF!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enero-diciembre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25"/>
          <c:y val="0.388"/>
          <c:w val="0.634"/>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diciembre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diciembre 2008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0675463"/>
        <c:axId val="22057716"/>
      </c:barChart>
      <c:catAx>
        <c:axId val="20675463"/>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22057716"/>
        <c:crosses val="autoZero"/>
        <c:auto val="1"/>
        <c:lblOffset val="100"/>
        <c:noMultiLvlLbl val="0"/>
      </c:catAx>
      <c:valAx>
        <c:axId val="22057716"/>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675463"/>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-diciembre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8208261"/>
        <c:axId val="18642826"/>
      </c:barChart>
      <c:catAx>
        <c:axId val="28208261"/>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18642826"/>
        <c:crosses val="autoZero"/>
        <c:auto val="1"/>
        <c:lblOffset val="100"/>
        <c:noMultiLvlLbl val="0"/>
      </c:catAx>
      <c:valAx>
        <c:axId val="18642826"/>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208261"/>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-diciembre 2008</a:t>
            </a:r>
          </a:p>
        </c:rich>
      </c:tx>
      <c:layout/>
      <c:spPr>
        <a:noFill/>
        <a:ln>
          <a:noFill/>
        </a:ln>
      </c:spPr>
    </c:title>
    <c:plotArea>
      <c:layout>
        <c:manualLayout>
          <c:xMode val="edge"/>
          <c:yMode val="edge"/>
          <c:x val="0"/>
          <c:y val="0.1985"/>
          <c:w val="1"/>
          <c:h val="0.775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numRef>
          </c:val>
        </c:ser>
        <c:axId val="48545683"/>
        <c:axId val="22784368"/>
      </c:barChart>
      <c:catAx>
        <c:axId val="4854568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784368"/>
        <c:crosses val="autoZero"/>
        <c:auto val="1"/>
        <c:lblOffset val="100"/>
        <c:tickLblSkip val="1"/>
        <c:noMultiLvlLbl val="0"/>
      </c:catAx>
      <c:valAx>
        <c:axId val="22784368"/>
        <c:scaling>
          <c:orientation val="minMax"/>
          <c:max val="42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48545683"/>
        <c:crossesAt val="1"/>
        <c:crossBetween val="between"/>
        <c:dispUnits/>
        <c:majorUnit val="5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cdr:y>
    </cdr:from>
    <cdr:to>
      <cdr:x>0.2895</cdr:x>
      <cdr:y>0.692</cdr:y>
    </cdr:to>
    <cdr:sp>
      <cdr:nvSpPr>
        <cdr:cNvPr id="1" name="TextBox 1"/>
        <cdr:cNvSpPr txBox="1">
          <a:spLocks noChangeArrowheads="1"/>
        </cdr:cNvSpPr>
      </cdr:nvSpPr>
      <cdr:spPr>
        <a:xfrm>
          <a:off x="0" y="0"/>
          <a:ext cx="16668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676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157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7437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7341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A1">
      <selection activeCell="A1" sqref="A1"/>
    </sheetView>
  </sheetViews>
  <sheetFormatPr defaultColWidth="11.421875" defaultRowHeight="12.75"/>
  <sheetData>
    <row r="1" spans="1:7" s="37" customFormat="1" ht="12.75">
      <c r="A1" s="57"/>
      <c r="B1" s="57"/>
      <c r="C1" s="57"/>
      <c r="D1" s="57"/>
      <c r="E1" s="57"/>
      <c r="F1" s="57"/>
      <c r="G1" s="57"/>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12.75">
      <c r="A7" s="13"/>
      <c r="B7" s="13"/>
      <c r="C7" s="13"/>
      <c r="D7" s="13"/>
      <c r="E7" s="13"/>
      <c r="F7" s="13"/>
      <c r="G7" s="13"/>
    </row>
    <row r="8" spans="1:7" ht="40.5" customHeight="1">
      <c r="A8" s="238" t="s">
        <v>170</v>
      </c>
      <c r="B8" s="238"/>
      <c r="C8" s="238"/>
      <c r="D8" s="238"/>
      <c r="E8" s="238"/>
      <c r="F8" s="238"/>
      <c r="G8" s="238"/>
    </row>
    <row r="9" spans="1:7" ht="20.25">
      <c r="A9" s="237"/>
      <c r="B9" s="237"/>
      <c r="C9" s="237"/>
      <c r="D9" s="237"/>
      <c r="E9" s="237"/>
      <c r="F9" s="237"/>
      <c r="G9" s="237"/>
    </row>
    <row r="10" spans="1:7" ht="20.25">
      <c r="A10" s="14"/>
      <c r="B10" s="13"/>
      <c r="C10" s="13"/>
      <c r="D10" s="13"/>
      <c r="E10" s="13"/>
      <c r="F10" s="13"/>
      <c r="G10" s="13"/>
    </row>
    <row r="11" spans="1:7" ht="20.25">
      <c r="A11" s="14"/>
      <c r="B11" s="13"/>
      <c r="C11" s="13"/>
      <c r="D11" s="13"/>
      <c r="E11" s="13"/>
      <c r="F11" s="13"/>
      <c r="G11" s="13"/>
    </row>
    <row r="12" spans="1:7" ht="20.25">
      <c r="A12" s="237" t="s">
        <v>473</v>
      </c>
      <c r="B12" s="237"/>
      <c r="C12" s="237"/>
      <c r="D12" s="237"/>
      <c r="E12" s="237"/>
      <c r="F12" s="237"/>
      <c r="G12" s="237"/>
    </row>
    <row r="13" spans="1:7" ht="20.25">
      <c r="A13" s="237"/>
      <c r="B13" s="237"/>
      <c r="C13" s="237"/>
      <c r="D13" s="237"/>
      <c r="E13" s="237"/>
      <c r="F13" s="237"/>
      <c r="G13" s="237"/>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39"/>
      <c r="B17" s="237"/>
      <c r="C17" s="237"/>
      <c r="D17" s="237"/>
      <c r="E17" s="237"/>
      <c r="F17" s="237"/>
      <c r="G17" s="237"/>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35"/>
      <c r="B31" s="236"/>
      <c r="C31" s="236"/>
      <c r="D31" s="236"/>
      <c r="E31" s="236"/>
      <c r="F31" s="236"/>
      <c r="G31" s="236"/>
    </row>
    <row r="32" spans="1:7" ht="18">
      <c r="A32" s="235" t="s">
        <v>480</v>
      </c>
      <c r="B32" s="236"/>
      <c r="C32" s="236"/>
      <c r="D32" s="236"/>
      <c r="E32" s="236"/>
      <c r="F32" s="236"/>
      <c r="G32" s="236"/>
    </row>
    <row r="33" spans="1:7" ht="20.25">
      <c r="A33" s="15"/>
      <c r="B33" s="13"/>
      <c r="C33" s="13"/>
      <c r="D33" s="13"/>
      <c r="E33" s="13"/>
      <c r="F33" s="13"/>
      <c r="G33" s="13"/>
    </row>
    <row r="34" spans="1:7" ht="13.5" thickBot="1">
      <c r="A34" s="18"/>
      <c r="B34" s="18"/>
      <c r="C34" s="18"/>
      <c r="D34" s="18"/>
      <c r="E34" s="18"/>
      <c r="F34" s="18"/>
      <c r="G34" s="18"/>
    </row>
    <row r="40" spans="1:7" ht="12.75">
      <c r="A40" s="241" t="s">
        <v>171</v>
      </c>
      <c r="B40" s="241"/>
      <c r="C40" s="241"/>
      <c r="D40" s="241"/>
      <c r="E40" s="241"/>
      <c r="F40" s="241"/>
      <c r="G40" s="241"/>
    </row>
    <row r="41" spans="1:7" ht="12.75">
      <c r="A41" s="241" t="s">
        <v>474</v>
      </c>
      <c r="B41" s="241"/>
      <c r="C41" s="241"/>
      <c r="D41" s="241"/>
      <c r="E41" s="241"/>
      <c r="F41" s="241"/>
      <c r="G41" s="241"/>
    </row>
    <row r="42" spans="1:7" ht="12.75">
      <c r="A42" s="241"/>
      <c r="B42" s="241"/>
      <c r="C42" s="241"/>
      <c r="D42" s="241"/>
      <c r="E42" s="241"/>
      <c r="F42" s="241"/>
      <c r="G42" s="241"/>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40"/>
      <c r="B46" s="240"/>
      <c r="C46" s="240"/>
      <c r="D46" s="240"/>
      <c r="E46" s="240"/>
      <c r="F46" s="240"/>
      <c r="G46" s="240"/>
    </row>
    <row r="47" spans="1:7" ht="12.75">
      <c r="A47" s="240"/>
      <c r="B47" s="240"/>
      <c r="C47" s="240"/>
      <c r="D47" s="240"/>
      <c r="E47" s="240"/>
      <c r="F47" s="240"/>
      <c r="G47" s="240"/>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40" t="s">
        <v>265</v>
      </c>
      <c r="B52" s="240"/>
      <c r="C52" s="240"/>
      <c r="D52" s="240"/>
      <c r="E52" s="240"/>
      <c r="F52" s="240"/>
      <c r="G52" s="240"/>
    </row>
    <row r="53" spans="1:7" ht="12.75">
      <c r="A53" s="240" t="s">
        <v>264</v>
      </c>
      <c r="B53" s="240"/>
      <c r="C53" s="240"/>
      <c r="D53" s="240"/>
      <c r="E53" s="240"/>
      <c r="F53" s="240"/>
      <c r="G53" s="240"/>
    </row>
    <row r="54" spans="1:7" ht="12.75">
      <c r="A54" s="16"/>
      <c r="B54" s="3"/>
      <c r="C54" s="3"/>
      <c r="D54" s="3"/>
      <c r="E54" s="3"/>
      <c r="F54" s="3"/>
      <c r="G54" s="3"/>
    </row>
    <row r="55" spans="1:7" ht="12.75">
      <c r="A55" s="16"/>
      <c r="B55" s="3"/>
      <c r="C55" s="3"/>
      <c r="D55" s="3"/>
      <c r="E55" s="3"/>
      <c r="F55" s="3"/>
      <c r="G55" s="3"/>
    </row>
    <row r="56" spans="1:7" ht="12.75">
      <c r="A56" s="240" t="s">
        <v>84</v>
      </c>
      <c r="B56" s="240"/>
      <c r="C56" s="240"/>
      <c r="D56" s="240"/>
      <c r="E56" s="240"/>
      <c r="F56" s="240"/>
      <c r="G56" s="240"/>
    </row>
    <row r="57" spans="1:7" ht="12.75">
      <c r="A57" s="240" t="s">
        <v>328</v>
      </c>
      <c r="B57" s="240"/>
      <c r="C57" s="240"/>
      <c r="D57" s="240"/>
      <c r="E57" s="240"/>
      <c r="F57" s="240"/>
      <c r="G57" s="240"/>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40" t="s">
        <v>353</v>
      </c>
      <c r="B63" s="240"/>
      <c r="C63" s="240"/>
      <c r="D63" s="240"/>
      <c r="E63" s="240"/>
      <c r="F63" s="240"/>
      <c r="G63" s="240"/>
    </row>
    <row r="64" spans="1:7" ht="12.75">
      <c r="A64" s="243" t="s">
        <v>331</v>
      </c>
      <c r="B64" s="243"/>
      <c r="C64" s="243"/>
      <c r="D64" s="243"/>
      <c r="E64" s="243"/>
      <c r="F64" s="243"/>
      <c r="G64" s="243"/>
    </row>
    <row r="65" spans="1:7" ht="12.75">
      <c r="A65" s="240" t="s">
        <v>354</v>
      </c>
      <c r="B65" s="240"/>
      <c r="C65" s="240"/>
      <c r="D65" s="240"/>
      <c r="E65" s="240"/>
      <c r="F65" s="240"/>
      <c r="G65" s="240"/>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42" t="s">
        <v>481</v>
      </c>
      <c r="B81" s="240"/>
      <c r="C81" s="240"/>
      <c r="D81" s="240"/>
      <c r="E81" s="240"/>
      <c r="F81" s="240"/>
      <c r="G81" s="240"/>
    </row>
    <row r="82" spans="1:7" ht="12.75">
      <c r="A82" s="3"/>
      <c r="B82" s="3"/>
      <c r="C82" s="3"/>
      <c r="D82" s="3"/>
      <c r="E82" s="3"/>
      <c r="F82" s="3"/>
      <c r="G82" s="3"/>
    </row>
    <row r="83" spans="1:7" ht="12.75">
      <c r="A83" s="240" t="s">
        <v>85</v>
      </c>
      <c r="B83" s="240"/>
      <c r="C83" s="240"/>
      <c r="D83" s="240"/>
      <c r="E83" s="240"/>
      <c r="F83" s="240"/>
      <c r="G83" s="240"/>
    </row>
    <row r="84" spans="1:7" ht="12.75">
      <c r="A84" s="240" t="s">
        <v>86</v>
      </c>
      <c r="B84" s="240"/>
      <c r="C84" s="240"/>
      <c r="D84" s="240"/>
      <c r="E84" s="240"/>
      <c r="F84" s="240"/>
      <c r="G84" s="240"/>
    </row>
    <row r="85" spans="1:7" ht="12.75">
      <c r="A85" s="240"/>
      <c r="B85" s="240"/>
      <c r="C85" s="240"/>
      <c r="D85" s="240"/>
      <c r="E85" s="240"/>
      <c r="F85" s="240"/>
      <c r="G85" s="240"/>
    </row>
  </sheetData>
  <mergeCells count="23">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3:G13"/>
    <mergeCell ref="A8:G8"/>
    <mergeCell ref="A12:G12"/>
    <mergeCell ref="A17:G17"/>
    <mergeCell ref="A9:G9"/>
    <mergeCell ref="A31:G31"/>
  </mergeCells>
  <printOptions horizontalCentered="1" verticalCentered="1"/>
  <pageMargins left="0.7874015748031497" right="0.7874015748031497" top="2.4324015748031496" bottom="0.7874015748031497" header="0" footer="0"/>
  <pageSetup horizontalDpi="300" verticalDpi="300" orientation="portrait" paperSize="127" scale="87"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1">
      <selection activeCell="A1" sqref="A1"/>
    </sheetView>
  </sheetViews>
  <sheetFormatPr defaultColWidth="11.421875" defaultRowHeight="12.75"/>
  <cols>
    <col min="6" max="6" width="15.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44" t="s">
        <v>66</v>
      </c>
      <c r="B7" s="244"/>
      <c r="C7" s="244"/>
      <c r="D7" s="244"/>
      <c r="E7" s="244"/>
      <c r="F7" s="244"/>
      <c r="G7" s="244"/>
    </row>
    <row r="8" spans="1:7" ht="12.75">
      <c r="A8" s="8"/>
      <c r="B8" s="8"/>
      <c r="C8" s="8"/>
      <c r="D8" s="8"/>
      <c r="E8" s="8"/>
      <c r="F8" s="8"/>
      <c r="G8" s="8"/>
    </row>
    <row r="9" spans="1:7" ht="12.75">
      <c r="A9" s="8"/>
      <c r="B9" s="8"/>
      <c r="C9" s="8"/>
      <c r="D9" s="8"/>
      <c r="E9" s="8"/>
      <c r="F9" s="8"/>
      <c r="G9" s="8"/>
    </row>
    <row r="10" spans="1:7" ht="12.75">
      <c r="A10" s="20" t="s">
        <v>67</v>
      </c>
      <c r="B10" s="21" t="s">
        <v>68</v>
      </c>
      <c r="C10" s="21"/>
      <c r="D10" s="21"/>
      <c r="E10" s="21"/>
      <c r="F10" s="21"/>
      <c r="G10" s="22" t="s">
        <v>69</v>
      </c>
    </row>
    <row r="11" spans="1:7" ht="12.75">
      <c r="A11" s="8"/>
      <c r="B11" s="8"/>
      <c r="C11" s="8"/>
      <c r="D11" s="8"/>
      <c r="E11" s="8"/>
      <c r="F11" s="8"/>
      <c r="G11" s="9"/>
    </row>
    <row r="12" spans="1:7" ht="12.75">
      <c r="A12" s="10" t="s">
        <v>70</v>
      </c>
      <c r="B12" s="8" t="s">
        <v>71</v>
      </c>
      <c r="C12" s="8"/>
      <c r="D12" s="8"/>
      <c r="E12" s="8"/>
      <c r="F12" s="8"/>
      <c r="G12" s="11">
        <v>4</v>
      </c>
    </row>
    <row r="13" spans="1:7" ht="12.75">
      <c r="A13" s="10" t="s">
        <v>72</v>
      </c>
      <c r="B13" s="8" t="s">
        <v>73</v>
      </c>
      <c r="C13" s="8"/>
      <c r="D13" s="8"/>
      <c r="E13" s="8"/>
      <c r="F13" s="8"/>
      <c r="G13" s="11">
        <v>5</v>
      </c>
    </row>
    <row r="14" spans="1:7" ht="12.75">
      <c r="A14" s="10" t="s">
        <v>74</v>
      </c>
      <c r="B14" s="8" t="s">
        <v>75</v>
      </c>
      <c r="C14" s="8"/>
      <c r="D14" s="8"/>
      <c r="E14" s="8"/>
      <c r="F14" s="8"/>
      <c r="G14" s="11">
        <v>7</v>
      </c>
    </row>
    <row r="15" spans="1:7" ht="12.75">
      <c r="A15" s="10" t="s">
        <v>76</v>
      </c>
      <c r="B15" s="8" t="s">
        <v>77</v>
      </c>
      <c r="C15" s="8"/>
      <c r="D15" s="8"/>
      <c r="E15" s="8"/>
      <c r="F15" s="8"/>
      <c r="G15" s="11">
        <v>9</v>
      </c>
    </row>
    <row r="16" spans="1:7" ht="12.75">
      <c r="A16" s="10" t="s">
        <v>78</v>
      </c>
      <c r="B16" s="8" t="s">
        <v>51</v>
      </c>
      <c r="C16" s="8"/>
      <c r="D16" s="8"/>
      <c r="E16" s="8"/>
      <c r="F16" s="8"/>
      <c r="G16" s="11">
        <v>10</v>
      </c>
    </row>
    <row r="17" spans="1:7" ht="12.75">
      <c r="A17" s="10" t="s">
        <v>80</v>
      </c>
      <c r="B17" s="8" t="s">
        <v>79</v>
      </c>
      <c r="C17" s="8"/>
      <c r="D17" s="8"/>
      <c r="E17" s="8"/>
      <c r="F17" s="8"/>
      <c r="G17" s="11">
        <v>11</v>
      </c>
    </row>
    <row r="18" spans="1:7" ht="12.75">
      <c r="A18" s="10" t="s">
        <v>81</v>
      </c>
      <c r="B18" s="8" t="s">
        <v>53</v>
      </c>
      <c r="C18" s="8"/>
      <c r="D18" s="8"/>
      <c r="E18" s="8"/>
      <c r="F18" s="8"/>
      <c r="G18" s="11">
        <v>12</v>
      </c>
    </row>
    <row r="19" spans="1:7" ht="12.75">
      <c r="A19" s="10" t="s">
        <v>87</v>
      </c>
      <c r="B19" s="19" t="s">
        <v>101</v>
      </c>
      <c r="C19" s="8"/>
      <c r="D19" s="8"/>
      <c r="E19" s="8"/>
      <c r="F19" s="8"/>
      <c r="G19" s="11">
        <v>13</v>
      </c>
    </row>
    <row r="20" spans="1:7" ht="12.75">
      <c r="A20" s="10" t="s">
        <v>88</v>
      </c>
      <c r="B20" s="19" t="s">
        <v>194</v>
      </c>
      <c r="C20" s="8"/>
      <c r="D20" s="8"/>
      <c r="E20" s="8"/>
      <c r="F20" s="8"/>
      <c r="G20" s="11">
        <v>14</v>
      </c>
    </row>
    <row r="21" spans="1:7" ht="12.75">
      <c r="A21" s="10" t="s">
        <v>125</v>
      </c>
      <c r="B21" s="8" t="s">
        <v>195</v>
      </c>
      <c r="C21" s="8"/>
      <c r="D21" s="8"/>
      <c r="E21" s="8"/>
      <c r="F21" s="8"/>
      <c r="G21" s="11">
        <v>15</v>
      </c>
    </row>
    <row r="22" spans="1:7" ht="12.75">
      <c r="A22" s="10" t="s">
        <v>152</v>
      </c>
      <c r="B22" s="8" t="s">
        <v>199</v>
      </c>
      <c r="C22" s="8"/>
      <c r="D22" s="8"/>
      <c r="E22" s="8"/>
      <c r="F22" s="8"/>
      <c r="G22" s="11">
        <v>16</v>
      </c>
    </row>
    <row r="23" spans="1:7" ht="12.75">
      <c r="A23" s="10" t="s">
        <v>153</v>
      </c>
      <c r="B23" s="19" t="s">
        <v>102</v>
      </c>
      <c r="C23" s="8"/>
      <c r="D23" s="8"/>
      <c r="E23" s="8"/>
      <c r="F23" s="8"/>
      <c r="G23" s="11">
        <v>17</v>
      </c>
    </row>
    <row r="24" spans="1:7" ht="12.75">
      <c r="A24" s="10" t="s">
        <v>192</v>
      </c>
      <c r="B24" s="19" t="s">
        <v>126</v>
      </c>
      <c r="C24" s="8"/>
      <c r="D24" s="8"/>
      <c r="E24" s="8"/>
      <c r="F24" s="8"/>
      <c r="G24" s="11">
        <v>18</v>
      </c>
    </row>
    <row r="25" spans="1:7" ht="12.75">
      <c r="A25" s="10" t="s">
        <v>193</v>
      </c>
      <c r="B25" s="19" t="s">
        <v>154</v>
      </c>
      <c r="C25" s="8"/>
      <c r="D25" s="8"/>
      <c r="E25" s="8"/>
      <c r="F25" s="8"/>
      <c r="G25" s="11">
        <v>19</v>
      </c>
    </row>
    <row r="26" spans="1:7" ht="12.75">
      <c r="A26" s="10" t="s">
        <v>200</v>
      </c>
      <c r="B26" s="19" t="s">
        <v>448</v>
      </c>
      <c r="C26" s="8"/>
      <c r="D26" s="8"/>
      <c r="E26" s="8"/>
      <c r="F26" s="8"/>
      <c r="G26" s="11">
        <v>20</v>
      </c>
    </row>
    <row r="27" spans="1:7" ht="12.75">
      <c r="A27" s="10" t="s">
        <v>446</v>
      </c>
      <c r="B27" s="19" t="s">
        <v>447</v>
      </c>
      <c r="C27" s="8"/>
      <c r="D27" s="8"/>
      <c r="E27" s="8"/>
      <c r="F27" s="8"/>
      <c r="G27" s="11">
        <v>21</v>
      </c>
    </row>
    <row r="28" spans="1:7" ht="12.75">
      <c r="A28" s="10"/>
      <c r="B28" s="8"/>
      <c r="C28" s="8"/>
      <c r="D28" s="8"/>
      <c r="E28" s="8"/>
      <c r="F28" s="8"/>
      <c r="G28" s="11"/>
    </row>
    <row r="29" spans="1:7" ht="12.75">
      <c r="A29" s="10"/>
      <c r="B29" s="8"/>
      <c r="C29" s="8"/>
      <c r="D29" s="8"/>
      <c r="E29" s="8"/>
      <c r="F29" s="8"/>
      <c r="G29" s="11"/>
    </row>
    <row r="30" spans="1:7" ht="12.75">
      <c r="A30" s="10"/>
      <c r="B30" s="8"/>
      <c r="C30" s="8"/>
      <c r="D30" s="8"/>
      <c r="E30" s="8"/>
      <c r="F30" s="8"/>
      <c r="G30" s="11"/>
    </row>
    <row r="31" spans="1:7" ht="12.75">
      <c r="A31" s="20" t="s">
        <v>89</v>
      </c>
      <c r="B31" s="21" t="s">
        <v>68</v>
      </c>
      <c r="C31" s="21"/>
      <c r="D31" s="21"/>
      <c r="E31" s="21"/>
      <c r="F31" s="21"/>
      <c r="G31" s="22" t="s">
        <v>69</v>
      </c>
    </row>
    <row r="32" spans="1:7" ht="12.75">
      <c r="A32" s="12"/>
      <c r="B32" s="8"/>
      <c r="C32" s="8"/>
      <c r="D32" s="8"/>
      <c r="E32" s="8"/>
      <c r="F32" s="8"/>
      <c r="G32" s="11"/>
    </row>
    <row r="33" spans="1:7" ht="12.75">
      <c r="A33" s="10" t="s">
        <v>70</v>
      </c>
      <c r="B33" s="8" t="s">
        <v>71</v>
      </c>
      <c r="C33" s="8"/>
      <c r="D33" s="8"/>
      <c r="E33" s="8"/>
      <c r="F33" s="8"/>
      <c r="G33" s="11">
        <v>4</v>
      </c>
    </row>
    <row r="34" spans="1:7" ht="12.75">
      <c r="A34" s="10" t="s">
        <v>72</v>
      </c>
      <c r="B34" s="8" t="s">
        <v>362</v>
      </c>
      <c r="C34" s="8"/>
      <c r="D34" s="8"/>
      <c r="E34" s="8"/>
      <c r="F34" s="8"/>
      <c r="G34" s="11">
        <v>6</v>
      </c>
    </row>
    <row r="35" spans="1:7" ht="12.75">
      <c r="A35" s="10" t="s">
        <v>74</v>
      </c>
      <c r="B35" s="8" t="s">
        <v>363</v>
      </c>
      <c r="C35" s="8"/>
      <c r="D35" s="8"/>
      <c r="E35" s="8"/>
      <c r="F35" s="8"/>
      <c r="G35" s="11">
        <v>6</v>
      </c>
    </row>
    <row r="36" spans="1:7" ht="12.75">
      <c r="A36" s="10" t="s">
        <v>76</v>
      </c>
      <c r="B36" s="8" t="s">
        <v>82</v>
      </c>
      <c r="C36" s="8"/>
      <c r="D36" s="8"/>
      <c r="E36" s="8"/>
      <c r="F36" s="8"/>
      <c r="G36" s="11">
        <v>8</v>
      </c>
    </row>
    <row r="37" spans="1:7" ht="12.75">
      <c r="A37" s="10" t="s">
        <v>78</v>
      </c>
      <c r="B37" s="8" t="s">
        <v>83</v>
      </c>
      <c r="C37" s="8"/>
      <c r="D37" s="8"/>
      <c r="E37" s="8"/>
      <c r="F37" s="8"/>
      <c r="G37" s="11">
        <v>8</v>
      </c>
    </row>
    <row r="38" spans="1:7" ht="12.75">
      <c r="A38" s="10" t="s">
        <v>80</v>
      </c>
      <c r="B38" s="8" t="s">
        <v>186</v>
      </c>
      <c r="C38" s="8"/>
      <c r="D38" s="8"/>
      <c r="E38" s="8"/>
      <c r="F38" s="8"/>
      <c r="G38" s="11">
        <v>9</v>
      </c>
    </row>
    <row r="39" spans="1:7" ht="12.75">
      <c r="A39" s="10" t="s">
        <v>81</v>
      </c>
      <c r="B39" s="8" t="s">
        <v>51</v>
      </c>
      <c r="C39" s="8"/>
      <c r="D39" s="8"/>
      <c r="E39" s="8"/>
      <c r="F39" s="8"/>
      <c r="G39" s="11">
        <v>10</v>
      </c>
    </row>
    <row r="40" spans="1:7" ht="12.75">
      <c r="A40" s="10" t="s">
        <v>87</v>
      </c>
      <c r="B40" s="8" t="s">
        <v>79</v>
      </c>
      <c r="C40" s="8"/>
      <c r="D40" s="8"/>
      <c r="E40" s="8"/>
      <c r="F40" s="8"/>
      <c r="G40" s="11">
        <v>11</v>
      </c>
    </row>
    <row r="41" spans="1:7" ht="12.75">
      <c r="A41" s="10" t="s">
        <v>88</v>
      </c>
      <c r="B41" s="8" t="s">
        <v>53</v>
      </c>
      <c r="C41" s="8"/>
      <c r="D41" s="8"/>
      <c r="E41" s="8"/>
      <c r="F41" s="8"/>
      <c r="G41" s="11">
        <v>12</v>
      </c>
    </row>
    <row r="42" spans="1:7" ht="12.75">
      <c r="A42" s="23"/>
      <c r="B42" s="24"/>
      <c r="C42" s="24"/>
      <c r="D42" s="24"/>
      <c r="E42" s="24"/>
      <c r="F42" s="24"/>
      <c r="G42" s="25"/>
    </row>
    <row r="43" spans="1:7" ht="12.75">
      <c r="A43" s="10"/>
      <c r="B43" s="8"/>
      <c r="C43" s="8"/>
      <c r="D43" s="8"/>
      <c r="E43" s="8"/>
      <c r="F43" s="8"/>
      <c r="G43" s="11"/>
    </row>
    <row r="44" spans="1:7" ht="81.75" customHeight="1">
      <c r="A44" s="245" t="s">
        <v>90</v>
      </c>
      <c r="B44" s="245"/>
      <c r="C44" s="245"/>
      <c r="D44" s="245"/>
      <c r="E44" s="245"/>
      <c r="F44" s="245"/>
      <c r="G44" s="245"/>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sheetData>
  <mergeCells count="2">
    <mergeCell ref="A7:G7"/>
    <mergeCell ref="A44:G44"/>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topLeftCell="A1">
      <selection activeCell="F16" sqref="F16"/>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84" customWidth="1"/>
    <col min="14" max="17" width="11.421875" style="84" customWidth="1"/>
    <col min="18" max="16384" width="11.421875" style="3" customWidth="1"/>
  </cols>
  <sheetData>
    <row r="1" spans="1:23" ht="15.75" customHeight="1">
      <c r="A1" s="249" t="s">
        <v>279</v>
      </c>
      <c r="B1" s="249"/>
      <c r="C1" s="249"/>
      <c r="D1" s="249"/>
      <c r="E1" s="249"/>
      <c r="F1" s="249"/>
      <c r="T1" s="85"/>
      <c r="U1" s="85"/>
      <c r="V1" s="85"/>
      <c r="W1" s="84"/>
    </row>
    <row r="2" spans="1:23" ht="15.75" customHeight="1">
      <c r="A2" s="246" t="s">
        <v>280</v>
      </c>
      <c r="B2" s="246"/>
      <c r="C2" s="246"/>
      <c r="D2" s="246"/>
      <c r="E2" s="246"/>
      <c r="F2" s="246"/>
      <c r="G2" s="83"/>
      <c r="T2" s="85"/>
      <c r="W2" s="84"/>
    </row>
    <row r="3" spans="1:23" ht="15.75" customHeight="1">
      <c r="A3" s="246" t="s">
        <v>281</v>
      </c>
      <c r="B3" s="246"/>
      <c r="C3" s="246"/>
      <c r="D3" s="246"/>
      <c r="E3" s="246"/>
      <c r="F3" s="246"/>
      <c r="G3" s="83"/>
      <c r="S3" s="37" t="s">
        <v>250</v>
      </c>
      <c r="T3" s="85"/>
      <c r="U3" s="85"/>
      <c r="V3" s="85"/>
      <c r="W3" s="84"/>
    </row>
    <row r="4" spans="1:23" ht="15.75" customHeight="1">
      <c r="A4" s="250" t="s">
        <v>289</v>
      </c>
      <c r="B4" s="250"/>
      <c r="C4" s="250"/>
      <c r="D4" s="250"/>
      <c r="E4" s="250"/>
      <c r="F4" s="250"/>
      <c r="G4" s="83"/>
      <c r="W4" s="84"/>
    </row>
    <row r="5" spans="1:23" ht="12.75">
      <c r="A5" s="86" t="s">
        <v>282</v>
      </c>
      <c r="B5" s="87">
        <v>2006</v>
      </c>
      <c r="C5" s="88">
        <v>2007</v>
      </c>
      <c r="D5" s="88">
        <v>2008</v>
      </c>
      <c r="E5" s="89" t="s">
        <v>298</v>
      </c>
      <c r="F5" s="89" t="s">
        <v>288</v>
      </c>
      <c r="G5" s="90"/>
      <c r="W5" s="84"/>
    </row>
    <row r="6" spans="1:23" ht="12.75">
      <c r="A6" s="91"/>
      <c r="B6" s="91" t="s">
        <v>287</v>
      </c>
      <c r="C6" s="88" t="s">
        <v>287</v>
      </c>
      <c r="D6" s="88" t="str">
        <f>+C6</f>
        <v>ene-dic</v>
      </c>
      <c r="E6" s="89" t="s">
        <v>329</v>
      </c>
      <c r="F6" s="92">
        <v>2008</v>
      </c>
      <c r="G6" s="90"/>
      <c r="T6" s="93">
        <v>2006</v>
      </c>
      <c r="U6" s="93">
        <v>2007</v>
      </c>
      <c r="V6" s="93">
        <v>2008</v>
      </c>
      <c r="W6" s="84"/>
    </row>
    <row r="7" spans="1:23" ht="15.75" customHeight="1">
      <c r="A7" s="246" t="s">
        <v>284</v>
      </c>
      <c r="B7" s="246"/>
      <c r="C7" s="246"/>
      <c r="D7" s="246"/>
      <c r="E7" s="246"/>
      <c r="F7" s="246"/>
      <c r="J7" s="85"/>
      <c r="K7" s="94"/>
      <c r="S7" s="3" t="s">
        <v>15</v>
      </c>
      <c r="T7" s="85">
        <f>+B8/1000</f>
        <v>8898.522</v>
      </c>
      <c r="U7" s="85">
        <f>+C8/1000</f>
        <v>10998.827</v>
      </c>
      <c r="V7" s="85">
        <f>+D8/1000</f>
        <v>12696.777</v>
      </c>
      <c r="W7" s="84"/>
    </row>
    <row r="8" spans="1:23" ht="15.75" customHeight="1">
      <c r="A8" s="86" t="s">
        <v>283</v>
      </c>
      <c r="B8" s="95">
        <v>8898522</v>
      </c>
      <c r="C8" s="95">
        <v>10998827</v>
      </c>
      <c r="D8" s="95">
        <v>12696777</v>
      </c>
      <c r="E8" s="97">
        <f>+(D8-C8)/C8</f>
        <v>0.15437555295669256</v>
      </c>
      <c r="F8" s="98"/>
      <c r="G8" s="99"/>
      <c r="J8" s="85"/>
      <c r="K8" s="94"/>
      <c r="S8" s="3" t="s">
        <v>16</v>
      </c>
      <c r="T8" s="85">
        <f>+B13/1000</f>
        <v>2295.38</v>
      </c>
      <c r="U8" s="85">
        <f>+C13/1000</f>
        <v>3124.808</v>
      </c>
      <c r="V8" s="85">
        <f>+D13/1000</f>
        <v>4010.769</v>
      </c>
      <c r="W8" s="84"/>
    </row>
    <row r="9" spans="1:23" ht="15.75" customHeight="1">
      <c r="A9" s="100" t="s">
        <v>57</v>
      </c>
      <c r="B9" s="101">
        <v>4637758</v>
      </c>
      <c r="C9" s="101">
        <v>5577091</v>
      </c>
      <c r="D9" s="101">
        <v>6717564</v>
      </c>
      <c r="E9" s="102">
        <f aca="true" t="shared" si="0" ref="E9:E21">+(D9-C9)/C9</f>
        <v>0.2044924495583809</v>
      </c>
      <c r="F9" s="102">
        <f>+D9/$D$8</f>
        <v>0.529076315981607</v>
      </c>
      <c r="G9" s="103"/>
      <c r="J9" s="85"/>
      <c r="K9" s="94"/>
      <c r="S9" s="3" t="s">
        <v>55</v>
      </c>
      <c r="T9" s="85">
        <f>+T7-T8</f>
        <v>6603.142000000001</v>
      </c>
      <c r="U9" s="85">
        <f>+U7-U8</f>
        <v>7874.018999999999</v>
      </c>
      <c r="V9" s="85">
        <f>+V7-V8</f>
        <v>8686.008</v>
      </c>
      <c r="W9" s="84"/>
    </row>
    <row r="10" spans="1:23" ht="15.75" customHeight="1">
      <c r="A10" s="100" t="s">
        <v>58</v>
      </c>
      <c r="B10" s="101">
        <v>789290</v>
      </c>
      <c r="C10" s="101">
        <v>912681</v>
      </c>
      <c r="D10" s="101">
        <v>1084041</v>
      </c>
      <c r="E10" s="102">
        <f t="shared" si="0"/>
        <v>0.18775453855180507</v>
      </c>
      <c r="F10" s="102">
        <f>+D10/$D$8</f>
        <v>0.08537922655489658</v>
      </c>
      <c r="G10" s="103"/>
      <c r="J10" s="85"/>
      <c r="K10" s="94"/>
      <c r="W10" s="84"/>
    </row>
    <row r="11" spans="1:23" ht="15.75" customHeight="1">
      <c r="A11" s="100" t="s">
        <v>59</v>
      </c>
      <c r="B11" s="101">
        <v>3471474</v>
      </c>
      <c r="C11" s="101">
        <v>4509055</v>
      </c>
      <c r="D11" s="101">
        <v>4895172</v>
      </c>
      <c r="E11" s="102">
        <f t="shared" si="0"/>
        <v>0.08563146823447484</v>
      </c>
      <c r="F11" s="102">
        <f>+D11/$D$8</f>
        <v>0.38554445746349647</v>
      </c>
      <c r="G11" s="103"/>
      <c r="J11" s="85"/>
      <c r="K11" s="94"/>
      <c r="T11" s="85"/>
      <c r="U11" s="85"/>
      <c r="V11" s="85"/>
      <c r="W11" s="84"/>
    </row>
    <row r="12" spans="1:23" ht="15.75" customHeight="1">
      <c r="A12" s="246" t="s">
        <v>286</v>
      </c>
      <c r="B12" s="246"/>
      <c r="C12" s="246"/>
      <c r="D12" s="246"/>
      <c r="E12" s="246"/>
      <c r="F12" s="246"/>
      <c r="J12" s="85"/>
      <c r="K12" s="94"/>
      <c r="T12" s="85"/>
      <c r="U12" s="85"/>
      <c r="V12" s="85"/>
      <c r="W12" s="84"/>
    </row>
    <row r="13" spans="1:23" ht="15.75" customHeight="1">
      <c r="A13" s="104" t="s">
        <v>283</v>
      </c>
      <c r="B13" s="95">
        <v>2295380</v>
      </c>
      <c r="C13" s="95">
        <v>3124808</v>
      </c>
      <c r="D13" s="95">
        <v>4010769</v>
      </c>
      <c r="E13" s="97">
        <f t="shared" si="0"/>
        <v>0.2835249397722996</v>
      </c>
      <c r="F13" s="98"/>
      <c r="G13" s="99"/>
      <c r="J13" s="85"/>
      <c r="K13" s="94"/>
      <c r="T13" s="85"/>
      <c r="U13" s="85"/>
      <c r="V13" s="85"/>
      <c r="W13" s="84"/>
    </row>
    <row r="14" spans="1:23" ht="15.75" customHeight="1">
      <c r="A14" s="100" t="s">
        <v>57</v>
      </c>
      <c r="B14" s="101">
        <v>1627289</v>
      </c>
      <c r="C14" s="101">
        <v>2385985</v>
      </c>
      <c r="D14" s="101">
        <v>3095403</v>
      </c>
      <c r="E14" s="102">
        <f t="shared" si="0"/>
        <v>0.29732709970934434</v>
      </c>
      <c r="F14" s="102">
        <f>+D14/$D$13</f>
        <v>0.7717729442907333</v>
      </c>
      <c r="G14" s="103"/>
      <c r="J14" s="85"/>
      <c r="K14" s="85"/>
      <c r="T14" s="85"/>
      <c r="U14" s="85"/>
      <c r="V14" s="85"/>
      <c r="W14" s="84"/>
    </row>
    <row r="15" spans="1:23" ht="15.75" customHeight="1">
      <c r="A15" s="100" t="s">
        <v>58</v>
      </c>
      <c r="B15" s="101">
        <v>510154</v>
      </c>
      <c r="C15" s="101">
        <v>570716</v>
      </c>
      <c r="D15" s="101">
        <v>698386</v>
      </c>
      <c r="E15" s="102">
        <f t="shared" si="0"/>
        <v>0.22370145571527694</v>
      </c>
      <c r="F15" s="102">
        <f>+D15/$D$13</f>
        <v>0.17412770468705627</v>
      </c>
      <c r="G15" s="103"/>
      <c r="T15" s="85"/>
      <c r="W15" s="84"/>
    </row>
    <row r="16" spans="1:23" ht="15.75" customHeight="1">
      <c r="A16" s="100" t="s">
        <v>59</v>
      </c>
      <c r="B16" s="101">
        <v>157937</v>
      </c>
      <c r="C16" s="101">
        <v>168107</v>
      </c>
      <c r="D16" s="101">
        <v>216980</v>
      </c>
      <c r="E16" s="102">
        <f t="shared" si="0"/>
        <v>0.2907255497986401</v>
      </c>
      <c r="F16" s="102">
        <f>+D16/$D$13</f>
        <v>0.05409935102221045</v>
      </c>
      <c r="G16" s="103"/>
      <c r="W16" s="84"/>
    </row>
    <row r="17" spans="1:6" ht="15.75" customHeight="1">
      <c r="A17" s="246" t="s">
        <v>299</v>
      </c>
      <c r="B17" s="246"/>
      <c r="C17" s="246"/>
      <c r="D17" s="246"/>
      <c r="E17" s="246"/>
      <c r="F17" s="246"/>
    </row>
    <row r="18" spans="1:7" ht="15.75" customHeight="1">
      <c r="A18" s="104" t="s">
        <v>283</v>
      </c>
      <c r="B18" s="95">
        <v>6603142</v>
      </c>
      <c r="C18" s="95">
        <v>7874019</v>
      </c>
      <c r="D18" s="95">
        <v>8686008</v>
      </c>
      <c r="E18" s="97">
        <f t="shared" si="0"/>
        <v>0.10312256041038255</v>
      </c>
      <c r="F18" s="105"/>
      <c r="G18" s="103"/>
    </row>
    <row r="19" spans="1:7" ht="15.75" customHeight="1">
      <c r="A19" s="100" t="s">
        <v>57</v>
      </c>
      <c r="B19" s="101">
        <v>3010469</v>
      </c>
      <c r="C19" s="101">
        <v>3191106</v>
      </c>
      <c r="D19" s="101">
        <v>3622161</v>
      </c>
      <c r="E19" s="102">
        <f t="shared" si="0"/>
        <v>0.13508012582471407</v>
      </c>
      <c r="F19" s="102">
        <f>+D19/$D$18</f>
        <v>0.4170110135749357</v>
      </c>
      <c r="G19" s="103"/>
    </row>
    <row r="20" spans="1:7" ht="15.75" customHeight="1">
      <c r="A20" s="100" t="s">
        <v>58</v>
      </c>
      <c r="B20" s="101">
        <v>279136</v>
      </c>
      <c r="C20" s="101">
        <v>341965</v>
      </c>
      <c r="D20" s="101">
        <v>385655</v>
      </c>
      <c r="E20" s="102">
        <f t="shared" si="0"/>
        <v>0.12776161303057332</v>
      </c>
      <c r="F20" s="102">
        <f>+D20/$D$18</f>
        <v>0.04439956767251423</v>
      </c>
      <c r="G20" s="103"/>
    </row>
    <row r="21" spans="1:7" ht="15.75" customHeight="1">
      <c r="A21" s="100" t="s">
        <v>59</v>
      </c>
      <c r="B21" s="101">
        <v>3313537</v>
      </c>
      <c r="C21" s="101">
        <v>4340948</v>
      </c>
      <c r="D21" s="101">
        <v>4678192</v>
      </c>
      <c r="E21" s="102">
        <f t="shared" si="0"/>
        <v>0.0776890209235402</v>
      </c>
      <c r="F21" s="102">
        <f>+D21/$D$18</f>
        <v>0.5385894187525501</v>
      </c>
      <c r="G21" s="103"/>
    </row>
    <row r="22" spans="1:7" ht="15.75" customHeight="1">
      <c r="A22" s="106"/>
      <c r="B22" s="107"/>
      <c r="C22" s="107"/>
      <c r="D22" s="107"/>
      <c r="E22" s="108"/>
      <c r="F22" s="108"/>
      <c r="G22" s="99"/>
    </row>
    <row r="23" spans="1:7" ht="33" customHeight="1">
      <c r="A23" s="247" t="s">
        <v>91</v>
      </c>
      <c r="B23" s="248"/>
      <c r="C23" s="248"/>
      <c r="D23" s="248"/>
      <c r="E23" s="248"/>
      <c r="F23" s="109"/>
      <c r="G23" s="110"/>
    </row>
    <row r="24" spans="1:6" ht="12.75">
      <c r="A24" s="111"/>
      <c r="B24" s="111"/>
      <c r="C24" s="111"/>
      <c r="D24" s="111"/>
      <c r="E24" s="111"/>
      <c r="F24" s="111"/>
    </row>
    <row r="25" spans="1:6" ht="12.75">
      <c r="A25" s="111"/>
      <c r="B25" s="111"/>
      <c r="C25" s="111"/>
      <c r="D25" s="111"/>
      <c r="E25" s="111"/>
      <c r="F25" s="111"/>
    </row>
    <row r="26" spans="1:6" ht="12.75">
      <c r="A26" s="111"/>
      <c r="B26" s="111"/>
      <c r="C26" s="111"/>
      <c r="D26" s="111"/>
      <c r="E26" s="111"/>
      <c r="F26" s="111"/>
    </row>
    <row r="27" spans="1:6" ht="12.75">
      <c r="A27" s="111"/>
      <c r="B27" s="111"/>
      <c r="C27" s="111"/>
      <c r="D27" s="111"/>
      <c r="E27" s="111"/>
      <c r="F27" s="111"/>
    </row>
    <row r="28" spans="1:6" ht="12.75">
      <c r="A28" s="111"/>
      <c r="B28" s="111"/>
      <c r="C28" s="111"/>
      <c r="D28" s="111"/>
      <c r="E28" s="111"/>
      <c r="F28" s="111"/>
    </row>
    <row r="29" spans="1:6" ht="12.75">
      <c r="A29" s="111"/>
      <c r="B29" s="111"/>
      <c r="C29" s="111"/>
      <c r="D29" s="111"/>
      <c r="E29" s="111"/>
      <c r="F29" s="111"/>
    </row>
    <row r="30" spans="1:6" ht="12.75">
      <c r="A30" s="111"/>
      <c r="B30" s="111"/>
      <c r="C30" s="111"/>
      <c r="D30" s="111"/>
      <c r="E30" s="111"/>
      <c r="F30" s="111"/>
    </row>
    <row r="31" spans="1:6" ht="12.75">
      <c r="A31" s="111"/>
      <c r="B31" s="111"/>
      <c r="C31" s="111"/>
      <c r="D31" s="111"/>
      <c r="E31" s="111"/>
      <c r="F31" s="111"/>
    </row>
    <row r="32" spans="1:6" ht="12.75">
      <c r="A32" s="111"/>
      <c r="B32" s="111"/>
      <c r="C32" s="111"/>
      <c r="D32" s="111"/>
      <c r="E32" s="111"/>
      <c r="F32" s="111"/>
    </row>
    <row r="33" spans="1:6" ht="12.75">
      <c r="A33" s="111"/>
      <c r="B33" s="111"/>
      <c r="C33" s="111"/>
      <c r="D33" s="111"/>
      <c r="E33" s="111"/>
      <c r="F33" s="111"/>
    </row>
    <row r="34" spans="1:6" ht="12.75">
      <c r="A34" s="111"/>
      <c r="B34" s="111"/>
      <c r="C34" s="111"/>
      <c r="D34" s="111"/>
      <c r="E34" s="111"/>
      <c r="F34" s="111"/>
    </row>
    <row r="35" spans="1:6" ht="12.75">
      <c r="A35" s="111"/>
      <c r="B35" s="111"/>
      <c r="C35" s="111"/>
      <c r="D35" s="111"/>
      <c r="E35" s="111"/>
      <c r="F35" s="111"/>
    </row>
    <row r="36" spans="1:6" ht="12.75">
      <c r="A36" s="111"/>
      <c r="B36" s="111"/>
      <c r="C36" s="111"/>
      <c r="D36" s="111"/>
      <c r="E36" s="111"/>
      <c r="F36" s="111"/>
    </row>
    <row r="37" spans="1:6" ht="12.75">
      <c r="A37" s="111"/>
      <c r="B37" s="111"/>
      <c r="C37" s="111"/>
      <c r="D37" s="111"/>
      <c r="E37" s="111"/>
      <c r="F37" s="111"/>
    </row>
    <row r="38" spans="1:6" ht="12.75">
      <c r="A38" s="111"/>
      <c r="B38" s="111"/>
      <c r="C38" s="111"/>
      <c r="D38" s="111"/>
      <c r="E38" s="111"/>
      <c r="F38" s="111"/>
    </row>
    <row r="39" spans="1:6" ht="12.75">
      <c r="A39" s="111"/>
      <c r="B39" s="111"/>
      <c r="C39" s="111"/>
      <c r="D39" s="111"/>
      <c r="E39" s="111"/>
      <c r="F39" s="111"/>
    </row>
    <row r="40" spans="1:6" ht="12.75">
      <c r="A40" s="111"/>
      <c r="B40" s="111"/>
      <c r="C40" s="111"/>
      <c r="D40" s="111"/>
      <c r="E40" s="111"/>
      <c r="F40" s="111"/>
    </row>
    <row r="41" spans="1:6" ht="12.75">
      <c r="A41" s="111"/>
      <c r="B41" s="111"/>
      <c r="C41" s="111"/>
      <c r="D41" s="111"/>
      <c r="E41" s="111"/>
      <c r="F41" s="111"/>
    </row>
    <row r="42" spans="1:6" ht="12.75">
      <c r="A42" s="111"/>
      <c r="B42" s="111"/>
      <c r="C42" s="111"/>
      <c r="D42" s="111"/>
      <c r="E42" s="111"/>
      <c r="F42" s="111"/>
    </row>
    <row r="43" spans="1:6" ht="12.75">
      <c r="A43" s="111"/>
      <c r="B43" s="111"/>
      <c r="C43" s="111"/>
      <c r="D43" s="111"/>
      <c r="E43" s="111"/>
      <c r="F43" s="111"/>
    </row>
    <row r="44" spans="1:6" ht="12.75">
      <c r="A44" s="111"/>
      <c r="B44" s="111"/>
      <c r="C44" s="111"/>
      <c r="D44" s="111"/>
      <c r="E44" s="111"/>
      <c r="F44" s="111"/>
    </row>
    <row r="45" spans="1:6" ht="12.75">
      <c r="A45" s="111"/>
      <c r="B45" s="111"/>
      <c r="C45" s="111"/>
      <c r="D45" s="111"/>
      <c r="E45" s="111"/>
      <c r="F45" s="111"/>
    </row>
    <row r="46" spans="1:6" ht="12.75">
      <c r="A46" s="111"/>
      <c r="B46" s="111"/>
      <c r="C46" s="111"/>
      <c r="D46" s="111"/>
      <c r="E46" s="111"/>
      <c r="F46" s="111"/>
    </row>
    <row r="47" spans="1:6" ht="12.75">
      <c r="A47" s="111"/>
      <c r="B47" s="111"/>
      <c r="C47" s="111"/>
      <c r="D47" s="111"/>
      <c r="E47" s="111"/>
      <c r="F47" s="111"/>
    </row>
    <row r="48" spans="1:6" ht="12.75">
      <c r="A48" s="111"/>
      <c r="B48" s="111"/>
      <c r="C48" s="111"/>
      <c r="D48" s="111"/>
      <c r="E48" s="111"/>
      <c r="F48" s="111"/>
    </row>
  </sheetData>
  <mergeCells count="8">
    <mergeCell ref="A1:F1"/>
    <mergeCell ref="A2:F2"/>
    <mergeCell ref="A3:F3"/>
    <mergeCell ref="A4:F4"/>
    <mergeCell ref="A12:F12"/>
    <mergeCell ref="A17:F17"/>
    <mergeCell ref="A23:E23"/>
    <mergeCell ref="A7:F7"/>
  </mergeCells>
  <printOptions horizontalCentered="1" verticalCentered="1"/>
  <pageMargins left="0.7874015748031497" right="0.7874015748031497" top="1.3474015748031496" bottom="0.7874015748031497" header="0" footer="0.5905511811023623"/>
  <pageSetup horizontalDpi="300" verticalDpi="300" orientation="portrait" paperSize="127"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75" zoomScaleSheetLayoutView="75" workbookViewId="0" topLeftCell="A1">
      <selection activeCell="B19" sqref="B19:D26"/>
    </sheetView>
  </sheetViews>
  <sheetFormatPr defaultColWidth="11.421875" defaultRowHeight="12.75"/>
  <cols>
    <col min="1" max="1" width="32.140625" style="112" customWidth="1"/>
    <col min="2" max="2" width="14.140625" style="112" bestFit="1" customWidth="1"/>
    <col min="3" max="3" width="13.7109375" style="112" bestFit="1" customWidth="1"/>
    <col min="4" max="4" width="13.421875" style="112" bestFit="1" customWidth="1"/>
    <col min="5" max="5" width="14.57421875" style="112" customWidth="1"/>
    <col min="6" max="6" width="14.00390625" style="112" customWidth="1"/>
    <col min="7" max="7" width="12.421875" style="112" customWidth="1"/>
    <col min="8" max="11" width="11.421875" style="112" customWidth="1"/>
    <col min="12" max="15" width="11.421875" style="113" customWidth="1"/>
    <col min="16" max="16" width="42.57421875" style="113" bestFit="1" customWidth="1"/>
    <col min="17" max="17" width="11.421875" style="113" customWidth="1"/>
    <col min="18" max="18" width="11.421875" style="112" customWidth="1"/>
    <col min="19" max="20" width="11.57421875" style="112" bestFit="1" customWidth="1"/>
    <col min="21" max="16384" width="11.421875" style="112" customWidth="1"/>
  </cols>
  <sheetData>
    <row r="1" spans="1:21" ht="15.75" customHeight="1">
      <c r="A1" s="249" t="s">
        <v>290</v>
      </c>
      <c r="B1" s="249"/>
      <c r="C1" s="249"/>
      <c r="D1" s="249"/>
      <c r="E1" s="249"/>
      <c r="F1" s="249"/>
      <c r="U1" s="114"/>
    </row>
    <row r="2" spans="1:21" ht="15.75" customHeight="1">
      <c r="A2" s="246" t="s">
        <v>291</v>
      </c>
      <c r="B2" s="246"/>
      <c r="C2" s="246"/>
      <c r="D2" s="246"/>
      <c r="E2" s="246"/>
      <c r="F2" s="246"/>
      <c r="G2" s="115"/>
      <c r="H2" s="115"/>
      <c r="U2" s="113"/>
    </row>
    <row r="3" spans="1:21" ht="15.75" customHeight="1">
      <c r="A3" s="246" t="s">
        <v>281</v>
      </c>
      <c r="B3" s="246"/>
      <c r="C3" s="246"/>
      <c r="D3" s="246"/>
      <c r="E3" s="246"/>
      <c r="F3" s="246"/>
      <c r="G3" s="115"/>
      <c r="H3" s="115"/>
      <c r="R3" s="116" t="s">
        <v>252</v>
      </c>
      <c r="U3" s="117"/>
    </row>
    <row r="4" spans="1:21" ht="15.75" customHeight="1">
      <c r="A4" s="250" t="s">
        <v>289</v>
      </c>
      <c r="B4" s="250"/>
      <c r="C4" s="250"/>
      <c r="D4" s="250"/>
      <c r="E4" s="250"/>
      <c r="F4" s="250"/>
      <c r="G4" s="115"/>
      <c r="H4" s="115"/>
      <c r="M4" s="118"/>
      <c r="N4" s="251"/>
      <c r="O4" s="251"/>
      <c r="R4" s="116"/>
      <c r="U4" s="113"/>
    </row>
    <row r="5" spans="1:21" ht="18" customHeight="1">
      <c r="A5" s="104" t="s">
        <v>292</v>
      </c>
      <c r="B5" s="87">
        <f>+balanza!B5</f>
        <v>2006</v>
      </c>
      <c r="C5" s="88">
        <f>+balanza!C5</f>
        <v>2007</v>
      </c>
      <c r="D5" s="88">
        <f>+balanza!D5</f>
        <v>2008</v>
      </c>
      <c r="E5" s="89" t="s">
        <v>297</v>
      </c>
      <c r="F5" s="89" t="s">
        <v>288</v>
      </c>
      <c r="G5" s="118"/>
      <c r="H5" s="118"/>
      <c r="M5" s="118"/>
      <c r="N5" s="96"/>
      <c r="O5" s="96"/>
      <c r="S5" s="119">
        <f>+S6+S7</f>
        <v>12696776</v>
      </c>
      <c r="U5" s="113"/>
    </row>
    <row r="6" spans="1:21" ht="18" customHeight="1">
      <c r="A6" s="120"/>
      <c r="B6" s="91" t="s">
        <v>287</v>
      </c>
      <c r="C6" s="88" t="str">
        <f>+balanza!C6</f>
        <v>ene-dic</v>
      </c>
      <c r="D6" s="88" t="str">
        <f>+C6</f>
        <v>ene-dic</v>
      </c>
      <c r="E6" s="89" t="s">
        <v>329</v>
      </c>
      <c r="F6" s="121">
        <v>2008</v>
      </c>
      <c r="G6" s="118"/>
      <c r="H6" s="118"/>
      <c r="M6" s="122"/>
      <c r="N6" s="122"/>
      <c r="O6" s="122"/>
      <c r="R6" s="112" t="s">
        <v>17</v>
      </c>
      <c r="S6" s="119">
        <f>D9</f>
        <v>4141599</v>
      </c>
      <c r="T6" s="123">
        <f>+S6/S5*100</f>
        <v>32.619296426116364</v>
      </c>
      <c r="U6" s="114"/>
    </row>
    <row r="7" spans="1:21" ht="18" customHeight="1">
      <c r="A7" s="246" t="s">
        <v>295</v>
      </c>
      <c r="B7" s="246"/>
      <c r="C7" s="246"/>
      <c r="D7" s="246"/>
      <c r="E7" s="246"/>
      <c r="F7" s="246"/>
      <c r="G7" s="118"/>
      <c r="H7" s="118"/>
      <c r="M7" s="122"/>
      <c r="N7" s="122"/>
      <c r="O7" s="122"/>
      <c r="R7" s="112" t="s">
        <v>19</v>
      </c>
      <c r="S7" s="119">
        <f>D13</f>
        <v>8555177</v>
      </c>
      <c r="T7" s="123">
        <f>+S7/S5*100</f>
        <v>67.38070357388364</v>
      </c>
      <c r="U7" s="113"/>
    </row>
    <row r="8" spans="1:21" ht="18" customHeight="1">
      <c r="A8" s="109" t="s">
        <v>283</v>
      </c>
      <c r="B8" s="124">
        <f>+balanza!B8</f>
        <v>8898522</v>
      </c>
      <c r="C8" s="124">
        <f>+balanza!C8</f>
        <v>10998827</v>
      </c>
      <c r="D8" s="124">
        <f>+balanza!D8</f>
        <v>12696777</v>
      </c>
      <c r="E8" s="102">
        <f>+(D8-C8)/C8</f>
        <v>0.15437555295669256</v>
      </c>
      <c r="F8" s="109"/>
      <c r="G8" s="125"/>
      <c r="H8" s="125"/>
      <c r="M8" s="122"/>
      <c r="N8" s="122"/>
      <c r="O8" s="122"/>
      <c r="T8" s="123">
        <f>SUM(T6:T7)</f>
        <v>100</v>
      </c>
      <c r="U8" s="113"/>
    </row>
    <row r="9" spans="1:21" s="116" customFormat="1" ht="18" customHeight="1">
      <c r="A9" s="86" t="s">
        <v>294</v>
      </c>
      <c r="B9" s="95">
        <v>2933080</v>
      </c>
      <c r="C9" s="95">
        <v>3433307</v>
      </c>
      <c r="D9" s="95">
        <v>4141599</v>
      </c>
      <c r="E9" s="97">
        <f aca="true" t="shared" si="0" ref="E9:E36">+(D9-C9)/C9</f>
        <v>0.2063002230793809</v>
      </c>
      <c r="F9" s="126">
        <f>+D9/$D$8</f>
        <v>0.3261929385701584</v>
      </c>
      <c r="G9" s="125"/>
      <c r="H9" s="125"/>
      <c r="M9" s="127"/>
      <c r="N9" s="127"/>
      <c r="O9" s="127"/>
      <c r="P9" s="114"/>
      <c r="Q9" s="114"/>
      <c r="R9" s="116" t="s">
        <v>251</v>
      </c>
      <c r="S9" s="119">
        <f>SUM(S10:S12)</f>
        <v>12696776</v>
      </c>
      <c r="T9" s="123"/>
      <c r="U9" s="113"/>
    </row>
    <row r="10" spans="1:21" ht="18" customHeight="1">
      <c r="A10" s="109" t="s">
        <v>18</v>
      </c>
      <c r="B10" s="124">
        <v>2666257</v>
      </c>
      <c r="C10" s="124">
        <v>3130145</v>
      </c>
      <c r="D10" s="124">
        <v>3704439</v>
      </c>
      <c r="E10" s="102">
        <f t="shared" si="0"/>
        <v>0.1834720116799701</v>
      </c>
      <c r="F10" s="128">
        <f>+D10/$D$9</f>
        <v>0.8944465652034396</v>
      </c>
      <c r="G10" s="125"/>
      <c r="H10" s="129"/>
      <c r="M10" s="122"/>
      <c r="N10" s="122"/>
      <c r="O10" s="122"/>
      <c r="R10" s="112" t="s">
        <v>22</v>
      </c>
      <c r="S10" s="119">
        <f>D10+D14</f>
        <v>6717564</v>
      </c>
      <c r="T10" s="123">
        <f>+S10/$S9*100</f>
        <v>52.90763576517378</v>
      </c>
      <c r="U10" s="114"/>
    </row>
    <row r="11" spans="1:21" ht="18" customHeight="1">
      <c r="A11" s="109" t="s">
        <v>20</v>
      </c>
      <c r="B11" s="124">
        <v>64509</v>
      </c>
      <c r="C11" s="124">
        <v>68777</v>
      </c>
      <c r="D11" s="124">
        <v>88712</v>
      </c>
      <c r="E11" s="102">
        <f t="shared" si="0"/>
        <v>0.28984980444043795</v>
      </c>
      <c r="F11" s="128">
        <f>+D11/$D$9</f>
        <v>0.021419746334688607</v>
      </c>
      <c r="G11" s="125"/>
      <c r="H11" s="129"/>
      <c r="M11" s="122"/>
      <c r="N11" s="122"/>
      <c r="O11" s="122"/>
      <c r="R11" s="112" t="s">
        <v>23</v>
      </c>
      <c r="S11" s="119">
        <f>D11+D15</f>
        <v>1084040</v>
      </c>
      <c r="T11" s="123">
        <f>+S11/S9*100</f>
        <v>8.537915451922599</v>
      </c>
      <c r="U11" s="113"/>
    </row>
    <row r="12" spans="1:21" ht="18" customHeight="1">
      <c r="A12" s="109" t="s">
        <v>21</v>
      </c>
      <c r="B12" s="124">
        <v>202314</v>
      </c>
      <c r="C12" s="124">
        <v>234385</v>
      </c>
      <c r="D12" s="124">
        <v>348448</v>
      </c>
      <c r="E12" s="102">
        <f t="shared" si="0"/>
        <v>0.48664803635044906</v>
      </c>
      <c r="F12" s="128">
        <f>+D12/$D$9</f>
        <v>0.08413368846187186</v>
      </c>
      <c r="G12" s="125"/>
      <c r="H12" s="129"/>
      <c r="M12" s="122"/>
      <c r="N12" s="122"/>
      <c r="O12" s="122"/>
      <c r="R12" s="112" t="s">
        <v>24</v>
      </c>
      <c r="S12" s="119">
        <f>D12+D16</f>
        <v>4895172</v>
      </c>
      <c r="T12" s="123">
        <f>+S12/S9*100</f>
        <v>38.55444878290363</v>
      </c>
      <c r="U12" s="113"/>
    </row>
    <row r="13" spans="1:21" s="116" customFormat="1" ht="18" customHeight="1">
      <c r="A13" s="86" t="s">
        <v>293</v>
      </c>
      <c r="B13" s="95">
        <v>5965442</v>
      </c>
      <c r="C13" s="95">
        <v>7565520</v>
      </c>
      <c r="D13" s="95">
        <v>8555177</v>
      </c>
      <c r="E13" s="97">
        <f t="shared" si="0"/>
        <v>0.13081149742516046</v>
      </c>
      <c r="F13" s="126">
        <f>+D13/$D$8</f>
        <v>0.6738069826696964</v>
      </c>
      <c r="G13" s="125"/>
      <c r="H13" s="125"/>
      <c r="M13" s="127"/>
      <c r="N13" s="127"/>
      <c r="O13" s="127"/>
      <c r="P13" s="114"/>
      <c r="Q13" s="114"/>
      <c r="R13" s="112"/>
      <c r="S13" s="112"/>
      <c r="T13" s="123">
        <f>SUM(T10:T12)</f>
        <v>100</v>
      </c>
      <c r="U13" s="113"/>
    </row>
    <row r="14" spans="1:21" ht="18" customHeight="1">
      <c r="A14" s="109" t="s">
        <v>18</v>
      </c>
      <c r="B14" s="124">
        <v>1971501</v>
      </c>
      <c r="C14" s="124">
        <v>2446946</v>
      </c>
      <c r="D14" s="124">
        <v>3013125</v>
      </c>
      <c r="E14" s="102">
        <f t="shared" si="0"/>
        <v>0.2313818940017475</v>
      </c>
      <c r="F14" s="128">
        <f>+D14/$D$13</f>
        <v>0.3521990252218043</v>
      </c>
      <c r="G14" s="125"/>
      <c r="H14" s="129"/>
      <c r="M14" s="122"/>
      <c r="N14" s="122"/>
      <c r="O14" s="122"/>
      <c r="T14" s="123"/>
      <c r="U14" s="113"/>
    </row>
    <row r="15" spans="1:21" ht="18" customHeight="1">
      <c r="A15" s="109" t="s">
        <v>20</v>
      </c>
      <c r="B15" s="124">
        <v>724781</v>
      </c>
      <c r="C15" s="124">
        <v>843904</v>
      </c>
      <c r="D15" s="124">
        <v>995328</v>
      </c>
      <c r="E15" s="102">
        <f t="shared" si="0"/>
        <v>0.17943273168512058</v>
      </c>
      <c r="F15" s="128">
        <f>+D15/$D$13</f>
        <v>0.11634218672506717</v>
      </c>
      <c r="G15" s="125"/>
      <c r="H15" s="129"/>
      <c r="U15" s="113"/>
    </row>
    <row r="16" spans="1:15" ht="18" customHeight="1">
      <c r="A16" s="109" t="s">
        <v>21</v>
      </c>
      <c r="B16" s="124">
        <v>3269160</v>
      </c>
      <c r="C16" s="124">
        <v>4274670</v>
      </c>
      <c r="D16" s="124">
        <v>4546724</v>
      </c>
      <c r="E16" s="102">
        <f t="shared" si="0"/>
        <v>0.06364327538733984</v>
      </c>
      <c r="F16" s="128">
        <f>+D16/$D$13</f>
        <v>0.5314587880531285</v>
      </c>
      <c r="G16" s="125"/>
      <c r="H16" s="129"/>
      <c r="M16" s="122"/>
      <c r="N16" s="122"/>
      <c r="O16" s="122"/>
    </row>
    <row r="17" spans="1:15" ht="18" customHeight="1">
      <c r="A17" s="246" t="s">
        <v>296</v>
      </c>
      <c r="B17" s="246"/>
      <c r="C17" s="246"/>
      <c r="D17" s="246"/>
      <c r="E17" s="246"/>
      <c r="F17" s="246"/>
      <c r="G17" s="125"/>
      <c r="H17" s="129"/>
      <c r="M17" s="122"/>
      <c r="N17" s="122"/>
      <c r="O17" s="122"/>
    </row>
    <row r="18" spans="1:15" ht="18" customHeight="1">
      <c r="A18" s="109" t="s">
        <v>283</v>
      </c>
      <c r="B18" s="124">
        <f>+balanza!B13</f>
        <v>2295380</v>
      </c>
      <c r="C18" s="124">
        <f>+balanza!C13</f>
        <v>3124808</v>
      </c>
      <c r="D18" s="124">
        <f>+balanza!D13</f>
        <v>4010769</v>
      </c>
      <c r="E18" s="102">
        <f t="shared" si="0"/>
        <v>0.2835249397722996</v>
      </c>
      <c r="F18" s="223"/>
      <c r="G18" s="125"/>
      <c r="H18" s="125"/>
      <c r="M18" s="122"/>
      <c r="N18" s="122"/>
      <c r="O18" s="122"/>
    </row>
    <row r="19" spans="1:15" ht="18" customHeight="1">
      <c r="A19" s="86" t="s">
        <v>294</v>
      </c>
      <c r="B19" s="95">
        <v>739752</v>
      </c>
      <c r="C19" s="95">
        <v>1056241</v>
      </c>
      <c r="D19" s="95">
        <v>1251133</v>
      </c>
      <c r="E19" s="97">
        <f t="shared" si="0"/>
        <v>0.18451470829100555</v>
      </c>
      <c r="F19" s="126">
        <f>+D19/$D$18</f>
        <v>0.31194342032662564</v>
      </c>
      <c r="G19" s="125"/>
      <c r="H19" s="129"/>
      <c r="M19" s="122"/>
      <c r="N19" s="122"/>
      <c r="O19" s="122"/>
    </row>
    <row r="20" spans="1:15" ht="18" customHeight="1">
      <c r="A20" s="109" t="s">
        <v>18</v>
      </c>
      <c r="B20" s="124">
        <v>692119</v>
      </c>
      <c r="C20" s="124">
        <v>1002929</v>
      </c>
      <c r="D20" s="124">
        <v>1199242</v>
      </c>
      <c r="E20" s="102">
        <f t="shared" si="0"/>
        <v>0.19573967848172702</v>
      </c>
      <c r="F20" s="128">
        <f>+D20/$D$19</f>
        <v>0.9585247931275093</v>
      </c>
      <c r="G20" s="125"/>
      <c r="H20" s="129"/>
      <c r="M20" s="122"/>
      <c r="N20" s="122"/>
      <c r="O20" s="122"/>
    </row>
    <row r="21" spans="1:15" ht="18" customHeight="1">
      <c r="A21" s="109" t="s">
        <v>20</v>
      </c>
      <c r="B21" s="124">
        <v>37921</v>
      </c>
      <c r="C21" s="124">
        <v>42430</v>
      </c>
      <c r="D21" s="124">
        <v>40002</v>
      </c>
      <c r="E21" s="102">
        <f t="shared" si="0"/>
        <v>-0.05722366250294603</v>
      </c>
      <c r="F21" s="128">
        <f>+D21/$D$19</f>
        <v>0.031972620017216395</v>
      </c>
      <c r="G21" s="125"/>
      <c r="H21" s="129"/>
      <c r="M21" s="122"/>
      <c r="N21" s="122"/>
      <c r="O21" s="122"/>
    </row>
    <row r="22" spans="1:15" ht="18" customHeight="1">
      <c r="A22" s="109" t="s">
        <v>21</v>
      </c>
      <c r="B22" s="124">
        <v>9712</v>
      </c>
      <c r="C22" s="124">
        <v>10882</v>
      </c>
      <c r="D22" s="124">
        <v>11889</v>
      </c>
      <c r="E22" s="102">
        <f t="shared" si="0"/>
        <v>0.09253813637199045</v>
      </c>
      <c r="F22" s="128">
        <f>+D22/$D$19</f>
        <v>0.00950258685527438</v>
      </c>
      <c r="G22" s="125"/>
      <c r="H22" s="129"/>
      <c r="M22" s="122"/>
      <c r="N22" s="122"/>
      <c r="O22" s="122"/>
    </row>
    <row r="23" spans="1:15" ht="18" customHeight="1">
      <c r="A23" s="86" t="s">
        <v>293</v>
      </c>
      <c r="B23" s="95">
        <v>1555629</v>
      </c>
      <c r="C23" s="95">
        <v>2068567</v>
      </c>
      <c r="D23" s="95">
        <v>2759636</v>
      </c>
      <c r="E23" s="97">
        <f t="shared" si="0"/>
        <v>0.33408103290828867</v>
      </c>
      <c r="F23" s="126">
        <f>+D23/$D$18</f>
        <v>0.6880565796733744</v>
      </c>
      <c r="G23" s="125"/>
      <c r="H23" s="129"/>
      <c r="M23" s="122"/>
      <c r="N23" s="122"/>
      <c r="O23" s="122"/>
    </row>
    <row r="24" spans="1:15" ht="18" customHeight="1">
      <c r="A24" s="109" t="s">
        <v>18</v>
      </c>
      <c r="B24" s="124">
        <v>935170</v>
      </c>
      <c r="C24" s="124">
        <v>1383056</v>
      </c>
      <c r="D24" s="124">
        <v>1896161</v>
      </c>
      <c r="E24" s="102">
        <f t="shared" si="0"/>
        <v>0.37099365463148276</v>
      </c>
      <c r="F24" s="128">
        <f>+D24/$D$23</f>
        <v>0.6871054733305407</v>
      </c>
      <c r="G24" s="125"/>
      <c r="H24" s="129"/>
      <c r="M24" s="122"/>
      <c r="N24" s="122"/>
      <c r="O24" s="122"/>
    </row>
    <row r="25" spans="1:8" ht="18" customHeight="1">
      <c r="A25" s="109" t="s">
        <v>20</v>
      </c>
      <c r="B25" s="124">
        <v>472233</v>
      </c>
      <c r="C25" s="124">
        <v>528286</v>
      </c>
      <c r="D25" s="124">
        <v>658384</v>
      </c>
      <c r="E25" s="102">
        <f t="shared" si="0"/>
        <v>0.2462643340917609</v>
      </c>
      <c r="F25" s="128">
        <f>+D25/$D$23</f>
        <v>0.2385763919589395</v>
      </c>
      <c r="G25" s="125"/>
      <c r="H25" s="129"/>
    </row>
    <row r="26" spans="1:15" ht="18" customHeight="1">
      <c r="A26" s="109" t="s">
        <v>21</v>
      </c>
      <c r="B26" s="124">
        <v>148226</v>
      </c>
      <c r="C26" s="124">
        <v>157225</v>
      </c>
      <c r="D26" s="124">
        <v>205091</v>
      </c>
      <c r="E26" s="102">
        <f t="shared" si="0"/>
        <v>0.30444267769120686</v>
      </c>
      <c r="F26" s="128">
        <f>+D26/$D$23</f>
        <v>0.07431813471051979</v>
      </c>
      <c r="G26" s="125"/>
      <c r="H26" s="129"/>
      <c r="M26" s="122"/>
      <c r="N26" s="122"/>
      <c r="O26" s="122"/>
    </row>
    <row r="27" spans="1:15" ht="18" customHeight="1">
      <c r="A27" s="246" t="s">
        <v>285</v>
      </c>
      <c r="B27" s="246"/>
      <c r="C27" s="246"/>
      <c r="D27" s="246"/>
      <c r="E27" s="246"/>
      <c r="F27" s="246"/>
      <c r="G27" s="125"/>
      <c r="H27" s="129"/>
      <c r="M27" s="122"/>
      <c r="N27" s="122"/>
      <c r="O27" s="122"/>
    </row>
    <row r="28" spans="1:15" ht="18" customHeight="1">
      <c r="A28" s="109" t="s">
        <v>283</v>
      </c>
      <c r="B28" s="124">
        <f>+balanza!B18</f>
        <v>6603142</v>
      </c>
      <c r="C28" s="124">
        <f>+balanza!C18</f>
        <v>7874019</v>
      </c>
      <c r="D28" s="124">
        <f>+balanza!D18</f>
        <v>8686008</v>
      </c>
      <c r="E28" s="102">
        <f t="shared" si="0"/>
        <v>0.10312256041038255</v>
      </c>
      <c r="F28" s="125"/>
      <c r="G28" s="125"/>
      <c r="H28" s="125"/>
      <c r="M28" s="122"/>
      <c r="N28" s="122"/>
      <c r="O28" s="122"/>
    </row>
    <row r="29" spans="1:15" ht="18" customHeight="1">
      <c r="A29" s="86" t="s">
        <v>294</v>
      </c>
      <c r="B29" s="95">
        <v>2193328</v>
      </c>
      <c r="C29" s="95">
        <v>2377066</v>
      </c>
      <c r="D29" s="95">
        <v>2890466</v>
      </c>
      <c r="E29" s="97">
        <f t="shared" si="0"/>
        <v>0.21598054071700154</v>
      </c>
      <c r="F29" s="126">
        <f>+D29/$D$28</f>
        <v>0.3327726615034202</v>
      </c>
      <c r="G29" s="125"/>
      <c r="H29" s="129"/>
      <c r="M29" s="122"/>
      <c r="N29" s="122"/>
      <c r="O29" s="122"/>
    </row>
    <row r="30" spans="1:15" ht="18" customHeight="1">
      <c r="A30" s="109" t="s">
        <v>18</v>
      </c>
      <c r="B30" s="124">
        <v>1974138</v>
      </c>
      <c r="C30" s="124">
        <v>2127216</v>
      </c>
      <c r="D30" s="124">
        <v>2505197</v>
      </c>
      <c r="E30" s="102">
        <f t="shared" si="0"/>
        <v>0.17768811441809387</v>
      </c>
      <c r="F30" s="128">
        <f>+D30/$D$29</f>
        <v>0.8667104197039508</v>
      </c>
      <c r="G30" s="125"/>
      <c r="H30" s="129"/>
      <c r="M30" s="122"/>
      <c r="N30" s="122"/>
      <c r="O30" s="122"/>
    </row>
    <row r="31" spans="1:15" ht="18" customHeight="1">
      <c r="A31" s="109" t="s">
        <v>20</v>
      </c>
      <c r="B31" s="124">
        <v>26588</v>
      </c>
      <c r="C31" s="124">
        <v>26347</v>
      </c>
      <c r="D31" s="124">
        <v>48710</v>
      </c>
      <c r="E31" s="102">
        <f t="shared" si="0"/>
        <v>0.8487873382168748</v>
      </c>
      <c r="F31" s="128">
        <f>+D31/$D$29</f>
        <v>0.01685195397558733</v>
      </c>
      <c r="G31" s="125"/>
      <c r="H31" s="129"/>
      <c r="M31" s="122"/>
      <c r="N31" s="122"/>
      <c r="O31" s="122"/>
    </row>
    <row r="32" spans="1:15" ht="18" customHeight="1">
      <c r="A32" s="109" t="s">
        <v>21</v>
      </c>
      <c r="B32" s="124">
        <v>192602</v>
      </c>
      <c r="C32" s="124">
        <v>223503</v>
      </c>
      <c r="D32" s="124">
        <v>336559</v>
      </c>
      <c r="E32" s="102">
        <f t="shared" si="0"/>
        <v>0.5058366106942637</v>
      </c>
      <c r="F32" s="128">
        <f>+D32/$D$29</f>
        <v>0.11643762632046183</v>
      </c>
      <c r="G32" s="125"/>
      <c r="H32" s="129"/>
      <c r="M32" s="122"/>
      <c r="N32" s="122"/>
      <c r="O32" s="122"/>
    </row>
    <row r="33" spans="1:15" ht="18" customHeight="1">
      <c r="A33" s="86" t="s">
        <v>293</v>
      </c>
      <c r="B33" s="95">
        <v>4409813</v>
      </c>
      <c r="C33" s="95">
        <v>5496953</v>
      </c>
      <c r="D33" s="95">
        <v>5795541</v>
      </c>
      <c r="E33" s="97">
        <f t="shared" si="0"/>
        <v>0.05431881989895129</v>
      </c>
      <c r="F33" s="126">
        <f>+D33/$D$28</f>
        <v>0.667227223368894</v>
      </c>
      <c r="G33" s="125"/>
      <c r="H33" s="129"/>
      <c r="M33" s="122"/>
      <c r="N33" s="122"/>
      <c r="O33" s="122"/>
    </row>
    <row r="34" spans="1:15" ht="18" customHeight="1">
      <c r="A34" s="109" t="s">
        <v>18</v>
      </c>
      <c r="B34" s="124">
        <v>1036331</v>
      </c>
      <c r="C34" s="124">
        <v>1063890</v>
      </c>
      <c r="D34" s="124">
        <v>1116964</v>
      </c>
      <c r="E34" s="102">
        <f t="shared" si="0"/>
        <v>0.049886736410719154</v>
      </c>
      <c r="F34" s="128">
        <f>+D34/$D$33</f>
        <v>0.1927281680864651</v>
      </c>
      <c r="G34" s="125"/>
      <c r="H34" s="129"/>
      <c r="M34" s="122"/>
      <c r="N34" s="122"/>
      <c r="O34" s="122"/>
    </row>
    <row r="35" spans="1:15" ht="18" customHeight="1">
      <c r="A35" s="109" t="s">
        <v>20</v>
      </c>
      <c r="B35" s="124">
        <v>252548</v>
      </c>
      <c r="C35" s="124">
        <v>315618</v>
      </c>
      <c r="D35" s="124">
        <v>336944</v>
      </c>
      <c r="E35" s="102">
        <f t="shared" si="0"/>
        <v>0.06756902331299229</v>
      </c>
      <c r="F35" s="128">
        <f>+D35/$D$33</f>
        <v>0.05813848957327711</v>
      </c>
      <c r="G35" s="129"/>
      <c r="H35" s="129"/>
      <c r="M35" s="122"/>
      <c r="N35" s="122"/>
      <c r="O35" s="122"/>
    </row>
    <row r="36" spans="1:15" ht="18" customHeight="1">
      <c r="A36" s="130" t="s">
        <v>21</v>
      </c>
      <c r="B36" s="131">
        <v>3120934</v>
      </c>
      <c r="C36" s="131">
        <v>4117445</v>
      </c>
      <c r="D36" s="131">
        <v>4341633</v>
      </c>
      <c r="E36" s="132">
        <f t="shared" si="0"/>
        <v>0.054448329000144506</v>
      </c>
      <c r="F36" s="133">
        <f>+D36/$D$33</f>
        <v>0.7491333423402577</v>
      </c>
      <c r="G36" s="125"/>
      <c r="H36" s="129"/>
      <c r="M36" s="122"/>
      <c r="N36" s="122"/>
      <c r="O36" s="122"/>
    </row>
    <row r="37" spans="1:15" ht="25.5" customHeight="1">
      <c r="A37" s="247" t="s">
        <v>91</v>
      </c>
      <c r="B37" s="248"/>
      <c r="C37" s="248"/>
      <c r="D37" s="248"/>
      <c r="E37" s="248"/>
      <c r="F37" s="134"/>
      <c r="G37" s="134"/>
      <c r="H37" s="134"/>
      <c r="M37" s="122"/>
      <c r="N37" s="122"/>
      <c r="O37" s="122"/>
    </row>
    <row r="39" spans="1:8" ht="15.75" customHeight="1">
      <c r="A39" s="254"/>
      <c r="B39" s="254"/>
      <c r="C39" s="254"/>
      <c r="D39" s="254"/>
      <c r="E39" s="254"/>
      <c r="F39" s="115"/>
      <c r="G39" s="115"/>
      <c r="H39" s="115"/>
    </row>
    <row r="40" ht="15.75" customHeight="1"/>
    <row r="41" ht="15.75" customHeight="1"/>
    <row r="42" spans="8:11" ht="15.75" customHeight="1">
      <c r="H42" s="135"/>
      <c r="I42" s="119"/>
      <c r="J42" s="119"/>
      <c r="K42" s="119"/>
    </row>
    <row r="43" spans="9:11" ht="15.75" customHeight="1">
      <c r="I43" s="119"/>
      <c r="J43" s="119"/>
      <c r="K43" s="119"/>
    </row>
    <row r="44" spans="9:11" ht="15.75" customHeight="1">
      <c r="I44" s="119"/>
      <c r="J44" s="119"/>
      <c r="K44" s="119"/>
    </row>
    <row r="45" spans="9:11" ht="15.75" customHeight="1">
      <c r="I45" s="119"/>
      <c r="J45" s="119"/>
      <c r="K45" s="119"/>
    </row>
    <row r="46" spans="9:11" ht="15.75" customHeight="1">
      <c r="I46" s="119"/>
      <c r="J46" s="119"/>
      <c r="K46" s="119"/>
    </row>
    <row r="47" spans="9:11" ht="15.75" customHeight="1">
      <c r="I47" s="119"/>
      <c r="J47" s="119"/>
      <c r="K47" s="119"/>
    </row>
    <row r="48" spans="9:11" ht="15.75" customHeight="1">
      <c r="I48" s="119"/>
      <c r="J48" s="119"/>
      <c r="K48" s="119"/>
    </row>
    <row r="49" spans="9:11" ht="15.75" customHeight="1">
      <c r="I49" s="119"/>
      <c r="J49" s="119"/>
      <c r="K49" s="119"/>
    </row>
    <row r="50" spans="9:11" ht="15.75" customHeight="1">
      <c r="I50" s="119"/>
      <c r="J50" s="119"/>
      <c r="K50" s="119"/>
    </row>
    <row r="51" ht="15.75" customHeight="1"/>
    <row r="52" spans="9:11" ht="15.75" customHeight="1">
      <c r="I52" s="119"/>
      <c r="J52" s="119"/>
      <c r="K52" s="119"/>
    </row>
    <row r="53" spans="9:11" ht="15.75" customHeight="1">
      <c r="I53" s="119"/>
      <c r="J53" s="119"/>
      <c r="K53" s="119"/>
    </row>
    <row r="54" spans="9:11" ht="15.75" customHeight="1">
      <c r="I54" s="119"/>
      <c r="J54" s="119"/>
      <c r="K54" s="119"/>
    </row>
    <row r="55" spans="9:11" ht="15.75" customHeight="1">
      <c r="I55" s="119"/>
      <c r="J55" s="119"/>
      <c r="K55" s="119"/>
    </row>
    <row r="56" spans="9:11" ht="15.75" customHeight="1">
      <c r="I56" s="119"/>
      <c r="J56" s="119"/>
      <c r="K56" s="119"/>
    </row>
    <row r="57" spans="9:11" ht="15.75" customHeight="1">
      <c r="I57" s="119"/>
      <c r="J57" s="119"/>
      <c r="K57" s="119"/>
    </row>
    <row r="58" spans="9:11" ht="15.75" customHeight="1">
      <c r="I58" s="119"/>
      <c r="J58" s="119"/>
      <c r="K58" s="119"/>
    </row>
    <row r="59" spans="9:11" ht="15.75" customHeight="1">
      <c r="I59" s="119"/>
      <c r="J59" s="119"/>
      <c r="K59" s="119"/>
    </row>
    <row r="60" spans="9:11" ht="15.75" customHeight="1">
      <c r="I60" s="119"/>
      <c r="J60" s="119"/>
      <c r="K60" s="119"/>
    </row>
    <row r="61" ht="15.75" customHeight="1"/>
    <row r="62" spans="9:11" ht="15.75" customHeight="1">
      <c r="I62" s="119"/>
      <c r="J62" s="119"/>
      <c r="K62" s="119"/>
    </row>
    <row r="63" spans="9:11" ht="15.75" customHeight="1">
      <c r="I63" s="119"/>
      <c r="J63" s="119"/>
      <c r="K63" s="119"/>
    </row>
    <row r="64" spans="9:11" ht="15.75" customHeight="1">
      <c r="I64" s="119"/>
      <c r="J64" s="119"/>
      <c r="K64" s="119"/>
    </row>
    <row r="65" spans="9:11" ht="15.75" customHeight="1">
      <c r="I65" s="119"/>
      <c r="J65" s="119"/>
      <c r="K65" s="119"/>
    </row>
    <row r="66" spans="9:11" ht="15.75" customHeight="1">
      <c r="I66" s="119"/>
      <c r="J66" s="119"/>
      <c r="K66" s="119"/>
    </row>
    <row r="67" spans="9:11" ht="15.75" customHeight="1">
      <c r="I67" s="119"/>
      <c r="J67" s="119"/>
      <c r="K67" s="119"/>
    </row>
    <row r="68" spans="9:11" ht="15.75" customHeight="1">
      <c r="I68" s="119"/>
      <c r="J68" s="119"/>
      <c r="K68" s="119"/>
    </row>
    <row r="69" spans="9:11" ht="15.75" customHeight="1">
      <c r="I69" s="119"/>
      <c r="J69" s="119"/>
      <c r="K69" s="119"/>
    </row>
    <row r="70" spans="9:11" ht="15.75" customHeight="1">
      <c r="I70" s="119"/>
      <c r="J70" s="119"/>
      <c r="K70" s="119"/>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13"/>
      <c r="B79" s="113"/>
      <c r="C79" s="113"/>
      <c r="D79" s="113"/>
      <c r="E79" s="113"/>
    </row>
    <row r="80" spans="1:6" ht="26.25" customHeight="1">
      <c r="A80" s="252" t="s">
        <v>94</v>
      </c>
      <c r="B80" s="253"/>
      <c r="C80" s="253"/>
      <c r="D80" s="253"/>
      <c r="E80" s="253"/>
      <c r="F80" s="113"/>
    </row>
  </sheetData>
  <mergeCells count="11">
    <mergeCell ref="A1:F1"/>
    <mergeCell ref="A2:F2"/>
    <mergeCell ref="A3:F3"/>
    <mergeCell ref="A4:F4"/>
    <mergeCell ref="N4:O4"/>
    <mergeCell ref="A17:F17"/>
    <mergeCell ref="A7:F7"/>
    <mergeCell ref="A80:E80"/>
    <mergeCell ref="A37:E37"/>
    <mergeCell ref="A39:E39"/>
    <mergeCell ref="A27:F27"/>
  </mergeCells>
  <printOptions horizontalCentered="1" verticalCentered="1"/>
  <pageMargins left="0.7874015748031497" right="0.7874015748031497" top="0.31496062992125984" bottom="0.7874015748031497" header="0" footer="0.5905511811023623"/>
  <pageSetup horizontalDpi="300" verticalDpi="300" orientation="portrait" paperSize="127" scale="87" r:id="rId2"/>
  <headerFooter alignWithMargins="0">
    <oddFooter>&amp;C&amp;P</oddFooter>
  </headerFooter>
  <rowBreaks count="1" manualBreakCount="1">
    <brk id="38"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10">
      <selection activeCell="E6" sqref="E6"/>
    </sheetView>
  </sheetViews>
  <sheetFormatPr defaultColWidth="11.421875" defaultRowHeight="12.75"/>
  <cols>
    <col min="1" max="1" width="34.7109375" style="136" customWidth="1"/>
    <col min="2" max="2" width="12.140625" style="136" bestFit="1" customWidth="1"/>
    <col min="3" max="3" width="12.421875" style="168" bestFit="1" customWidth="1"/>
    <col min="4" max="4" width="11.7109375" style="136" customWidth="1"/>
    <col min="5" max="5" width="12.8515625" style="136" customWidth="1"/>
    <col min="6" max="6" width="12.7109375" style="136" customWidth="1"/>
    <col min="7" max="7" width="14.00390625" style="136" customWidth="1"/>
    <col min="8" max="16384" width="11.421875" style="136" customWidth="1"/>
  </cols>
  <sheetData>
    <row r="1" spans="1:26" ht="15.75" customHeight="1">
      <c r="A1" s="228" t="s">
        <v>364</v>
      </c>
      <c r="B1" s="229"/>
      <c r="C1" s="229"/>
      <c r="D1" s="229"/>
      <c r="U1" s="137"/>
      <c r="V1" s="137"/>
      <c r="W1" s="137"/>
      <c r="X1" s="137"/>
      <c r="Y1" s="137"/>
      <c r="Z1" s="137"/>
    </row>
    <row r="2" spans="1:256" ht="15.75" customHeight="1">
      <c r="A2" s="255" t="s">
        <v>300</v>
      </c>
      <c r="B2" s="256"/>
      <c r="C2" s="256"/>
      <c r="D2" s="256"/>
      <c r="E2" s="137"/>
      <c r="F2" s="137"/>
      <c r="G2" s="137"/>
      <c r="H2" s="137"/>
      <c r="I2" s="137"/>
      <c r="J2" s="137"/>
      <c r="K2" s="137"/>
      <c r="L2" s="137"/>
      <c r="M2" s="137"/>
      <c r="N2" s="137"/>
      <c r="O2" s="137"/>
      <c r="P2" s="137"/>
      <c r="Q2" s="255"/>
      <c r="R2" s="256"/>
      <c r="S2" s="256"/>
      <c r="T2" s="256"/>
      <c r="U2" s="137"/>
      <c r="V2" s="137" t="s">
        <v>325</v>
      </c>
      <c r="W2" s="137"/>
      <c r="X2" s="137"/>
      <c r="Y2" s="137"/>
      <c r="Z2" s="137"/>
      <c r="AA2" s="138"/>
      <c r="AB2" s="138"/>
      <c r="AC2" s="255"/>
      <c r="AD2" s="256"/>
      <c r="AE2" s="256"/>
      <c r="AF2" s="256"/>
      <c r="AG2" s="255"/>
      <c r="AH2" s="256"/>
      <c r="AI2" s="256"/>
      <c r="AJ2" s="256"/>
      <c r="AK2" s="255"/>
      <c r="AL2" s="256"/>
      <c r="AM2" s="256"/>
      <c r="AN2" s="256"/>
      <c r="AO2" s="255"/>
      <c r="AP2" s="256"/>
      <c r="AQ2" s="256"/>
      <c r="AR2" s="256"/>
      <c r="AS2" s="255"/>
      <c r="AT2" s="256"/>
      <c r="AU2" s="256"/>
      <c r="AV2" s="256"/>
      <c r="AW2" s="255"/>
      <c r="AX2" s="256"/>
      <c r="AY2" s="256"/>
      <c r="AZ2" s="256"/>
      <c r="BA2" s="255"/>
      <c r="BB2" s="256"/>
      <c r="BC2" s="256"/>
      <c r="BD2" s="256"/>
      <c r="BE2" s="255"/>
      <c r="BF2" s="256"/>
      <c r="BG2" s="256"/>
      <c r="BH2" s="256"/>
      <c r="BI2" s="255"/>
      <c r="BJ2" s="256"/>
      <c r="BK2" s="256"/>
      <c r="BL2" s="256"/>
      <c r="BM2" s="255"/>
      <c r="BN2" s="256"/>
      <c r="BO2" s="256"/>
      <c r="BP2" s="256"/>
      <c r="BQ2" s="255"/>
      <c r="BR2" s="256"/>
      <c r="BS2" s="256"/>
      <c r="BT2" s="256"/>
      <c r="BU2" s="255"/>
      <c r="BV2" s="256"/>
      <c r="BW2" s="256"/>
      <c r="BX2" s="256"/>
      <c r="BY2" s="255"/>
      <c r="BZ2" s="256"/>
      <c r="CA2" s="256"/>
      <c r="CB2" s="256"/>
      <c r="CC2" s="255"/>
      <c r="CD2" s="256"/>
      <c r="CE2" s="256"/>
      <c r="CF2" s="256"/>
      <c r="CG2" s="255"/>
      <c r="CH2" s="256"/>
      <c r="CI2" s="256"/>
      <c r="CJ2" s="256"/>
      <c r="CK2" s="255"/>
      <c r="CL2" s="256"/>
      <c r="CM2" s="256"/>
      <c r="CN2" s="256"/>
      <c r="CO2" s="255"/>
      <c r="CP2" s="256"/>
      <c r="CQ2" s="256"/>
      <c r="CR2" s="256"/>
      <c r="CS2" s="255"/>
      <c r="CT2" s="256"/>
      <c r="CU2" s="256"/>
      <c r="CV2" s="256"/>
      <c r="CW2" s="255"/>
      <c r="CX2" s="256"/>
      <c r="CY2" s="256"/>
      <c r="CZ2" s="256"/>
      <c r="DA2" s="255"/>
      <c r="DB2" s="256"/>
      <c r="DC2" s="256"/>
      <c r="DD2" s="256"/>
      <c r="DE2" s="255"/>
      <c r="DF2" s="256"/>
      <c r="DG2" s="256"/>
      <c r="DH2" s="256"/>
      <c r="DI2" s="255"/>
      <c r="DJ2" s="256"/>
      <c r="DK2" s="256"/>
      <c r="DL2" s="256"/>
      <c r="DM2" s="255"/>
      <c r="DN2" s="256"/>
      <c r="DO2" s="256"/>
      <c r="DP2" s="256"/>
      <c r="DQ2" s="255"/>
      <c r="DR2" s="256"/>
      <c r="DS2" s="256"/>
      <c r="DT2" s="256"/>
      <c r="DU2" s="255"/>
      <c r="DV2" s="256"/>
      <c r="DW2" s="256"/>
      <c r="DX2" s="256"/>
      <c r="DY2" s="255"/>
      <c r="DZ2" s="256"/>
      <c r="EA2" s="256"/>
      <c r="EB2" s="256"/>
      <c r="EC2" s="255"/>
      <c r="ED2" s="256"/>
      <c r="EE2" s="256"/>
      <c r="EF2" s="256"/>
      <c r="EG2" s="255"/>
      <c r="EH2" s="256"/>
      <c r="EI2" s="256"/>
      <c r="EJ2" s="256"/>
      <c r="EK2" s="255"/>
      <c r="EL2" s="256"/>
      <c r="EM2" s="256"/>
      <c r="EN2" s="256"/>
      <c r="EO2" s="255"/>
      <c r="EP2" s="256"/>
      <c r="EQ2" s="256"/>
      <c r="ER2" s="256"/>
      <c r="ES2" s="255"/>
      <c r="ET2" s="256"/>
      <c r="EU2" s="256"/>
      <c r="EV2" s="256"/>
      <c r="EW2" s="255"/>
      <c r="EX2" s="256"/>
      <c r="EY2" s="256"/>
      <c r="EZ2" s="256"/>
      <c r="FA2" s="255"/>
      <c r="FB2" s="256"/>
      <c r="FC2" s="256"/>
      <c r="FD2" s="256"/>
      <c r="FE2" s="255"/>
      <c r="FF2" s="256"/>
      <c r="FG2" s="256"/>
      <c r="FH2" s="256"/>
      <c r="FI2" s="255"/>
      <c r="FJ2" s="256"/>
      <c r="FK2" s="256"/>
      <c r="FL2" s="256"/>
      <c r="FM2" s="255"/>
      <c r="FN2" s="256"/>
      <c r="FO2" s="256"/>
      <c r="FP2" s="256"/>
      <c r="FQ2" s="255"/>
      <c r="FR2" s="256"/>
      <c r="FS2" s="256"/>
      <c r="FT2" s="256"/>
      <c r="FU2" s="255"/>
      <c r="FV2" s="256"/>
      <c r="FW2" s="256"/>
      <c r="FX2" s="256"/>
      <c r="FY2" s="255"/>
      <c r="FZ2" s="256"/>
      <c r="GA2" s="256"/>
      <c r="GB2" s="256"/>
      <c r="GC2" s="255"/>
      <c r="GD2" s="256"/>
      <c r="GE2" s="256"/>
      <c r="GF2" s="256"/>
      <c r="GG2" s="255"/>
      <c r="GH2" s="256"/>
      <c r="GI2" s="256"/>
      <c r="GJ2" s="256"/>
      <c r="GK2" s="255"/>
      <c r="GL2" s="256"/>
      <c r="GM2" s="256"/>
      <c r="GN2" s="256"/>
      <c r="GO2" s="255"/>
      <c r="GP2" s="256"/>
      <c r="GQ2" s="256"/>
      <c r="GR2" s="256"/>
      <c r="GS2" s="255"/>
      <c r="GT2" s="256"/>
      <c r="GU2" s="256"/>
      <c r="GV2" s="256"/>
      <c r="GW2" s="255"/>
      <c r="GX2" s="256"/>
      <c r="GY2" s="256"/>
      <c r="GZ2" s="256"/>
      <c r="HA2" s="255"/>
      <c r="HB2" s="256"/>
      <c r="HC2" s="256"/>
      <c r="HD2" s="256"/>
      <c r="HE2" s="255"/>
      <c r="HF2" s="256"/>
      <c r="HG2" s="256"/>
      <c r="HH2" s="256"/>
      <c r="HI2" s="255"/>
      <c r="HJ2" s="256"/>
      <c r="HK2" s="256"/>
      <c r="HL2" s="256"/>
      <c r="HM2" s="255"/>
      <c r="HN2" s="256"/>
      <c r="HO2" s="256"/>
      <c r="HP2" s="256"/>
      <c r="HQ2" s="255"/>
      <c r="HR2" s="256"/>
      <c r="HS2" s="256"/>
      <c r="HT2" s="256"/>
      <c r="HU2" s="255"/>
      <c r="HV2" s="256"/>
      <c r="HW2" s="256"/>
      <c r="HX2" s="256"/>
      <c r="HY2" s="255"/>
      <c r="HZ2" s="256"/>
      <c r="IA2" s="256"/>
      <c r="IB2" s="256"/>
      <c r="IC2" s="255"/>
      <c r="ID2" s="256"/>
      <c r="IE2" s="256"/>
      <c r="IF2" s="256"/>
      <c r="IG2" s="255"/>
      <c r="IH2" s="256"/>
      <c r="II2" s="256"/>
      <c r="IJ2" s="256"/>
      <c r="IK2" s="255"/>
      <c r="IL2" s="256"/>
      <c r="IM2" s="256"/>
      <c r="IN2" s="256"/>
      <c r="IO2" s="255"/>
      <c r="IP2" s="256"/>
      <c r="IQ2" s="256"/>
      <c r="IR2" s="256"/>
      <c r="IS2" s="255"/>
      <c r="IT2" s="256"/>
      <c r="IU2" s="256"/>
      <c r="IV2" s="256"/>
    </row>
    <row r="3" spans="1:256" ht="15.75" customHeight="1">
      <c r="A3" s="230" t="s">
        <v>289</v>
      </c>
      <c r="B3" s="231"/>
      <c r="C3" s="231"/>
      <c r="D3" s="231"/>
      <c r="E3" s="137"/>
      <c r="F3" s="137"/>
      <c r="M3" s="137"/>
      <c r="N3" s="137"/>
      <c r="O3" s="137"/>
      <c r="P3" s="137"/>
      <c r="Q3" s="255"/>
      <c r="R3" s="256"/>
      <c r="S3" s="256"/>
      <c r="T3" s="256"/>
      <c r="U3" s="137"/>
      <c r="V3" s="137"/>
      <c r="W3" s="137"/>
      <c r="X3" s="137"/>
      <c r="Y3" s="137"/>
      <c r="Z3" s="137"/>
      <c r="AA3" s="138"/>
      <c r="AB3" s="138"/>
      <c r="AC3" s="255"/>
      <c r="AD3" s="256"/>
      <c r="AE3" s="256"/>
      <c r="AF3" s="256"/>
      <c r="AG3" s="255"/>
      <c r="AH3" s="256"/>
      <c r="AI3" s="256"/>
      <c r="AJ3" s="256"/>
      <c r="AK3" s="255"/>
      <c r="AL3" s="256"/>
      <c r="AM3" s="256"/>
      <c r="AN3" s="256"/>
      <c r="AO3" s="255"/>
      <c r="AP3" s="256"/>
      <c r="AQ3" s="256"/>
      <c r="AR3" s="256"/>
      <c r="AS3" s="255"/>
      <c r="AT3" s="256"/>
      <c r="AU3" s="256"/>
      <c r="AV3" s="256"/>
      <c r="AW3" s="255"/>
      <c r="AX3" s="256"/>
      <c r="AY3" s="256"/>
      <c r="AZ3" s="256"/>
      <c r="BA3" s="255"/>
      <c r="BB3" s="256"/>
      <c r="BC3" s="256"/>
      <c r="BD3" s="256"/>
      <c r="BE3" s="255"/>
      <c r="BF3" s="256"/>
      <c r="BG3" s="256"/>
      <c r="BH3" s="256"/>
      <c r="BI3" s="255"/>
      <c r="BJ3" s="256"/>
      <c r="BK3" s="256"/>
      <c r="BL3" s="256"/>
      <c r="BM3" s="255"/>
      <c r="BN3" s="256"/>
      <c r="BO3" s="256"/>
      <c r="BP3" s="256"/>
      <c r="BQ3" s="255"/>
      <c r="BR3" s="256"/>
      <c r="BS3" s="256"/>
      <c r="BT3" s="256"/>
      <c r="BU3" s="255"/>
      <c r="BV3" s="256"/>
      <c r="BW3" s="256"/>
      <c r="BX3" s="256"/>
      <c r="BY3" s="255"/>
      <c r="BZ3" s="256"/>
      <c r="CA3" s="256"/>
      <c r="CB3" s="256"/>
      <c r="CC3" s="255"/>
      <c r="CD3" s="256"/>
      <c r="CE3" s="256"/>
      <c r="CF3" s="256"/>
      <c r="CG3" s="255"/>
      <c r="CH3" s="256"/>
      <c r="CI3" s="256"/>
      <c r="CJ3" s="256"/>
      <c r="CK3" s="255"/>
      <c r="CL3" s="256"/>
      <c r="CM3" s="256"/>
      <c r="CN3" s="256"/>
      <c r="CO3" s="255"/>
      <c r="CP3" s="256"/>
      <c r="CQ3" s="256"/>
      <c r="CR3" s="256"/>
      <c r="CS3" s="255"/>
      <c r="CT3" s="256"/>
      <c r="CU3" s="256"/>
      <c r="CV3" s="256"/>
      <c r="CW3" s="255"/>
      <c r="CX3" s="256"/>
      <c r="CY3" s="256"/>
      <c r="CZ3" s="256"/>
      <c r="DA3" s="255"/>
      <c r="DB3" s="256"/>
      <c r="DC3" s="256"/>
      <c r="DD3" s="256"/>
      <c r="DE3" s="255"/>
      <c r="DF3" s="256"/>
      <c r="DG3" s="256"/>
      <c r="DH3" s="256"/>
      <c r="DI3" s="255"/>
      <c r="DJ3" s="256"/>
      <c r="DK3" s="256"/>
      <c r="DL3" s="256"/>
      <c r="DM3" s="255"/>
      <c r="DN3" s="256"/>
      <c r="DO3" s="256"/>
      <c r="DP3" s="256"/>
      <c r="DQ3" s="255"/>
      <c r="DR3" s="256"/>
      <c r="DS3" s="256"/>
      <c r="DT3" s="256"/>
      <c r="DU3" s="255"/>
      <c r="DV3" s="256"/>
      <c r="DW3" s="256"/>
      <c r="DX3" s="256"/>
      <c r="DY3" s="255"/>
      <c r="DZ3" s="256"/>
      <c r="EA3" s="256"/>
      <c r="EB3" s="256"/>
      <c r="EC3" s="255"/>
      <c r="ED3" s="256"/>
      <c r="EE3" s="256"/>
      <c r="EF3" s="256"/>
      <c r="EG3" s="255"/>
      <c r="EH3" s="256"/>
      <c r="EI3" s="256"/>
      <c r="EJ3" s="256"/>
      <c r="EK3" s="255"/>
      <c r="EL3" s="256"/>
      <c r="EM3" s="256"/>
      <c r="EN3" s="256"/>
      <c r="EO3" s="255"/>
      <c r="EP3" s="256"/>
      <c r="EQ3" s="256"/>
      <c r="ER3" s="256"/>
      <c r="ES3" s="255"/>
      <c r="ET3" s="256"/>
      <c r="EU3" s="256"/>
      <c r="EV3" s="256"/>
      <c r="EW3" s="255"/>
      <c r="EX3" s="256"/>
      <c r="EY3" s="256"/>
      <c r="EZ3" s="256"/>
      <c r="FA3" s="255"/>
      <c r="FB3" s="256"/>
      <c r="FC3" s="256"/>
      <c r="FD3" s="256"/>
      <c r="FE3" s="255"/>
      <c r="FF3" s="256"/>
      <c r="FG3" s="256"/>
      <c r="FH3" s="256"/>
      <c r="FI3" s="255"/>
      <c r="FJ3" s="256"/>
      <c r="FK3" s="256"/>
      <c r="FL3" s="256"/>
      <c r="FM3" s="255"/>
      <c r="FN3" s="256"/>
      <c r="FO3" s="256"/>
      <c r="FP3" s="256"/>
      <c r="FQ3" s="255"/>
      <c r="FR3" s="256"/>
      <c r="FS3" s="256"/>
      <c r="FT3" s="256"/>
      <c r="FU3" s="255"/>
      <c r="FV3" s="256"/>
      <c r="FW3" s="256"/>
      <c r="FX3" s="256"/>
      <c r="FY3" s="255"/>
      <c r="FZ3" s="256"/>
      <c r="GA3" s="256"/>
      <c r="GB3" s="256"/>
      <c r="GC3" s="255"/>
      <c r="GD3" s="256"/>
      <c r="GE3" s="256"/>
      <c r="GF3" s="256"/>
      <c r="GG3" s="255"/>
      <c r="GH3" s="256"/>
      <c r="GI3" s="256"/>
      <c r="GJ3" s="256"/>
      <c r="GK3" s="255"/>
      <c r="GL3" s="256"/>
      <c r="GM3" s="256"/>
      <c r="GN3" s="256"/>
      <c r="GO3" s="255"/>
      <c r="GP3" s="256"/>
      <c r="GQ3" s="256"/>
      <c r="GR3" s="256"/>
      <c r="GS3" s="255"/>
      <c r="GT3" s="256"/>
      <c r="GU3" s="256"/>
      <c r="GV3" s="256"/>
      <c r="GW3" s="255"/>
      <c r="GX3" s="256"/>
      <c r="GY3" s="256"/>
      <c r="GZ3" s="256"/>
      <c r="HA3" s="255"/>
      <c r="HB3" s="256"/>
      <c r="HC3" s="256"/>
      <c r="HD3" s="256"/>
      <c r="HE3" s="255"/>
      <c r="HF3" s="256"/>
      <c r="HG3" s="256"/>
      <c r="HH3" s="256"/>
      <c r="HI3" s="255"/>
      <c r="HJ3" s="256"/>
      <c r="HK3" s="256"/>
      <c r="HL3" s="256"/>
      <c r="HM3" s="255"/>
      <c r="HN3" s="256"/>
      <c r="HO3" s="256"/>
      <c r="HP3" s="256"/>
      <c r="HQ3" s="255"/>
      <c r="HR3" s="256"/>
      <c r="HS3" s="256"/>
      <c r="HT3" s="256"/>
      <c r="HU3" s="255"/>
      <c r="HV3" s="256"/>
      <c r="HW3" s="256"/>
      <c r="HX3" s="256"/>
      <c r="HY3" s="255"/>
      <c r="HZ3" s="256"/>
      <c r="IA3" s="256"/>
      <c r="IB3" s="256"/>
      <c r="IC3" s="255"/>
      <c r="ID3" s="256"/>
      <c r="IE3" s="256"/>
      <c r="IF3" s="256"/>
      <c r="IG3" s="255"/>
      <c r="IH3" s="256"/>
      <c r="II3" s="256"/>
      <c r="IJ3" s="256"/>
      <c r="IK3" s="255"/>
      <c r="IL3" s="256"/>
      <c r="IM3" s="256"/>
      <c r="IN3" s="256"/>
      <c r="IO3" s="255"/>
      <c r="IP3" s="256"/>
      <c r="IQ3" s="256"/>
      <c r="IR3" s="256"/>
      <c r="IS3" s="255"/>
      <c r="IT3" s="256"/>
      <c r="IU3" s="256"/>
      <c r="IV3" s="256"/>
    </row>
    <row r="4" spans="1:26" s="137" customFormat="1" ht="13.5" customHeight="1">
      <c r="A4" s="139" t="s">
        <v>301</v>
      </c>
      <c r="B4" s="140" t="s">
        <v>15</v>
      </c>
      <c r="C4" s="140" t="s">
        <v>16</v>
      </c>
      <c r="D4" s="140" t="s">
        <v>55</v>
      </c>
      <c r="U4" s="136"/>
      <c r="V4" s="136" t="s">
        <v>54</v>
      </c>
      <c r="W4" s="141">
        <f>SUM(W5:W9)</f>
        <v>12696777</v>
      </c>
      <c r="X4" s="142">
        <f>SUM(X5:X9)</f>
        <v>100.00000000000001</v>
      </c>
      <c r="Y4" s="136"/>
      <c r="Z4" s="136"/>
    </row>
    <row r="5" spans="1:26" s="137" customFormat="1" ht="13.5" customHeight="1">
      <c r="A5" s="143"/>
      <c r="B5" s="144"/>
      <c r="C5" s="140"/>
      <c r="D5" s="144"/>
      <c r="E5" s="145"/>
      <c r="F5" s="145"/>
      <c r="U5" s="136"/>
      <c r="V5" s="136" t="s">
        <v>63</v>
      </c>
      <c r="W5" s="141">
        <f>+B9</f>
        <v>3470490</v>
      </c>
      <c r="X5" s="146">
        <f>+W5/$W$4*100</f>
        <v>27.33362962899955</v>
      </c>
      <c r="Y5" s="136"/>
      <c r="Z5" s="136"/>
    </row>
    <row r="6" spans="1:24" ht="13.5" customHeight="1">
      <c r="A6" s="261" t="s">
        <v>60</v>
      </c>
      <c r="B6" s="262"/>
      <c r="C6" s="262"/>
      <c r="D6" s="262"/>
      <c r="E6" s="137"/>
      <c r="F6" s="137"/>
      <c r="V6" s="136" t="s">
        <v>61</v>
      </c>
      <c r="W6" s="141">
        <f>+B21</f>
        <v>412783</v>
      </c>
      <c r="X6" s="146">
        <f>+W6/$W$4*100</f>
        <v>3.251084901309994</v>
      </c>
    </row>
    <row r="7" spans="1:24" ht="13.5" customHeight="1">
      <c r="A7" s="147">
        <v>2006</v>
      </c>
      <c r="B7" s="148">
        <v>2081484</v>
      </c>
      <c r="C7" s="164">
        <v>92968</v>
      </c>
      <c r="D7" s="148">
        <v>1988516</v>
      </c>
      <c r="E7" s="149"/>
      <c r="F7" s="149"/>
      <c r="V7" s="136" t="s">
        <v>62</v>
      </c>
      <c r="W7" s="141">
        <f>+B27</f>
        <v>3695441</v>
      </c>
      <c r="X7" s="146">
        <f>+W7/$W$4*100</f>
        <v>29.105346971125034</v>
      </c>
    </row>
    <row r="8" spans="1:24" ht="13.5" customHeight="1">
      <c r="A8" s="150" t="s">
        <v>475</v>
      </c>
      <c r="B8" s="148">
        <v>2995780</v>
      </c>
      <c r="C8" s="164">
        <v>119179</v>
      </c>
      <c r="D8" s="148">
        <v>2876601</v>
      </c>
      <c r="E8" s="149"/>
      <c r="F8" s="149"/>
      <c r="V8" s="136" t="s">
        <v>64</v>
      </c>
      <c r="W8" s="141">
        <f>+B15</f>
        <v>3326072</v>
      </c>
      <c r="X8" s="146">
        <f>+W8/$W$4*100</f>
        <v>26.19619136415486</v>
      </c>
    </row>
    <row r="9" spans="1:24" ht="13.5" customHeight="1">
      <c r="A9" s="150" t="s">
        <v>476</v>
      </c>
      <c r="B9" s="148">
        <v>3470490</v>
      </c>
      <c r="C9" s="164">
        <v>239561</v>
      </c>
      <c r="D9" s="148">
        <v>3230929</v>
      </c>
      <c r="E9" s="149"/>
      <c r="F9" s="149"/>
      <c r="V9" s="136" t="s">
        <v>65</v>
      </c>
      <c r="W9" s="141">
        <f>+B33</f>
        <v>1791991</v>
      </c>
      <c r="X9" s="146">
        <f>+W9/$W$4*100</f>
        <v>14.113747134410568</v>
      </c>
    </row>
    <row r="10" spans="1:22" ht="13.5" customHeight="1">
      <c r="A10" s="151" t="s">
        <v>355</v>
      </c>
      <c r="B10" s="152">
        <f>+B9/B8*100-100</f>
        <v>15.845956645681596</v>
      </c>
      <c r="C10" s="165">
        <f>+C9/C8*100-100</f>
        <v>101.00940601951686</v>
      </c>
      <c r="D10" s="152">
        <f>+D9/D8*100-100</f>
        <v>12.317592881320707</v>
      </c>
      <c r="E10" s="153"/>
      <c r="F10" s="153"/>
      <c r="V10" s="137" t="s">
        <v>326</v>
      </c>
    </row>
    <row r="11" spans="1:24" ht="13.5" customHeight="1">
      <c r="A11" s="151"/>
      <c r="B11" s="152"/>
      <c r="C11" s="165"/>
      <c r="D11" s="152"/>
      <c r="E11" s="153"/>
      <c r="F11" s="153"/>
      <c r="V11" s="136" t="s">
        <v>56</v>
      </c>
      <c r="W11" s="141">
        <f>SUM(W12:W16)</f>
        <v>4010769</v>
      </c>
      <c r="X11" s="142">
        <f>SUM(X12:X16)</f>
        <v>100</v>
      </c>
    </row>
    <row r="12" spans="1:24" ht="13.5" customHeight="1">
      <c r="A12" s="261" t="s">
        <v>172</v>
      </c>
      <c r="B12" s="262"/>
      <c r="C12" s="262"/>
      <c r="D12" s="262"/>
      <c r="E12" s="137"/>
      <c r="F12" s="137"/>
      <c r="V12" s="136" t="s">
        <v>63</v>
      </c>
      <c r="W12" s="141">
        <f>+C9</f>
        <v>239561</v>
      </c>
      <c r="X12" s="146">
        <f>+W12/$W$11*100</f>
        <v>5.972944340599022</v>
      </c>
    </row>
    <row r="13" spans="1:24" ht="13.5" customHeight="1">
      <c r="A13" s="147">
        <f>+A7</f>
        <v>2006</v>
      </c>
      <c r="B13" s="148">
        <v>2068245</v>
      </c>
      <c r="C13" s="164">
        <v>174926</v>
      </c>
      <c r="D13" s="148">
        <v>1893319</v>
      </c>
      <c r="E13" s="149"/>
      <c r="F13" s="149"/>
      <c r="V13" s="136" t="s">
        <v>61</v>
      </c>
      <c r="W13" s="141">
        <f>+C21</f>
        <v>2429391</v>
      </c>
      <c r="X13" s="146">
        <f>+W13/$W$11*100</f>
        <v>60.571700838417776</v>
      </c>
    </row>
    <row r="14" spans="1:24" ht="13.5" customHeight="1">
      <c r="A14" s="154" t="str">
        <f>+A8</f>
        <v>Enero - diciembre 2007</v>
      </c>
      <c r="B14" s="148">
        <v>2769706</v>
      </c>
      <c r="C14" s="164">
        <v>252990</v>
      </c>
      <c r="D14" s="148">
        <v>2516716</v>
      </c>
      <c r="E14" s="149"/>
      <c r="F14" s="149"/>
      <c r="V14" s="136" t="s">
        <v>62</v>
      </c>
      <c r="W14" s="141">
        <f>+C27</f>
        <v>670599</v>
      </c>
      <c r="X14" s="146">
        <f>+W14/$W$11*100</f>
        <v>16.71996068584354</v>
      </c>
    </row>
    <row r="15" spans="1:24" ht="13.5" customHeight="1">
      <c r="A15" s="154" t="str">
        <f>+A9</f>
        <v>Enero - diciembre 2008</v>
      </c>
      <c r="B15" s="148">
        <v>3326072</v>
      </c>
      <c r="C15" s="164">
        <v>275175</v>
      </c>
      <c r="D15" s="148">
        <v>3050897</v>
      </c>
      <c r="E15" s="149"/>
      <c r="F15" s="149"/>
      <c r="V15" s="136" t="s">
        <v>64</v>
      </c>
      <c r="W15" s="141">
        <f>+C15</f>
        <v>275175</v>
      </c>
      <c r="X15" s="146">
        <f>+W15/$W$11*100</f>
        <v>6.860903731927717</v>
      </c>
    </row>
    <row r="16" spans="1:24" ht="13.5" customHeight="1">
      <c r="A16" s="151" t="str">
        <f>+A10</f>
        <v>Var. (%)   2008/2007</v>
      </c>
      <c r="B16" s="155">
        <f>+B15/B14*100-100</f>
        <v>20.087547198150276</v>
      </c>
      <c r="C16" s="166">
        <f>+C15/C14*100-100</f>
        <v>8.769121309142648</v>
      </c>
      <c r="D16" s="155">
        <f>+D15/D14*100-100</f>
        <v>21.2253190268588</v>
      </c>
      <c r="E16" s="153"/>
      <c r="F16" s="153"/>
      <c r="V16" s="136" t="s">
        <v>65</v>
      </c>
      <c r="W16" s="141">
        <f>+C33</f>
        <v>396043</v>
      </c>
      <c r="X16" s="146">
        <f>+W16/$W$11*100</f>
        <v>9.874490403211952</v>
      </c>
    </row>
    <row r="17" spans="1:6" ht="13.5" customHeight="1">
      <c r="A17" s="151"/>
      <c r="B17" s="155"/>
      <c r="C17" s="166"/>
      <c r="D17" s="155"/>
      <c r="E17" s="153"/>
      <c r="F17" s="153"/>
    </row>
    <row r="18" spans="1:6" ht="13.5" customHeight="1">
      <c r="A18" s="261" t="s">
        <v>61</v>
      </c>
      <c r="B18" s="262"/>
      <c r="C18" s="262"/>
      <c r="D18" s="262"/>
      <c r="E18" s="137"/>
      <c r="F18" s="137"/>
    </row>
    <row r="19" spans="1:6" ht="13.5" customHeight="1">
      <c r="A19" s="147">
        <f>+A7</f>
        <v>2006</v>
      </c>
      <c r="B19" s="148">
        <v>317788</v>
      </c>
      <c r="C19" s="164">
        <v>1443341</v>
      </c>
      <c r="D19" s="148">
        <v>-1125553</v>
      </c>
      <c r="E19" s="149"/>
      <c r="F19" s="149"/>
    </row>
    <row r="20" spans="1:6" ht="13.5" customHeight="1">
      <c r="A20" s="154" t="str">
        <f>+A14</f>
        <v>Enero - diciembre 2007</v>
      </c>
      <c r="B20" s="148">
        <v>367366</v>
      </c>
      <c r="C20" s="164">
        <v>1893359</v>
      </c>
      <c r="D20" s="148">
        <v>-1525993</v>
      </c>
      <c r="E20" s="149"/>
      <c r="F20" s="149"/>
    </row>
    <row r="21" spans="1:10" ht="13.5" customHeight="1">
      <c r="A21" s="154" t="str">
        <f>+A15</f>
        <v>Enero - diciembre 2008</v>
      </c>
      <c r="B21" s="148">
        <v>412783</v>
      </c>
      <c r="C21" s="164">
        <v>2429391</v>
      </c>
      <c r="D21" s="148">
        <v>-2016608</v>
      </c>
      <c r="E21" s="149"/>
      <c r="F21" s="149"/>
      <c r="G21" s="141"/>
      <c r="H21" s="141"/>
      <c r="I21" s="141"/>
      <c r="J21" s="141"/>
    </row>
    <row r="22" spans="1:10" ht="13.5" customHeight="1">
      <c r="A22" s="151" t="str">
        <f>+A16</f>
        <v>Var. (%)   2008/2007</v>
      </c>
      <c r="B22" s="155">
        <f>+B21/B20*100-100</f>
        <v>12.362875170810582</v>
      </c>
      <c r="C22" s="166">
        <f>+C21/C20*100-100</f>
        <v>28.31116550004515</v>
      </c>
      <c r="D22" s="155">
        <f>+D21/D20*100-100</f>
        <v>32.15054066434118</v>
      </c>
      <c r="E22" s="153"/>
      <c r="F22" s="153"/>
      <c r="G22" s="141"/>
      <c r="H22" s="141"/>
      <c r="I22" s="141"/>
      <c r="J22" s="141"/>
    </row>
    <row r="23" spans="1:10" ht="13.5" customHeight="1">
      <c r="A23" s="151"/>
      <c r="B23" s="155"/>
      <c r="C23" s="166"/>
      <c r="D23" s="155"/>
      <c r="E23" s="153"/>
      <c r="F23" s="153"/>
      <c r="G23" s="141"/>
      <c r="H23" s="141"/>
      <c r="I23" s="141"/>
      <c r="J23" s="141"/>
    </row>
    <row r="24" spans="1:10" ht="13.5" customHeight="1">
      <c r="A24" s="261" t="s">
        <v>62</v>
      </c>
      <c r="B24" s="262"/>
      <c r="C24" s="262"/>
      <c r="D24" s="262"/>
      <c r="E24" s="137"/>
      <c r="F24" s="137"/>
      <c r="G24" s="141"/>
      <c r="H24" s="141"/>
      <c r="I24" s="141"/>
      <c r="J24" s="141"/>
    </row>
    <row r="25" spans="1:10" ht="13.5" customHeight="1">
      <c r="A25" s="147">
        <f>+A19</f>
        <v>2006</v>
      </c>
      <c r="B25" s="148">
        <v>3515438</v>
      </c>
      <c r="C25" s="164">
        <v>396770</v>
      </c>
      <c r="D25" s="148">
        <v>3118668</v>
      </c>
      <c r="E25" s="149"/>
      <c r="F25" s="149"/>
      <c r="G25" s="141"/>
      <c r="H25" s="141"/>
      <c r="I25" s="141"/>
      <c r="J25" s="141"/>
    </row>
    <row r="26" spans="1:6" ht="13.5" customHeight="1">
      <c r="A26" s="154" t="str">
        <f>+A20</f>
        <v>Enero - diciembre 2007</v>
      </c>
      <c r="B26" s="148">
        <v>3588872</v>
      </c>
      <c r="C26" s="164">
        <v>571353</v>
      </c>
      <c r="D26" s="148">
        <v>3017519</v>
      </c>
      <c r="E26" s="149"/>
      <c r="F26" s="149"/>
    </row>
    <row r="27" spans="1:6" ht="13.5" customHeight="1">
      <c r="A27" s="154" t="str">
        <f>+A21</f>
        <v>Enero - diciembre 2008</v>
      </c>
      <c r="B27" s="148">
        <v>3695441</v>
      </c>
      <c r="C27" s="164">
        <v>670599</v>
      </c>
      <c r="D27" s="148">
        <v>3024842</v>
      </c>
      <c r="E27" s="149"/>
      <c r="F27" s="149"/>
    </row>
    <row r="28" spans="1:6" ht="13.5" customHeight="1">
      <c r="A28" s="151" t="str">
        <f>+A22</f>
        <v>Var. (%)   2008/2007</v>
      </c>
      <c r="B28" s="155">
        <f>+B27/B26*100-100</f>
        <v>2.9694288344638693</v>
      </c>
      <c r="C28" s="166">
        <f>+C27/C26*100-100</f>
        <v>17.370347228420968</v>
      </c>
      <c r="D28" s="155">
        <f>+D27/D26*100-100</f>
        <v>0.2426828132648069</v>
      </c>
      <c r="E28" s="143"/>
      <c r="F28" s="153"/>
    </row>
    <row r="29" spans="1:8" ht="13.5" customHeight="1">
      <c r="A29" s="151"/>
      <c r="B29" s="155"/>
      <c r="C29" s="166"/>
      <c r="D29" s="155"/>
      <c r="E29" s="153"/>
      <c r="F29" s="156"/>
      <c r="G29" s="157"/>
      <c r="H29" s="158"/>
    </row>
    <row r="30" spans="1:6" ht="13.5" customHeight="1">
      <c r="A30" s="261" t="s">
        <v>302</v>
      </c>
      <c r="B30" s="262"/>
      <c r="C30" s="262"/>
      <c r="D30" s="262"/>
      <c r="E30" s="137"/>
      <c r="F30" s="137"/>
    </row>
    <row r="31" spans="1:8" ht="13.5" customHeight="1">
      <c r="A31" s="147">
        <f>+A25</f>
        <v>2006</v>
      </c>
      <c r="B31" s="148">
        <f>+B37-(B7+B13+B19+B25)</f>
        <v>915567</v>
      </c>
      <c r="C31" s="164">
        <f>+C37-(C7+C13+C19+C25)</f>
        <v>187375</v>
      </c>
      <c r="D31" s="148">
        <f>+D37-(D7+D13+D19+D25)</f>
        <v>728192</v>
      </c>
      <c r="E31" s="159"/>
      <c r="F31" s="149"/>
      <c r="G31" s="149"/>
      <c r="H31" s="149"/>
    </row>
    <row r="32" spans="1:8" ht="13.5" customHeight="1">
      <c r="A32" s="154" t="str">
        <f>+A26</f>
        <v>Enero - diciembre 2007</v>
      </c>
      <c r="B32" s="148">
        <f aca="true" t="shared" si="0" ref="B32:D33">+B38-(B8+B14+B20+B26)</f>
        <v>1277103</v>
      </c>
      <c r="C32" s="164">
        <f t="shared" si="0"/>
        <v>287927</v>
      </c>
      <c r="D32" s="148">
        <f t="shared" si="0"/>
        <v>989176</v>
      </c>
      <c r="E32" s="160"/>
      <c r="F32" s="149"/>
      <c r="G32" s="149"/>
      <c r="H32" s="149"/>
    </row>
    <row r="33" spans="1:8" ht="13.5" customHeight="1">
      <c r="A33" s="154" t="str">
        <f>+A27</f>
        <v>Enero - diciembre 2008</v>
      </c>
      <c r="B33" s="148">
        <f t="shared" si="0"/>
        <v>1791991</v>
      </c>
      <c r="C33" s="164">
        <f t="shared" si="0"/>
        <v>396043</v>
      </c>
      <c r="D33" s="148">
        <f t="shared" si="0"/>
        <v>1395948</v>
      </c>
      <c r="E33" s="160"/>
      <c r="F33" s="149"/>
      <c r="G33" s="149"/>
      <c r="H33" s="149"/>
    </row>
    <row r="34" spans="1:8" ht="13.5" customHeight="1">
      <c r="A34" s="151" t="str">
        <f>+A28</f>
        <v>Var. (%)   2008/2007</v>
      </c>
      <c r="B34" s="155">
        <f>(B33/B32-1)*100</f>
        <v>40.316873423678445</v>
      </c>
      <c r="C34" s="166">
        <f>(C33/C32-1)*100</f>
        <v>37.54979560791452</v>
      </c>
      <c r="D34" s="155">
        <f>(D33/D32-1)*100</f>
        <v>41.12230786027966</v>
      </c>
      <c r="E34" s="153"/>
      <c r="F34" s="149"/>
      <c r="G34" s="149"/>
      <c r="H34" s="149"/>
    </row>
    <row r="35" spans="1:8" ht="13.5" customHeight="1">
      <c r="A35" s="151"/>
      <c r="B35" s="148"/>
      <c r="C35" s="164"/>
      <c r="E35" s="153"/>
      <c r="F35" s="161"/>
      <c r="G35" s="161"/>
      <c r="H35" s="149"/>
    </row>
    <row r="36" spans="1:8" ht="13.5" customHeight="1">
      <c r="A36" s="255" t="s">
        <v>285</v>
      </c>
      <c r="B36" s="256"/>
      <c r="C36" s="256"/>
      <c r="D36" s="256"/>
      <c r="E36" s="157"/>
      <c r="F36" s="157"/>
      <c r="G36" s="157"/>
      <c r="H36" s="158"/>
    </row>
    <row r="37" spans="1:8" ht="13.5" customHeight="1">
      <c r="A37" s="147">
        <f>+A31</f>
        <v>2006</v>
      </c>
      <c r="B37" s="148">
        <f>+balanza!B8</f>
        <v>8898522</v>
      </c>
      <c r="C37" s="164">
        <f>+balanza!B13</f>
        <v>2295380</v>
      </c>
      <c r="D37" s="148">
        <f>+B37-C37</f>
        <v>6603142</v>
      </c>
      <c r="E37" s="159"/>
      <c r="F37" s="149"/>
      <c r="G37" s="149"/>
      <c r="H37" s="149"/>
    </row>
    <row r="38" spans="1:8" ht="13.5" customHeight="1">
      <c r="A38" s="154" t="str">
        <f>+A32</f>
        <v>Enero - diciembre 2007</v>
      </c>
      <c r="B38" s="148">
        <f>+balanza!C8</f>
        <v>10998827</v>
      </c>
      <c r="C38" s="164">
        <f>+balanza!C13</f>
        <v>3124808</v>
      </c>
      <c r="D38" s="148">
        <f>+B38-C38</f>
        <v>7874019</v>
      </c>
      <c r="E38" s="161"/>
      <c r="F38" s="149"/>
      <c r="G38" s="149"/>
      <c r="H38" s="149"/>
    </row>
    <row r="39" spans="1:8" ht="13.5" customHeight="1">
      <c r="A39" s="154" t="str">
        <f>+A33</f>
        <v>Enero - diciembre 2008</v>
      </c>
      <c r="B39" s="148">
        <f>+balanza!D8</f>
        <v>12696777</v>
      </c>
      <c r="C39" s="164">
        <f>+balanza!D13</f>
        <v>4010769</v>
      </c>
      <c r="D39" s="148">
        <f>+B39-C39</f>
        <v>8686008</v>
      </c>
      <c r="E39" s="161"/>
      <c r="F39" s="149"/>
      <c r="G39" s="149"/>
      <c r="H39" s="149"/>
    </row>
    <row r="40" spans="1:8" ht="13.5" customHeight="1">
      <c r="A40" s="162" t="str">
        <f>+A34</f>
        <v>Var. (%)   2008/2007</v>
      </c>
      <c r="B40" s="163">
        <f>+B39/B38*100-100</f>
        <v>15.437555295669256</v>
      </c>
      <c r="C40" s="167">
        <f>+C39/C38*100-100</f>
        <v>28.352493977229955</v>
      </c>
      <c r="D40" s="163">
        <f>+D39/D38*100-100</f>
        <v>10.312256041038253</v>
      </c>
      <c r="E40" s="153"/>
      <c r="F40" s="149"/>
      <c r="G40" s="149"/>
      <c r="H40" s="149"/>
    </row>
    <row r="41" spans="1:8" ht="26.25" customHeight="1">
      <c r="A41" s="259" t="s">
        <v>92</v>
      </c>
      <c r="B41" s="260"/>
      <c r="C41" s="260"/>
      <c r="D41" s="260"/>
      <c r="E41" s="153"/>
      <c r="F41" s="149"/>
      <c r="G41" s="149"/>
      <c r="H41" s="149"/>
    </row>
    <row r="42" spans="5:8" ht="13.5" customHeight="1">
      <c r="E42" s="153"/>
      <c r="F42" s="149"/>
      <c r="G42" s="149"/>
      <c r="H42" s="149"/>
    </row>
    <row r="43" ht="13.5" customHeight="1"/>
    <row r="44" spans="5:8" ht="13.5" customHeight="1">
      <c r="E44" s="159"/>
      <c r="F44" s="141"/>
      <c r="G44" s="141"/>
      <c r="H44" s="141"/>
    </row>
    <row r="45" spans="5:8" ht="13.5" customHeight="1">
      <c r="E45" s="161"/>
      <c r="F45" s="141"/>
      <c r="G45" s="141"/>
      <c r="H45" s="141"/>
    </row>
    <row r="46" spans="5:8" ht="13.5" customHeight="1">
      <c r="E46" s="161"/>
      <c r="F46" s="141"/>
      <c r="G46" s="141"/>
      <c r="H46" s="141"/>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37"/>
      <c r="B82" s="137"/>
      <c r="C82" s="169"/>
      <c r="D82" s="137"/>
    </row>
    <row r="83" spans="1:4" ht="34.5" customHeight="1">
      <c r="A83" s="257" t="s">
        <v>93</v>
      </c>
      <c r="B83" s="258"/>
      <c r="C83" s="258"/>
      <c r="D83" s="258"/>
    </row>
  </sheetData>
  <mergeCells count="127">
    <mergeCell ref="A1:D1"/>
    <mergeCell ref="A2:D2"/>
    <mergeCell ref="A3:D3"/>
    <mergeCell ref="A6:D6"/>
    <mergeCell ref="AC2:AF2"/>
    <mergeCell ref="AG2:AJ2"/>
    <mergeCell ref="Q2:T2"/>
    <mergeCell ref="A83:D83"/>
    <mergeCell ref="A41:D41"/>
    <mergeCell ref="A12:D12"/>
    <mergeCell ref="A18:D18"/>
    <mergeCell ref="A24:D24"/>
    <mergeCell ref="A30:D30"/>
    <mergeCell ref="AG3:AJ3"/>
    <mergeCell ref="AK2:AN2"/>
    <mergeCell ref="AO2:AR2"/>
    <mergeCell ref="AS2:AV2"/>
    <mergeCell ref="AW2:AZ2"/>
    <mergeCell ref="BA2:BD2"/>
    <mergeCell ref="BE2:BH2"/>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FY2:GB2"/>
    <mergeCell ref="GC2:GF2"/>
    <mergeCell ref="GG2:GJ2"/>
    <mergeCell ref="GK2:GN2"/>
    <mergeCell ref="HI2:HL2"/>
    <mergeCell ref="HM2:HP2"/>
    <mergeCell ref="HQ2:HT2"/>
    <mergeCell ref="GO2:GR2"/>
    <mergeCell ref="GS2:GV2"/>
    <mergeCell ref="GW2:GZ2"/>
    <mergeCell ref="HA2:HD2"/>
    <mergeCell ref="IK2:IN2"/>
    <mergeCell ref="IO2:IR2"/>
    <mergeCell ref="IS2:IV2"/>
    <mergeCell ref="Q3:T3"/>
    <mergeCell ref="AC3:AF3"/>
    <mergeCell ref="HU2:HX2"/>
    <mergeCell ref="HY2:IB2"/>
    <mergeCell ref="IC2:IF2"/>
    <mergeCell ref="IG2:IJ2"/>
    <mergeCell ref="HE2:HH2"/>
    <mergeCell ref="AK3:AN3"/>
    <mergeCell ref="AO3:AR3"/>
    <mergeCell ref="AS3:AV3"/>
    <mergeCell ref="AW3:AZ3"/>
    <mergeCell ref="BA3:BD3"/>
    <mergeCell ref="BE3:BH3"/>
    <mergeCell ref="BI3:BL3"/>
    <mergeCell ref="BM3:BP3"/>
    <mergeCell ref="BQ3:BT3"/>
    <mergeCell ref="BU3:BX3"/>
    <mergeCell ref="BY3:CB3"/>
    <mergeCell ref="CC3:CF3"/>
    <mergeCell ref="CG3:CJ3"/>
    <mergeCell ref="CK3:CN3"/>
    <mergeCell ref="CO3:CR3"/>
    <mergeCell ref="CS3:CV3"/>
    <mergeCell ref="CW3:CZ3"/>
    <mergeCell ref="DA3:DD3"/>
    <mergeCell ref="DE3:DH3"/>
    <mergeCell ref="DI3:DL3"/>
    <mergeCell ref="DM3:DP3"/>
    <mergeCell ref="DQ3:DT3"/>
    <mergeCell ref="DU3:DX3"/>
    <mergeCell ref="DY3:EB3"/>
    <mergeCell ref="EC3:EF3"/>
    <mergeCell ref="EG3:EJ3"/>
    <mergeCell ref="EK3:EN3"/>
    <mergeCell ref="EO3:ER3"/>
    <mergeCell ref="ES3:EV3"/>
    <mergeCell ref="EW3:EZ3"/>
    <mergeCell ref="FA3:FD3"/>
    <mergeCell ref="FE3:FH3"/>
    <mergeCell ref="FI3:FL3"/>
    <mergeCell ref="FM3:FP3"/>
    <mergeCell ref="FQ3:FT3"/>
    <mergeCell ref="GS3:GV3"/>
    <mergeCell ref="GW3:GZ3"/>
    <mergeCell ref="FU3:FX3"/>
    <mergeCell ref="FY3:GB3"/>
    <mergeCell ref="GC3:GF3"/>
    <mergeCell ref="GG3:GJ3"/>
    <mergeCell ref="IS3:IV3"/>
    <mergeCell ref="HQ3:HT3"/>
    <mergeCell ref="HU3:HX3"/>
    <mergeCell ref="HY3:IB3"/>
    <mergeCell ref="IC3:IF3"/>
    <mergeCell ref="A36:D36"/>
    <mergeCell ref="IG3:IJ3"/>
    <mergeCell ref="IK3:IN3"/>
    <mergeCell ref="IO3:IR3"/>
    <mergeCell ref="HA3:HD3"/>
    <mergeCell ref="HE3:HH3"/>
    <mergeCell ref="HI3:HL3"/>
    <mergeCell ref="HM3:HP3"/>
    <mergeCell ref="GK3:GN3"/>
    <mergeCell ref="GO3:GR3"/>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1">
      <selection activeCell="A66" sqref="A66"/>
    </sheetView>
  </sheetViews>
  <sheetFormatPr defaultColWidth="11.421875" defaultRowHeight="12.75"/>
  <cols>
    <col min="1" max="1" width="30.7109375" style="69" customWidth="1"/>
    <col min="2" max="5" width="11.421875" style="69" customWidth="1"/>
    <col min="6" max="6" width="14.57421875" style="177" bestFit="1" customWidth="1"/>
    <col min="7" max="16384" width="11.421875" style="69" customWidth="1"/>
  </cols>
  <sheetData>
    <row r="1" spans="1:6" ht="15.75" customHeight="1">
      <c r="A1" s="265" t="s">
        <v>365</v>
      </c>
      <c r="B1" s="265"/>
      <c r="C1" s="265"/>
      <c r="D1" s="265"/>
      <c r="E1" s="265"/>
      <c r="F1" s="265"/>
    </row>
    <row r="2" spans="1:6" ht="15.75" customHeight="1">
      <c r="A2" s="263" t="s">
        <v>303</v>
      </c>
      <c r="B2" s="263"/>
      <c r="C2" s="263"/>
      <c r="D2" s="263"/>
      <c r="E2" s="263"/>
      <c r="F2" s="263"/>
    </row>
    <row r="3" spans="1:6" ht="15.75" customHeight="1">
      <c r="A3" s="264" t="s">
        <v>304</v>
      </c>
      <c r="B3" s="264"/>
      <c r="C3" s="264"/>
      <c r="D3" s="264"/>
      <c r="E3" s="264"/>
      <c r="F3" s="264"/>
    </row>
    <row r="4" spans="1:6" ht="12.75" customHeight="1">
      <c r="A4" s="266" t="s">
        <v>40</v>
      </c>
      <c r="B4" s="63">
        <f>+'balanza productos_clase_sector'!B5</f>
        <v>2006</v>
      </c>
      <c r="C4" s="64">
        <f>+'balanza productos_clase_sector'!C5</f>
        <v>2007</v>
      </c>
      <c r="D4" s="64">
        <f>+'balanza productos_clase_sector'!D5</f>
        <v>2008</v>
      </c>
      <c r="E4" s="65" t="s">
        <v>298</v>
      </c>
      <c r="F4" s="66" t="s">
        <v>288</v>
      </c>
    </row>
    <row r="5" spans="1:6" ht="11.25">
      <c r="A5" s="234"/>
      <c r="B5" s="66" t="s">
        <v>287</v>
      </c>
      <c r="C5" s="64" t="str">
        <f>+balanza!C6</f>
        <v>ene-dic</v>
      </c>
      <c r="D5" s="64" t="str">
        <f>+C5</f>
        <v>ene-dic</v>
      </c>
      <c r="E5" s="65" t="str">
        <f>+'balanza productos_clase_sector'!E6</f>
        <v> 2008-2007</v>
      </c>
      <c r="F5" s="172">
        <f>+'balanza productos_clase_sector'!F6</f>
        <v>2008</v>
      </c>
    </row>
    <row r="6" spans="2:6" ht="11.25">
      <c r="B6" s="70"/>
      <c r="C6" s="70"/>
      <c r="D6" s="70"/>
      <c r="E6" s="70"/>
      <c r="F6" s="173"/>
    </row>
    <row r="7" spans="1:6" ht="12.75" customHeight="1">
      <c r="A7" s="71" t="s">
        <v>26</v>
      </c>
      <c r="B7" s="70">
        <v>2679114</v>
      </c>
      <c r="C7" s="70">
        <v>2638355</v>
      </c>
      <c r="D7" s="70">
        <v>2698961</v>
      </c>
      <c r="E7" s="68">
        <f>+(D7-C7)/C7</f>
        <v>0.022971131633157782</v>
      </c>
      <c r="F7" s="174">
        <f>+D7/$D$23</f>
        <v>0.21257056022957638</v>
      </c>
    </row>
    <row r="8" spans="1:6" ht="11.25">
      <c r="A8" s="69" t="s">
        <v>31</v>
      </c>
      <c r="B8" s="70">
        <v>427137</v>
      </c>
      <c r="C8" s="70">
        <v>836036</v>
      </c>
      <c r="D8" s="70">
        <v>904013</v>
      </c>
      <c r="E8" s="68">
        <f aca="true" t="shared" si="0" ref="E8:E23">+(D8-C8)/C8</f>
        <v>0.08130869962537499</v>
      </c>
      <c r="F8" s="174">
        <f aca="true" t="shared" si="1" ref="F8:F23">+D8/$D$23</f>
        <v>0.07120019513613574</v>
      </c>
    </row>
    <row r="9" spans="1:6" ht="11.25">
      <c r="A9" s="69" t="s">
        <v>27</v>
      </c>
      <c r="B9" s="70">
        <v>659305</v>
      </c>
      <c r="C9" s="70">
        <v>747006</v>
      </c>
      <c r="D9" s="70">
        <v>823672</v>
      </c>
      <c r="E9" s="68">
        <f t="shared" si="0"/>
        <v>0.10263103643076495</v>
      </c>
      <c r="F9" s="174">
        <f t="shared" si="1"/>
        <v>0.0648725263112048</v>
      </c>
    </row>
    <row r="10" spans="1:6" ht="11.25">
      <c r="A10" s="69" t="s">
        <v>29</v>
      </c>
      <c r="B10" s="70">
        <v>434832</v>
      </c>
      <c r="C10" s="70">
        <v>572818</v>
      </c>
      <c r="D10" s="70">
        <v>778699</v>
      </c>
      <c r="E10" s="68">
        <f t="shared" si="0"/>
        <v>0.3594178255571578</v>
      </c>
      <c r="F10" s="174">
        <f t="shared" si="1"/>
        <v>0.061330446301451146</v>
      </c>
    </row>
    <row r="11" spans="1:6" ht="11.25">
      <c r="A11" s="69" t="s">
        <v>28</v>
      </c>
      <c r="B11" s="70">
        <v>665331</v>
      </c>
      <c r="C11" s="70">
        <v>749291</v>
      </c>
      <c r="D11" s="70">
        <v>754431</v>
      </c>
      <c r="E11" s="68">
        <f t="shared" si="0"/>
        <v>0.006859818148089327</v>
      </c>
      <c r="F11" s="174">
        <f t="shared" si="1"/>
        <v>0.05941909509791343</v>
      </c>
    </row>
    <row r="12" spans="1:6" ht="11.25">
      <c r="A12" s="69" t="s">
        <v>188</v>
      </c>
      <c r="B12" s="70">
        <v>179557</v>
      </c>
      <c r="C12" s="70">
        <v>292804</v>
      </c>
      <c r="D12" s="70">
        <v>594031</v>
      </c>
      <c r="E12" s="68">
        <f t="shared" si="0"/>
        <v>1.0287666835152525</v>
      </c>
      <c r="F12" s="174">
        <f t="shared" si="1"/>
        <v>0.04678596780899594</v>
      </c>
    </row>
    <row r="13" spans="1:6" ht="11.25">
      <c r="A13" s="69" t="s">
        <v>30</v>
      </c>
      <c r="B13" s="70">
        <v>419607</v>
      </c>
      <c r="C13" s="70">
        <v>558116</v>
      </c>
      <c r="D13" s="70">
        <v>564698</v>
      </c>
      <c r="E13" s="68">
        <f t="shared" si="0"/>
        <v>0.011793247281927054</v>
      </c>
      <c r="F13" s="174">
        <f t="shared" si="1"/>
        <v>0.044475696470056926</v>
      </c>
    </row>
    <row r="14" spans="1:6" ht="11.25">
      <c r="A14" s="69" t="s">
        <v>32</v>
      </c>
      <c r="B14" s="70">
        <v>299075</v>
      </c>
      <c r="C14" s="70">
        <v>445534</v>
      </c>
      <c r="D14" s="70">
        <v>520446</v>
      </c>
      <c r="E14" s="68">
        <f t="shared" si="0"/>
        <v>0.168139805267387</v>
      </c>
      <c r="F14" s="174">
        <f t="shared" si="1"/>
        <v>0.04099040252498724</v>
      </c>
    </row>
    <row r="15" spans="1:6" ht="11.25">
      <c r="A15" s="69" t="s">
        <v>187</v>
      </c>
      <c r="B15" s="70">
        <v>265738</v>
      </c>
      <c r="C15" s="70">
        <v>420104</v>
      </c>
      <c r="D15" s="70">
        <v>503606</v>
      </c>
      <c r="E15" s="68">
        <f t="shared" si="0"/>
        <v>0.19876506769752253</v>
      </c>
      <c r="F15" s="174">
        <f t="shared" si="1"/>
        <v>0.039664081679941295</v>
      </c>
    </row>
    <row r="16" spans="1:6" ht="11.25">
      <c r="A16" s="69" t="s">
        <v>33</v>
      </c>
      <c r="B16" s="70">
        <v>185129</v>
      </c>
      <c r="C16" s="70">
        <v>243491</v>
      </c>
      <c r="D16" s="70">
        <v>374460</v>
      </c>
      <c r="E16" s="68">
        <f t="shared" si="0"/>
        <v>0.5378802501940524</v>
      </c>
      <c r="F16" s="174">
        <f t="shared" si="1"/>
        <v>0.029492523968878085</v>
      </c>
    </row>
    <row r="17" spans="1:6" ht="11.25">
      <c r="A17" s="69" t="s">
        <v>34</v>
      </c>
      <c r="B17" s="70">
        <v>221470</v>
      </c>
      <c r="C17" s="70">
        <v>271862</v>
      </c>
      <c r="D17" s="70">
        <v>316146</v>
      </c>
      <c r="E17" s="68">
        <f t="shared" si="0"/>
        <v>0.16289146699428386</v>
      </c>
      <c r="F17" s="174">
        <f t="shared" si="1"/>
        <v>0.024899704862107918</v>
      </c>
    </row>
    <row r="18" spans="1:6" ht="11.25">
      <c r="A18" s="69" t="s">
        <v>327</v>
      </c>
      <c r="B18" s="70">
        <v>176163</v>
      </c>
      <c r="C18" s="70">
        <v>216719</v>
      </c>
      <c r="D18" s="70">
        <v>307591</v>
      </c>
      <c r="E18" s="68">
        <f t="shared" si="0"/>
        <v>0.419307951771649</v>
      </c>
      <c r="F18" s="174">
        <f t="shared" si="1"/>
        <v>0.02422591181998392</v>
      </c>
    </row>
    <row r="19" spans="1:6" ht="11.25">
      <c r="A19" s="69" t="s">
        <v>37</v>
      </c>
      <c r="B19" s="70">
        <v>155474</v>
      </c>
      <c r="C19" s="70">
        <v>206753</v>
      </c>
      <c r="D19" s="70">
        <v>263150</v>
      </c>
      <c r="E19" s="68">
        <f t="shared" si="0"/>
        <v>0.27277476022113345</v>
      </c>
      <c r="F19" s="174">
        <f t="shared" si="1"/>
        <v>0.02072573220747281</v>
      </c>
    </row>
    <row r="20" spans="1:6" ht="11.25">
      <c r="A20" s="69" t="s">
        <v>36</v>
      </c>
      <c r="B20" s="70">
        <v>170993</v>
      </c>
      <c r="C20" s="70">
        <v>201227</v>
      </c>
      <c r="D20" s="70">
        <v>242049</v>
      </c>
      <c r="E20" s="68">
        <f t="shared" si="0"/>
        <v>0.20286542064434693</v>
      </c>
      <c r="F20" s="174">
        <f t="shared" si="1"/>
        <v>0.01906381438376054</v>
      </c>
    </row>
    <row r="21" spans="1:6" ht="11.25">
      <c r="A21" s="69" t="s">
        <v>35</v>
      </c>
      <c r="B21" s="70">
        <v>147438</v>
      </c>
      <c r="C21" s="70">
        <v>195563</v>
      </c>
      <c r="D21" s="70">
        <v>241560</v>
      </c>
      <c r="E21" s="68">
        <f t="shared" si="0"/>
        <v>0.23520297806844853</v>
      </c>
      <c r="F21" s="174">
        <f t="shared" si="1"/>
        <v>0.019025300672761283</v>
      </c>
    </row>
    <row r="22" spans="1:9" ht="11.25">
      <c r="A22" s="69" t="s">
        <v>38</v>
      </c>
      <c r="B22" s="70">
        <v>1812161</v>
      </c>
      <c r="C22" s="70">
        <v>2403149</v>
      </c>
      <c r="D22" s="70">
        <v>2809265</v>
      </c>
      <c r="E22" s="68">
        <f t="shared" si="0"/>
        <v>0.16899326675125012</v>
      </c>
      <c r="F22" s="174">
        <f t="shared" si="1"/>
        <v>0.22125811928491773</v>
      </c>
      <c r="I22" s="70"/>
    </row>
    <row r="23" spans="1:6" ht="11.25">
      <c r="A23" s="69" t="s">
        <v>39</v>
      </c>
      <c r="B23" s="70">
        <f>+balanza!B8</f>
        <v>8898522</v>
      </c>
      <c r="C23" s="70">
        <f>+balanza!C8</f>
        <v>10998827</v>
      </c>
      <c r="D23" s="70">
        <f>+balanza!D8</f>
        <v>12696777</v>
      </c>
      <c r="E23" s="68">
        <f t="shared" si="0"/>
        <v>0.15437555295669256</v>
      </c>
      <c r="F23" s="174">
        <f t="shared" si="1"/>
        <v>1</v>
      </c>
    </row>
    <row r="24" spans="1:6" ht="11.25">
      <c r="A24" s="72"/>
      <c r="B24" s="73"/>
      <c r="C24" s="73"/>
      <c r="D24" s="73"/>
      <c r="E24" s="72"/>
      <c r="F24" s="175"/>
    </row>
    <row r="25" spans="1:6" ht="31.5" customHeight="1">
      <c r="A25" s="232" t="s">
        <v>92</v>
      </c>
      <c r="B25" s="232"/>
      <c r="C25" s="232"/>
      <c r="D25" s="232"/>
      <c r="E25" s="232"/>
      <c r="F25" s="232"/>
    </row>
    <row r="33" ht="11.25">
      <c r="F33" s="69"/>
    </row>
    <row r="34" ht="11.25">
      <c r="F34" s="69"/>
    </row>
    <row r="35" ht="15.75" customHeight="1">
      <c r="F35" s="69"/>
    </row>
    <row r="36" ht="15.75" customHeight="1">
      <c r="F36" s="69"/>
    </row>
    <row r="37" ht="15.75" customHeight="1">
      <c r="F37" s="69"/>
    </row>
    <row r="38" ht="11.25">
      <c r="F38" s="69"/>
    </row>
    <row r="39" ht="11.25">
      <c r="F39" s="69"/>
    </row>
    <row r="50" spans="1:6" ht="15.75" customHeight="1">
      <c r="A50" s="265" t="s">
        <v>366</v>
      </c>
      <c r="B50" s="265"/>
      <c r="C50" s="265"/>
      <c r="D50" s="265"/>
      <c r="E50" s="265"/>
      <c r="F50" s="265"/>
    </row>
    <row r="51" spans="1:6" ht="15.75" customHeight="1">
      <c r="A51" s="263" t="s">
        <v>324</v>
      </c>
      <c r="B51" s="263"/>
      <c r="C51" s="263"/>
      <c r="D51" s="263"/>
      <c r="E51" s="263"/>
      <c r="F51" s="263"/>
    </row>
    <row r="52" spans="1:6" ht="15.75" customHeight="1">
      <c r="A52" s="264" t="s">
        <v>305</v>
      </c>
      <c r="B52" s="264"/>
      <c r="C52" s="264"/>
      <c r="D52" s="264"/>
      <c r="E52" s="264"/>
      <c r="F52" s="264"/>
    </row>
    <row r="53" spans="1:6" ht="12.75" customHeight="1">
      <c r="A53" s="233" t="s">
        <v>40</v>
      </c>
      <c r="B53" s="74">
        <f>+B4</f>
        <v>2006</v>
      </c>
      <c r="C53" s="178">
        <f>+C4</f>
        <v>2007</v>
      </c>
      <c r="D53" s="178">
        <f>+D4</f>
        <v>2008</v>
      </c>
      <c r="E53" s="75" t="s">
        <v>298</v>
      </c>
      <c r="F53" s="176" t="s">
        <v>288</v>
      </c>
    </row>
    <row r="54" spans="1:6" ht="11.25">
      <c r="A54" s="234"/>
      <c r="B54" s="66" t="s">
        <v>287</v>
      </c>
      <c r="C54" s="64" t="str">
        <f>+balanza!C6</f>
        <v>ene-dic</v>
      </c>
      <c r="D54" s="64" t="str">
        <f>+C54</f>
        <v>ene-dic</v>
      </c>
      <c r="E54" s="65" t="str">
        <f>+E5</f>
        <v> 2008-2007</v>
      </c>
      <c r="F54" s="66">
        <f>+F5</f>
        <v>2008</v>
      </c>
    </row>
    <row r="55" spans="2:6" ht="11.25">
      <c r="B55" s="70"/>
      <c r="C55" s="70"/>
      <c r="D55" s="70"/>
      <c r="E55" s="70"/>
      <c r="F55" s="173"/>
    </row>
    <row r="56" spans="1:6" ht="12.75" customHeight="1">
      <c r="A56" s="69" t="s">
        <v>43</v>
      </c>
      <c r="B56" s="70">
        <v>1003105</v>
      </c>
      <c r="C56" s="70">
        <v>1435265</v>
      </c>
      <c r="D56" s="70">
        <v>1717222</v>
      </c>
      <c r="E56" s="68">
        <f>+(D56-C56)/C56</f>
        <v>0.19644943616684027</v>
      </c>
      <c r="F56" s="174">
        <f>+D56/$D$72</f>
        <v>0.4281528056090989</v>
      </c>
    </row>
    <row r="57" spans="1:6" ht="11.25">
      <c r="A57" s="69" t="s">
        <v>26</v>
      </c>
      <c r="B57" s="70">
        <v>326053</v>
      </c>
      <c r="C57" s="70">
        <v>480696</v>
      </c>
      <c r="D57" s="70">
        <v>531695</v>
      </c>
      <c r="E57" s="68">
        <f aca="true" t="shared" si="2" ref="E57:E72">+(D57-C57)/C57</f>
        <v>0.10609408025030373</v>
      </c>
      <c r="F57" s="174">
        <f aca="true" t="shared" si="3" ref="F57:F72">+D57/$D$72</f>
        <v>0.1325668469064162</v>
      </c>
    </row>
    <row r="58" spans="1:6" ht="11.25">
      <c r="A58" s="69" t="s">
        <v>45</v>
      </c>
      <c r="B58" s="70">
        <v>173311</v>
      </c>
      <c r="C58" s="70">
        <v>222931</v>
      </c>
      <c r="D58" s="70">
        <v>361844</v>
      </c>
      <c r="E58" s="68">
        <f t="shared" si="2"/>
        <v>0.6231210553938215</v>
      </c>
      <c r="F58" s="174">
        <f t="shared" si="3"/>
        <v>0.09021811029256484</v>
      </c>
    </row>
    <row r="59" spans="1:6" ht="11.25">
      <c r="A59" s="69" t="s">
        <v>44</v>
      </c>
      <c r="B59" s="70">
        <v>153663</v>
      </c>
      <c r="C59" s="70">
        <v>183431</v>
      </c>
      <c r="D59" s="70">
        <v>245213</v>
      </c>
      <c r="E59" s="68">
        <f t="shared" si="2"/>
        <v>0.3368132976432555</v>
      </c>
      <c r="F59" s="174">
        <f t="shared" si="3"/>
        <v>0.0611386494709618</v>
      </c>
    </row>
    <row r="60" spans="1:6" ht="11.25">
      <c r="A60" s="69" t="s">
        <v>36</v>
      </c>
      <c r="B60" s="70">
        <v>57939</v>
      </c>
      <c r="C60" s="70">
        <v>73284</v>
      </c>
      <c r="D60" s="70">
        <v>106553</v>
      </c>
      <c r="E60" s="68">
        <f t="shared" si="2"/>
        <v>0.45397358222804435</v>
      </c>
      <c r="F60" s="174">
        <f t="shared" si="3"/>
        <v>0.026566725732646283</v>
      </c>
    </row>
    <row r="61" spans="1:6" ht="11.25">
      <c r="A61" s="69" t="s">
        <v>48</v>
      </c>
      <c r="B61" s="70">
        <v>113262</v>
      </c>
      <c r="C61" s="70">
        <v>51731</v>
      </c>
      <c r="D61" s="70">
        <v>105112</v>
      </c>
      <c r="E61" s="68">
        <f t="shared" si="2"/>
        <v>1.031895768494713</v>
      </c>
      <c r="F61" s="174">
        <f t="shared" si="3"/>
        <v>0.02620744301155215</v>
      </c>
    </row>
    <row r="62" spans="1:6" ht="11.25">
      <c r="A62" s="69" t="s">
        <v>254</v>
      </c>
      <c r="B62" s="70">
        <v>1284</v>
      </c>
      <c r="C62" s="70">
        <v>38678</v>
      </c>
      <c r="D62" s="70">
        <v>95586</v>
      </c>
      <c r="E62" s="68">
        <f t="shared" si="2"/>
        <v>1.4713273695640934</v>
      </c>
      <c r="F62" s="174">
        <f t="shared" si="3"/>
        <v>0.02383233738966268</v>
      </c>
    </row>
    <row r="63" spans="1:6" ht="11.25">
      <c r="A63" s="69" t="s">
        <v>31</v>
      </c>
      <c r="B63" s="70">
        <v>31691</v>
      </c>
      <c r="C63" s="70">
        <v>55731</v>
      </c>
      <c r="D63" s="70">
        <v>82641</v>
      </c>
      <c r="E63" s="68">
        <f t="shared" si="2"/>
        <v>0.4828551434569629</v>
      </c>
      <c r="F63" s="174">
        <f t="shared" si="3"/>
        <v>0.020604776789687963</v>
      </c>
    </row>
    <row r="64" spans="1:6" ht="11.25">
      <c r="A64" s="69" t="s">
        <v>47</v>
      </c>
      <c r="B64" s="70">
        <v>57218</v>
      </c>
      <c r="C64" s="70">
        <v>65796</v>
      </c>
      <c r="D64" s="70">
        <v>78822</v>
      </c>
      <c r="E64" s="68">
        <f t="shared" si="2"/>
        <v>0.1979755608243662</v>
      </c>
      <c r="F64" s="174">
        <f t="shared" si="3"/>
        <v>0.019652590313727868</v>
      </c>
    </row>
    <row r="65" spans="1:6" ht="11.25">
      <c r="A65" s="69" t="s">
        <v>449</v>
      </c>
      <c r="B65" s="70">
        <v>7750</v>
      </c>
      <c r="C65" s="70">
        <v>2784</v>
      </c>
      <c r="D65" s="70">
        <v>66041</v>
      </c>
      <c r="E65" s="68">
        <f t="shared" si="2"/>
        <v>22.72162356321839</v>
      </c>
      <c r="F65" s="174">
        <f t="shared" si="3"/>
        <v>0.016465919627881836</v>
      </c>
    </row>
    <row r="66" spans="1:6" ht="11.25">
      <c r="A66" s="69" t="s">
        <v>35</v>
      </c>
      <c r="B66" s="70">
        <v>42881</v>
      </c>
      <c r="C66" s="70">
        <v>53562</v>
      </c>
      <c r="D66" s="70">
        <v>65135</v>
      </c>
      <c r="E66" s="68">
        <f t="shared" si="2"/>
        <v>0.21606736118890257</v>
      </c>
      <c r="F66" s="174">
        <f t="shared" si="3"/>
        <v>0.01624002778519531</v>
      </c>
    </row>
    <row r="67" spans="1:6" ht="11.25">
      <c r="A67" s="69" t="s">
        <v>37</v>
      </c>
      <c r="B67" s="70">
        <v>50190</v>
      </c>
      <c r="C67" s="70">
        <v>61327</v>
      </c>
      <c r="D67" s="70">
        <v>60693</v>
      </c>
      <c r="E67" s="68">
        <f t="shared" si="2"/>
        <v>-0.01033802403509058</v>
      </c>
      <c r="F67" s="174">
        <f t="shared" si="3"/>
        <v>0.015132509501295138</v>
      </c>
    </row>
    <row r="68" spans="1:6" ht="11.25">
      <c r="A68" s="69" t="s">
        <v>46</v>
      </c>
      <c r="B68" s="70">
        <v>26324</v>
      </c>
      <c r="C68" s="70">
        <v>47086</v>
      </c>
      <c r="D68" s="70">
        <v>60415</v>
      </c>
      <c r="E68" s="68">
        <f t="shared" si="2"/>
        <v>0.2830777725863314</v>
      </c>
      <c r="F68" s="174">
        <f t="shared" si="3"/>
        <v>0.01506319611027212</v>
      </c>
    </row>
    <row r="69" spans="1:6" ht="11.25">
      <c r="A69" s="69" t="s">
        <v>266</v>
      </c>
      <c r="B69" s="70">
        <v>36853</v>
      </c>
      <c r="C69" s="70">
        <v>49110</v>
      </c>
      <c r="D69" s="70">
        <v>54975</v>
      </c>
      <c r="E69" s="68">
        <f t="shared" si="2"/>
        <v>0.1194257788637752</v>
      </c>
      <c r="F69" s="174">
        <f t="shared" si="3"/>
        <v>0.013706847739174207</v>
      </c>
    </row>
    <row r="70" spans="1:6" ht="11.25">
      <c r="A70" s="69" t="s">
        <v>29</v>
      </c>
      <c r="B70" s="70">
        <v>18967</v>
      </c>
      <c r="C70" s="70">
        <v>30609</v>
      </c>
      <c r="D70" s="70">
        <v>33704</v>
      </c>
      <c r="E70" s="68">
        <f t="shared" si="2"/>
        <v>0.10111405142278415</v>
      </c>
      <c r="F70" s="174">
        <f t="shared" si="3"/>
        <v>0.008403376010934561</v>
      </c>
    </row>
    <row r="71" spans="1:6" ht="11.25">
      <c r="A71" s="69" t="s">
        <v>38</v>
      </c>
      <c r="B71" s="70">
        <v>194889</v>
      </c>
      <c r="C71" s="70">
        <v>272786</v>
      </c>
      <c r="D71" s="70">
        <v>345119</v>
      </c>
      <c r="E71" s="68">
        <f t="shared" si="2"/>
        <v>0.26516390137323764</v>
      </c>
      <c r="F71" s="174">
        <f t="shared" si="3"/>
        <v>0.08604808703767282</v>
      </c>
    </row>
    <row r="72" spans="1:6" ht="12.75" customHeight="1">
      <c r="A72" s="69" t="s">
        <v>39</v>
      </c>
      <c r="B72" s="70">
        <f>+balanza!B13</f>
        <v>2295380</v>
      </c>
      <c r="C72" s="70">
        <f>+balanza!C13</f>
        <v>3124808</v>
      </c>
      <c r="D72" s="70">
        <f>+balanza!D13</f>
        <v>4010769</v>
      </c>
      <c r="E72" s="68">
        <f t="shared" si="2"/>
        <v>0.2835249397722996</v>
      </c>
      <c r="F72" s="174">
        <f t="shared" si="3"/>
        <v>1</v>
      </c>
    </row>
    <row r="73" spans="1:6" ht="11.25">
      <c r="A73" s="72"/>
      <c r="B73" s="73"/>
      <c r="C73" s="73"/>
      <c r="D73" s="73"/>
      <c r="E73" s="72"/>
      <c r="F73" s="175"/>
    </row>
    <row r="74" spans="1:6" ht="22.5" customHeight="1">
      <c r="A74" s="232" t="s">
        <v>52</v>
      </c>
      <c r="B74" s="232"/>
      <c r="C74" s="232"/>
      <c r="D74" s="232"/>
      <c r="E74" s="232"/>
      <c r="F74" s="232"/>
    </row>
  </sheetData>
  <mergeCells count="10">
    <mergeCell ref="A50:F50"/>
    <mergeCell ref="A1:F1"/>
    <mergeCell ref="A2:F2"/>
    <mergeCell ref="A3:F3"/>
    <mergeCell ref="A25:F25"/>
    <mergeCell ref="A4:A5"/>
    <mergeCell ref="A74:F74"/>
    <mergeCell ref="A53:A54"/>
    <mergeCell ref="A51:F51"/>
    <mergeCell ref="A52:F52"/>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view="pageBreakPreview" zoomScaleSheetLayoutView="100" workbookViewId="0" topLeftCell="A1">
      <selection activeCell="A1" sqref="A1:G1"/>
    </sheetView>
  </sheetViews>
  <sheetFormatPr defaultColWidth="11.421875" defaultRowHeight="12.75"/>
  <cols>
    <col min="1" max="1" width="37.28125" style="69" customWidth="1"/>
    <col min="2" max="5" width="10.421875" style="69" bestFit="1" customWidth="1"/>
    <col min="6" max="6" width="11.7109375" style="69" bestFit="1" customWidth="1"/>
    <col min="7" max="7" width="11.00390625" style="69" bestFit="1" customWidth="1"/>
    <col min="8" max="16384" width="11.421875" style="69" customWidth="1"/>
  </cols>
  <sheetData>
    <row r="1" spans="1:7" ht="15.75" customHeight="1">
      <c r="A1" s="265" t="s">
        <v>367</v>
      </c>
      <c r="B1" s="265"/>
      <c r="C1" s="265"/>
      <c r="D1" s="265"/>
      <c r="E1" s="265"/>
      <c r="F1" s="265"/>
      <c r="G1" s="265"/>
    </row>
    <row r="2" spans="1:7" ht="15.75" customHeight="1">
      <c r="A2" s="263" t="s">
        <v>306</v>
      </c>
      <c r="B2" s="263"/>
      <c r="C2" s="263"/>
      <c r="D2" s="263"/>
      <c r="E2" s="263"/>
      <c r="F2" s="263"/>
      <c r="G2" s="263"/>
    </row>
    <row r="3" spans="1:7" ht="15.75" customHeight="1">
      <c r="A3" s="264" t="s">
        <v>307</v>
      </c>
      <c r="B3" s="264"/>
      <c r="C3" s="264"/>
      <c r="D3" s="264"/>
      <c r="E3" s="264"/>
      <c r="F3" s="264"/>
      <c r="G3" s="264"/>
    </row>
    <row r="4" spans="1:7" ht="12.75" customHeight="1">
      <c r="A4" s="266" t="s">
        <v>42</v>
      </c>
      <c r="B4" s="67" t="s">
        <v>169</v>
      </c>
      <c r="C4" s="179">
        <f>+'prin paises exp e imp'!B4</f>
        <v>2006</v>
      </c>
      <c r="D4" s="179">
        <f>+'prin paises exp e imp'!C4</f>
        <v>2007</v>
      </c>
      <c r="E4" s="179">
        <f>+'prin paises exp e imp'!D4</f>
        <v>2008</v>
      </c>
      <c r="F4" s="65" t="s">
        <v>298</v>
      </c>
      <c r="G4" s="65" t="s">
        <v>288</v>
      </c>
    </row>
    <row r="5" spans="1:7" ht="12.75" customHeight="1">
      <c r="A5" s="267"/>
      <c r="B5" s="76" t="s">
        <v>50</v>
      </c>
      <c r="C5" s="66" t="s">
        <v>287</v>
      </c>
      <c r="D5" s="64" t="str">
        <f>+balanza!C6</f>
        <v>ene-dic</v>
      </c>
      <c r="E5" s="64" t="str">
        <f>+D5</f>
        <v>ene-dic</v>
      </c>
      <c r="F5" s="65" t="str">
        <f>+'prin paises exp e imp'!E5</f>
        <v> 2008-2007</v>
      </c>
      <c r="G5" s="65">
        <f>+'prin paises exp e imp'!F5</f>
        <v>2008</v>
      </c>
    </row>
    <row r="6" spans="3:7" ht="11.25">
      <c r="C6" s="70"/>
      <c r="D6" s="70"/>
      <c r="E6" s="70"/>
      <c r="F6" s="70"/>
      <c r="G6" s="70"/>
    </row>
    <row r="7" spans="1:7" ht="12.75" customHeight="1">
      <c r="A7" s="80" t="s">
        <v>483</v>
      </c>
      <c r="B7" s="77">
        <v>47032100</v>
      </c>
      <c r="C7" s="70">
        <v>809232</v>
      </c>
      <c r="D7" s="70">
        <v>1232661</v>
      </c>
      <c r="E7" s="70">
        <v>1249677</v>
      </c>
      <c r="F7" s="68">
        <f>+(E7-D7)/D7</f>
        <v>0.01380428195586621</v>
      </c>
      <c r="G7" s="78">
        <f>+E7/$E$23</f>
        <v>0.09842474196404331</v>
      </c>
    </row>
    <row r="8" spans="1:7" ht="12.75" customHeight="1">
      <c r="A8" s="80" t="s">
        <v>484</v>
      </c>
      <c r="B8" s="77" t="s">
        <v>189</v>
      </c>
      <c r="C8" s="70">
        <v>989366</v>
      </c>
      <c r="D8" s="70">
        <v>1018315</v>
      </c>
      <c r="E8" s="70">
        <v>1237008</v>
      </c>
      <c r="F8" s="68">
        <f aca="true" t="shared" si="0" ref="F8:F15">+(E8-D8)/D8</f>
        <v>0.2147596765244546</v>
      </c>
      <c r="G8" s="78">
        <f aca="true" t="shared" si="1" ref="G8:G23">+E8/$E$23</f>
        <v>0.09742692968459633</v>
      </c>
    </row>
    <row r="9" spans="1:7" ht="12.75" customHeight="1">
      <c r="A9" s="80" t="s">
        <v>485</v>
      </c>
      <c r="B9" s="77">
        <v>47032900</v>
      </c>
      <c r="C9" s="70">
        <v>389990</v>
      </c>
      <c r="D9" s="70">
        <v>939377</v>
      </c>
      <c r="E9" s="70">
        <v>1210122</v>
      </c>
      <c r="F9" s="68">
        <f t="shared" si="0"/>
        <v>0.2882176165692794</v>
      </c>
      <c r="G9" s="78">
        <f t="shared" si="1"/>
        <v>0.095309384420944</v>
      </c>
    </row>
    <row r="10" spans="1:7" ht="11.25">
      <c r="A10" s="80" t="s">
        <v>486</v>
      </c>
      <c r="B10" s="79">
        <v>22042110</v>
      </c>
      <c r="C10" s="70">
        <v>772215</v>
      </c>
      <c r="D10" s="70">
        <v>1012178</v>
      </c>
      <c r="E10" s="70">
        <v>1095443</v>
      </c>
      <c r="F10" s="68">
        <f t="shared" si="0"/>
        <v>0.08226319876543454</v>
      </c>
      <c r="G10" s="68">
        <f t="shared" si="1"/>
        <v>0.08627724973038434</v>
      </c>
    </row>
    <row r="11" spans="1:7" ht="12" customHeight="1">
      <c r="A11" s="80" t="s">
        <v>487</v>
      </c>
      <c r="B11" s="77" t="s">
        <v>190</v>
      </c>
      <c r="C11" s="70">
        <v>432094</v>
      </c>
      <c r="D11" s="70">
        <v>560140</v>
      </c>
      <c r="E11" s="70">
        <v>657302</v>
      </c>
      <c r="F11" s="68">
        <f t="shared" si="0"/>
        <v>0.17346020637697718</v>
      </c>
      <c r="G11" s="78">
        <f t="shared" si="1"/>
        <v>0.05176920095548658</v>
      </c>
    </row>
    <row r="12" spans="1:7" ht="11.25">
      <c r="A12" s="80" t="s">
        <v>472</v>
      </c>
      <c r="B12" s="77">
        <v>44071012</v>
      </c>
      <c r="C12" s="70">
        <v>0</v>
      </c>
      <c r="D12" s="70">
        <v>532447</v>
      </c>
      <c r="E12" s="70">
        <v>510326</v>
      </c>
      <c r="F12" s="68">
        <f t="shared" si="0"/>
        <v>-0.04154591912434477</v>
      </c>
      <c r="G12" s="78">
        <f t="shared" si="1"/>
        <v>0.04019334985563659</v>
      </c>
    </row>
    <row r="13" spans="1:7" ht="12.75" customHeight="1">
      <c r="A13" s="80" t="s">
        <v>495</v>
      </c>
      <c r="B13" s="77">
        <v>44123910</v>
      </c>
      <c r="C13" s="70">
        <v>0</v>
      </c>
      <c r="D13" s="70">
        <v>244866</v>
      </c>
      <c r="E13" s="70">
        <v>343342</v>
      </c>
      <c r="F13" s="68">
        <f t="shared" si="0"/>
        <v>0.4021628155807666</v>
      </c>
      <c r="G13" s="78">
        <f t="shared" si="1"/>
        <v>0.027041665770770017</v>
      </c>
    </row>
    <row r="14" spans="1:7" ht="12.75" customHeight="1">
      <c r="A14" s="80" t="s">
        <v>488</v>
      </c>
      <c r="B14" s="77">
        <v>44012200</v>
      </c>
      <c r="C14" s="70">
        <v>189064</v>
      </c>
      <c r="D14" s="70">
        <v>220142</v>
      </c>
      <c r="E14" s="70">
        <v>335056</v>
      </c>
      <c r="F14" s="68">
        <f t="shared" si="0"/>
        <v>0.5219994367272034</v>
      </c>
      <c r="G14" s="78">
        <f t="shared" si="1"/>
        <v>0.026389059207702868</v>
      </c>
    </row>
    <row r="15" spans="1:7" ht="12.75" customHeight="1">
      <c r="A15" s="80" t="s">
        <v>489</v>
      </c>
      <c r="B15" s="77" t="s">
        <v>494</v>
      </c>
      <c r="C15" s="70">
        <v>287671</v>
      </c>
      <c r="D15" s="70">
        <v>341964</v>
      </c>
      <c r="E15" s="70">
        <v>304275</v>
      </c>
      <c r="F15" s="68">
        <f t="shared" si="0"/>
        <v>-0.11021335579183773</v>
      </c>
      <c r="G15" s="78">
        <f t="shared" si="1"/>
        <v>0.023964743178524754</v>
      </c>
    </row>
    <row r="16" spans="1:7" ht="11.25">
      <c r="A16" s="80" t="s">
        <v>490</v>
      </c>
      <c r="B16" s="77" t="s">
        <v>229</v>
      </c>
      <c r="C16" s="70">
        <v>131216</v>
      </c>
      <c r="D16" s="70">
        <v>165946</v>
      </c>
      <c r="E16" s="70">
        <v>208258</v>
      </c>
      <c r="F16" s="68">
        <f aca="true" t="shared" si="2" ref="F16:F23">+(E16-D16)/D16</f>
        <v>0.25497450978028996</v>
      </c>
      <c r="G16" s="78">
        <f t="shared" si="1"/>
        <v>0.01640243031755224</v>
      </c>
    </row>
    <row r="17" spans="1:7" ht="12.75" customHeight="1">
      <c r="A17" s="80" t="s">
        <v>491</v>
      </c>
      <c r="B17" s="77">
        <v>44091020</v>
      </c>
      <c r="C17" s="70">
        <v>318631</v>
      </c>
      <c r="D17" s="70">
        <v>214521</v>
      </c>
      <c r="E17" s="70">
        <v>193659</v>
      </c>
      <c r="F17" s="68">
        <f t="shared" si="2"/>
        <v>-0.09724922035604906</v>
      </c>
      <c r="G17" s="78">
        <f t="shared" si="1"/>
        <v>0.015252610957883248</v>
      </c>
    </row>
    <row r="18" spans="1:7" ht="12.75" customHeight="1">
      <c r="A18" s="80" t="s">
        <v>478</v>
      </c>
      <c r="B18" s="77" t="s">
        <v>236</v>
      </c>
      <c r="C18" s="70">
        <v>105676</v>
      </c>
      <c r="D18" s="70">
        <v>127585</v>
      </c>
      <c r="E18" s="70">
        <v>191907</v>
      </c>
      <c r="F18" s="68">
        <f t="shared" si="2"/>
        <v>0.5041501743935416</v>
      </c>
      <c r="G18" s="78">
        <f t="shared" si="1"/>
        <v>0.015114623183505546</v>
      </c>
    </row>
    <row r="19" spans="1:7" ht="12.75" customHeight="1">
      <c r="A19" s="80" t="s">
        <v>492</v>
      </c>
      <c r="B19" s="77">
        <v>22042990</v>
      </c>
      <c r="C19" s="70">
        <v>114317</v>
      </c>
      <c r="D19" s="70">
        <v>150510</v>
      </c>
      <c r="E19" s="70">
        <v>182460</v>
      </c>
      <c r="F19" s="68">
        <f t="shared" si="2"/>
        <v>0.2122782539366155</v>
      </c>
      <c r="G19" s="78">
        <f t="shared" si="1"/>
        <v>0.014370576091869614</v>
      </c>
    </row>
    <row r="20" spans="1:7" ht="12.75" customHeight="1">
      <c r="A20" s="80" t="s">
        <v>493</v>
      </c>
      <c r="B20" s="77">
        <v>10051000</v>
      </c>
      <c r="C20" s="70">
        <v>100220</v>
      </c>
      <c r="D20" s="70">
        <v>116003</v>
      </c>
      <c r="E20" s="70">
        <v>174948</v>
      </c>
      <c r="F20" s="68">
        <f t="shared" si="2"/>
        <v>0.508133410342836</v>
      </c>
      <c r="G20" s="78">
        <f t="shared" si="1"/>
        <v>0.013778929881181658</v>
      </c>
    </row>
    <row r="21" spans="1:7" ht="12.75" customHeight="1">
      <c r="A21" s="80" t="s">
        <v>417</v>
      </c>
      <c r="B21" s="77" t="s">
        <v>191</v>
      </c>
      <c r="C21" s="70">
        <v>127637</v>
      </c>
      <c r="D21" s="70">
        <v>145990</v>
      </c>
      <c r="E21" s="70">
        <v>172209</v>
      </c>
      <c r="F21" s="68">
        <f t="shared" si="2"/>
        <v>0.17959449277347764</v>
      </c>
      <c r="G21" s="78">
        <f t="shared" si="1"/>
        <v>0.013563205843498708</v>
      </c>
    </row>
    <row r="22" spans="1:7" ht="12.75" customHeight="1">
      <c r="A22" s="80" t="s">
        <v>41</v>
      </c>
      <c r="B22" s="80"/>
      <c r="C22" s="70">
        <v>4131192</v>
      </c>
      <c r="D22" s="70">
        <v>3976181</v>
      </c>
      <c r="E22" s="70">
        <v>4630784</v>
      </c>
      <c r="F22" s="68">
        <f t="shared" si="2"/>
        <v>0.16463108696510545</v>
      </c>
      <c r="G22" s="78">
        <f t="shared" si="1"/>
        <v>0.364721220196275</v>
      </c>
    </row>
    <row r="23" spans="1:7" ht="12.75" customHeight="1">
      <c r="A23" s="80" t="s">
        <v>39</v>
      </c>
      <c r="B23" s="80"/>
      <c r="C23" s="70">
        <f>+balanza!B8</f>
        <v>8898522</v>
      </c>
      <c r="D23" s="70">
        <f>+balanza!C8</f>
        <v>10998827</v>
      </c>
      <c r="E23" s="70">
        <f>+balanza!D8</f>
        <v>12696777</v>
      </c>
      <c r="F23" s="68">
        <f t="shared" si="2"/>
        <v>0.15437555295669256</v>
      </c>
      <c r="G23" s="78">
        <f t="shared" si="1"/>
        <v>1</v>
      </c>
    </row>
    <row r="24" spans="1:7" ht="11.25">
      <c r="A24" s="72"/>
      <c r="B24" s="72"/>
      <c r="C24" s="73"/>
      <c r="D24" s="73"/>
      <c r="E24" s="73"/>
      <c r="F24" s="72"/>
      <c r="G24" s="72"/>
    </row>
    <row r="25" spans="1:7" ht="33.75" customHeight="1">
      <c r="A25" s="232" t="s">
        <v>92</v>
      </c>
      <c r="B25" s="232"/>
      <c r="C25" s="232"/>
      <c r="D25" s="232"/>
      <c r="E25" s="232"/>
      <c r="F25" s="232"/>
      <c r="G25" s="232"/>
    </row>
    <row r="50" spans="1:7" ht="15.75" customHeight="1">
      <c r="A50" s="265" t="s">
        <v>361</v>
      </c>
      <c r="B50" s="265"/>
      <c r="C50" s="265"/>
      <c r="D50" s="265"/>
      <c r="E50" s="265"/>
      <c r="F50" s="265"/>
      <c r="G50" s="265"/>
    </row>
    <row r="51" spans="1:7" ht="15.75" customHeight="1">
      <c r="A51" s="263" t="s">
        <v>308</v>
      </c>
      <c r="B51" s="263"/>
      <c r="C51" s="263"/>
      <c r="D51" s="263"/>
      <c r="E51" s="263"/>
      <c r="F51" s="263"/>
      <c r="G51" s="263"/>
    </row>
    <row r="52" spans="1:7" ht="15.75" customHeight="1">
      <c r="A52" s="264" t="s">
        <v>309</v>
      </c>
      <c r="B52" s="264"/>
      <c r="C52" s="264"/>
      <c r="D52" s="264"/>
      <c r="E52" s="264"/>
      <c r="F52" s="264"/>
      <c r="G52" s="264"/>
    </row>
    <row r="53" spans="1:7" ht="12.75" customHeight="1">
      <c r="A53" s="266" t="s">
        <v>42</v>
      </c>
      <c r="B53" s="67" t="s">
        <v>169</v>
      </c>
      <c r="C53" s="179">
        <f>+C4</f>
        <v>2006</v>
      </c>
      <c r="D53" s="179">
        <f>+D4</f>
        <v>2007</v>
      </c>
      <c r="E53" s="179">
        <f>+E4</f>
        <v>2008</v>
      </c>
      <c r="F53" s="65" t="s">
        <v>298</v>
      </c>
      <c r="G53" s="65" t="s">
        <v>288</v>
      </c>
    </row>
    <row r="54" spans="1:7" ht="12.75" customHeight="1">
      <c r="A54" s="234"/>
      <c r="B54" s="76" t="s">
        <v>50</v>
      </c>
      <c r="C54" s="66" t="s">
        <v>287</v>
      </c>
      <c r="D54" s="64" t="str">
        <f>+balanza!C6</f>
        <v>ene-dic</v>
      </c>
      <c r="E54" s="64" t="str">
        <f>+D54</f>
        <v>ene-dic</v>
      </c>
      <c r="F54" s="65" t="str">
        <f>+F5</f>
        <v> 2008-2007</v>
      </c>
      <c r="G54" s="65">
        <f>+G5</f>
        <v>2008</v>
      </c>
    </row>
    <row r="55" spans="3:7" ht="11.25">
      <c r="C55" s="70"/>
      <c r="D55" s="70"/>
      <c r="E55" s="70"/>
      <c r="F55" s="70"/>
      <c r="G55" s="70"/>
    </row>
    <row r="56" spans="1:7" ht="12.75" customHeight="1">
      <c r="A56" s="69" t="s">
        <v>496</v>
      </c>
      <c r="B56" s="81" t="s">
        <v>497</v>
      </c>
      <c r="C56" s="70">
        <v>300026</v>
      </c>
      <c r="D56" s="70">
        <v>345238</v>
      </c>
      <c r="E56" s="70">
        <v>419306</v>
      </c>
      <c r="F56" s="68">
        <f>+(E56-D56)/D56</f>
        <v>0.21454185228740752</v>
      </c>
      <c r="G56" s="82">
        <f>+E56/$E$72</f>
        <v>0.1045450386197759</v>
      </c>
    </row>
    <row r="57" spans="1:7" ht="12.75" customHeight="1">
      <c r="A57" s="69" t="s">
        <v>263</v>
      </c>
      <c r="B57" s="77">
        <v>10059000</v>
      </c>
      <c r="C57" s="70">
        <v>241780</v>
      </c>
      <c r="D57" s="70">
        <v>353285</v>
      </c>
      <c r="E57" s="70">
        <v>398999</v>
      </c>
      <c r="F57" s="68">
        <f aca="true" t="shared" si="3" ref="F57:F72">+(E57-D57)/D57</f>
        <v>0.12939694580862476</v>
      </c>
      <c r="G57" s="82">
        <f aca="true" t="shared" si="4" ref="G57:G72">+E57/$E$72</f>
        <v>0.09948191980141464</v>
      </c>
    </row>
    <row r="58" spans="1:7" ht="12.75" customHeight="1">
      <c r="A58" s="69" t="s">
        <v>499</v>
      </c>
      <c r="B58" s="77">
        <v>15179000</v>
      </c>
      <c r="C58" s="70">
        <v>170128</v>
      </c>
      <c r="D58" s="70">
        <v>276110</v>
      </c>
      <c r="E58" s="70">
        <v>382398</v>
      </c>
      <c r="F58" s="68">
        <f t="shared" si="3"/>
        <v>0.38494802795987104</v>
      </c>
      <c r="G58" s="82">
        <f t="shared" si="4"/>
        <v>0.09534281331086383</v>
      </c>
    </row>
    <row r="59" spans="1:7" ht="12.75" customHeight="1">
      <c r="A59" s="69" t="s">
        <v>479</v>
      </c>
      <c r="B59" s="79">
        <v>10019000</v>
      </c>
      <c r="C59" s="70">
        <v>160162</v>
      </c>
      <c r="D59" s="70">
        <v>259995</v>
      </c>
      <c r="E59" s="70">
        <v>301489</v>
      </c>
      <c r="F59" s="68">
        <f t="shared" si="3"/>
        <v>0.15959537683416988</v>
      </c>
      <c r="G59" s="82">
        <f t="shared" si="4"/>
        <v>0.07516987390697395</v>
      </c>
    </row>
    <row r="60" spans="1:7" ht="12.75" customHeight="1">
      <c r="A60" s="69" t="s">
        <v>500</v>
      </c>
      <c r="B60" s="77">
        <v>23040000</v>
      </c>
      <c r="C60" s="70">
        <v>170909</v>
      </c>
      <c r="D60" s="70">
        <v>224608</v>
      </c>
      <c r="E60" s="70">
        <v>289630</v>
      </c>
      <c r="F60" s="68">
        <f t="shared" si="3"/>
        <v>0.2894910243624448</v>
      </c>
      <c r="G60" s="82">
        <f t="shared" si="4"/>
        <v>0.07221308432372944</v>
      </c>
    </row>
    <row r="61" spans="1:7" ht="12.75" customHeight="1">
      <c r="A61" s="69" t="s">
        <v>14</v>
      </c>
      <c r="B61" s="79">
        <v>17019900</v>
      </c>
      <c r="C61" s="70">
        <v>94639</v>
      </c>
      <c r="D61" s="70">
        <v>168951</v>
      </c>
      <c r="E61" s="70">
        <v>222185</v>
      </c>
      <c r="F61" s="68">
        <f t="shared" si="3"/>
        <v>0.31508543897343017</v>
      </c>
      <c r="G61" s="82">
        <f t="shared" si="4"/>
        <v>0.055397107138306895</v>
      </c>
    </row>
    <row r="62" spans="1:7" ht="12.75" customHeight="1">
      <c r="A62" s="69" t="s">
        <v>501</v>
      </c>
      <c r="B62" s="79">
        <v>23099090</v>
      </c>
      <c r="C62" s="70">
        <v>53408</v>
      </c>
      <c r="D62" s="70">
        <v>96112</v>
      </c>
      <c r="E62" s="70">
        <v>157413</v>
      </c>
      <c r="F62" s="68">
        <f t="shared" si="3"/>
        <v>0.637807974030298</v>
      </c>
      <c r="G62" s="82">
        <f t="shared" si="4"/>
        <v>0.03924758568743301</v>
      </c>
    </row>
    <row r="63" spans="1:7" ht="12.75" customHeight="1">
      <c r="A63" s="69" t="s">
        <v>502</v>
      </c>
      <c r="B63" s="77">
        <v>10070000</v>
      </c>
      <c r="C63" s="70">
        <v>8184</v>
      </c>
      <c r="D63" s="70">
        <v>19720</v>
      </c>
      <c r="E63" s="70">
        <v>79341</v>
      </c>
      <c r="F63" s="68">
        <f t="shared" si="3"/>
        <v>3.0233772819472615</v>
      </c>
      <c r="G63" s="82">
        <f t="shared" si="4"/>
        <v>0.01978199193222048</v>
      </c>
    </row>
    <row r="64" spans="1:7" ht="12.75" customHeight="1">
      <c r="A64" s="69" t="s">
        <v>503</v>
      </c>
      <c r="B64" s="77">
        <v>23031000</v>
      </c>
      <c r="C64" s="70">
        <v>41724</v>
      </c>
      <c r="D64" s="70">
        <v>58927</v>
      </c>
      <c r="E64" s="70">
        <v>73899</v>
      </c>
      <c r="F64" s="68">
        <f t="shared" si="3"/>
        <v>0.25407707841906085</v>
      </c>
      <c r="G64" s="82">
        <f t="shared" si="4"/>
        <v>0.018425144903633194</v>
      </c>
    </row>
    <row r="65" spans="1:7" ht="12.75" customHeight="1">
      <c r="A65" s="69" t="s">
        <v>504</v>
      </c>
      <c r="B65" s="77">
        <v>10063000</v>
      </c>
      <c r="C65" s="70">
        <v>26252</v>
      </c>
      <c r="D65" s="70">
        <v>38217</v>
      </c>
      <c r="E65" s="70">
        <v>68335</v>
      </c>
      <c r="F65" s="68">
        <f t="shared" si="3"/>
        <v>0.7880786037627234</v>
      </c>
      <c r="G65" s="82">
        <f t="shared" si="4"/>
        <v>0.01703787976819408</v>
      </c>
    </row>
    <row r="66" spans="1:7" ht="12.75" customHeight="1">
      <c r="A66" s="69" t="s">
        <v>505</v>
      </c>
      <c r="B66" s="77">
        <v>12010000</v>
      </c>
      <c r="C66" s="70">
        <v>47680</v>
      </c>
      <c r="D66" s="70">
        <v>71162</v>
      </c>
      <c r="E66" s="70">
        <v>66132</v>
      </c>
      <c r="F66" s="68">
        <f t="shared" si="3"/>
        <v>-0.0706837919114134</v>
      </c>
      <c r="G66" s="82">
        <f t="shared" si="4"/>
        <v>0.016488608543648364</v>
      </c>
    </row>
    <row r="67" spans="1:7" ht="12.75" customHeight="1">
      <c r="A67" s="69" t="s">
        <v>267</v>
      </c>
      <c r="B67" s="77">
        <v>21069090</v>
      </c>
      <c r="C67" s="70">
        <v>40666</v>
      </c>
      <c r="D67" s="70">
        <v>53214</v>
      </c>
      <c r="E67" s="70">
        <v>62375</v>
      </c>
      <c r="F67" s="68">
        <f t="shared" si="3"/>
        <v>0.17215394445070847</v>
      </c>
      <c r="G67" s="82">
        <f t="shared" si="4"/>
        <v>0.015551880449858868</v>
      </c>
    </row>
    <row r="68" spans="1:7" ht="12.75" customHeight="1">
      <c r="A68" s="69" t="s">
        <v>253</v>
      </c>
      <c r="B68" s="77" t="s">
        <v>498</v>
      </c>
      <c r="C68" s="70">
        <v>37607</v>
      </c>
      <c r="D68" s="70">
        <v>39245</v>
      </c>
      <c r="E68" s="70">
        <v>46792</v>
      </c>
      <c r="F68" s="68">
        <f t="shared" si="3"/>
        <v>0.1923047521977322</v>
      </c>
      <c r="G68" s="82">
        <f t="shared" si="4"/>
        <v>0.011666590621399537</v>
      </c>
    </row>
    <row r="69" spans="1:7" ht="12.75" customHeight="1">
      <c r="A69" s="69" t="s">
        <v>506</v>
      </c>
      <c r="B69" s="77">
        <v>44160000</v>
      </c>
      <c r="C69" s="70">
        <v>25020</v>
      </c>
      <c r="D69" s="70">
        <v>31222</v>
      </c>
      <c r="E69" s="70">
        <v>43872</v>
      </c>
      <c r="F69" s="68">
        <f t="shared" si="3"/>
        <v>0.40516302607135996</v>
      </c>
      <c r="G69" s="82">
        <f t="shared" si="4"/>
        <v>0.010938550686913158</v>
      </c>
    </row>
    <row r="70" spans="1:7" ht="12.75" customHeight="1">
      <c r="A70" s="69" t="s">
        <v>507</v>
      </c>
      <c r="B70" s="77">
        <v>22084000</v>
      </c>
      <c r="C70" s="70">
        <v>13616</v>
      </c>
      <c r="D70" s="70">
        <v>27135</v>
      </c>
      <c r="E70" s="70">
        <v>34490</v>
      </c>
      <c r="F70" s="68">
        <f t="shared" si="3"/>
        <v>0.2710521466740372</v>
      </c>
      <c r="G70" s="82">
        <f t="shared" si="4"/>
        <v>0.008599348404258635</v>
      </c>
    </row>
    <row r="71" spans="1:7" ht="12.75" customHeight="1">
      <c r="A71" s="69" t="s">
        <v>41</v>
      </c>
      <c r="B71" s="80"/>
      <c r="C71" s="70">
        <v>863578</v>
      </c>
      <c r="D71" s="70">
        <v>1061668</v>
      </c>
      <c r="E71" s="70">
        <v>1364112</v>
      </c>
      <c r="F71" s="68">
        <f t="shared" si="3"/>
        <v>0.28487625133280836</v>
      </c>
      <c r="G71" s="82">
        <f t="shared" si="4"/>
        <v>0.34011233257263135</v>
      </c>
    </row>
    <row r="72" spans="1:7" ht="12.75" customHeight="1">
      <c r="A72" s="80" t="s">
        <v>39</v>
      </c>
      <c r="B72" s="80"/>
      <c r="C72" s="70">
        <f>+balanza!B13</f>
        <v>2295380</v>
      </c>
      <c r="D72" s="70">
        <f>+balanza!C13</f>
        <v>3124808</v>
      </c>
      <c r="E72" s="70">
        <f>+balanza!D13</f>
        <v>4010769</v>
      </c>
      <c r="F72" s="68">
        <f t="shared" si="3"/>
        <v>0.2835249397722996</v>
      </c>
      <c r="G72" s="82">
        <f t="shared" si="4"/>
        <v>1</v>
      </c>
    </row>
    <row r="73" spans="1:7" ht="11.25">
      <c r="A73" s="72"/>
      <c r="B73" s="72"/>
      <c r="C73" s="73"/>
      <c r="D73" s="73"/>
      <c r="E73" s="73"/>
      <c r="F73" s="72"/>
      <c r="G73" s="72"/>
    </row>
    <row r="74" spans="1:7" ht="12.75" customHeight="1">
      <c r="A74" s="232" t="s">
        <v>52</v>
      </c>
      <c r="B74" s="232"/>
      <c r="C74" s="232"/>
      <c r="D74" s="232"/>
      <c r="E74" s="232"/>
      <c r="F74" s="232"/>
      <c r="G74" s="232"/>
    </row>
  </sheetData>
  <mergeCells count="10">
    <mergeCell ref="A50:G50"/>
    <mergeCell ref="A51:G51"/>
    <mergeCell ref="A52:G52"/>
    <mergeCell ref="A74:G74"/>
    <mergeCell ref="A53:A54"/>
    <mergeCell ref="A1:G1"/>
    <mergeCell ref="A2:G2"/>
    <mergeCell ref="A3:G3"/>
    <mergeCell ref="A25:G25"/>
    <mergeCell ref="A4:A5"/>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AA373"/>
  <sheetViews>
    <sheetView tabSelected="1" view="pageBreakPreview" zoomScaleSheetLayoutView="100" workbookViewId="0" topLeftCell="A1">
      <selection activeCell="A5" sqref="A5"/>
    </sheetView>
  </sheetViews>
  <sheetFormatPr defaultColWidth="11.421875" defaultRowHeight="12.75" outlineLevelRow="1"/>
  <cols>
    <col min="1" max="1" width="29.00390625" style="26" customWidth="1"/>
    <col min="2" max="2" width="10.421875" style="26" customWidth="1"/>
    <col min="3" max="3" width="10.8515625" style="26" bestFit="1" customWidth="1"/>
    <col min="4" max="4" width="11.140625" style="26" bestFit="1" customWidth="1"/>
    <col min="5" max="5" width="11.28125" style="26" bestFit="1" customWidth="1"/>
    <col min="6" max="6" width="8.7109375" style="26" customWidth="1"/>
    <col min="7" max="7" width="1.7109375" style="26" customWidth="1"/>
    <col min="8" max="8" width="10.8515625" style="26" bestFit="1" customWidth="1"/>
    <col min="9" max="9" width="10.57421875" style="26" bestFit="1" customWidth="1"/>
    <col min="10" max="10" width="11.00390625" style="26" bestFit="1" customWidth="1"/>
    <col min="11" max="11" width="9.7109375" style="26" bestFit="1" customWidth="1"/>
    <col min="12" max="12" width="11.57421875" style="26" hidden="1" customWidth="1"/>
    <col min="13" max="13" width="11.57421875" style="180" hidden="1" customWidth="1"/>
    <col min="14" max="14" width="7.57421875" style="180" hidden="1" customWidth="1"/>
    <col min="15" max="15" width="9.7109375" style="180" hidden="1" customWidth="1"/>
    <col min="16" max="18" width="13.00390625" style="26" hidden="1" customWidth="1"/>
    <col min="19" max="19" width="12.28125" style="26" customWidth="1"/>
    <col min="20" max="21" width="13.00390625" style="26" bestFit="1" customWidth="1"/>
    <col min="22" max="16384" width="11.421875" style="26" customWidth="1"/>
  </cols>
  <sheetData>
    <row r="1" spans="1:21" ht="19.5" customHeight="1">
      <c r="A1" s="265" t="s">
        <v>368</v>
      </c>
      <c r="B1" s="265"/>
      <c r="C1" s="265"/>
      <c r="D1" s="265"/>
      <c r="E1" s="265"/>
      <c r="F1" s="265"/>
      <c r="G1" s="265"/>
      <c r="H1" s="265"/>
      <c r="I1" s="265"/>
      <c r="J1" s="265"/>
      <c r="K1" s="265"/>
      <c r="L1" s="265"/>
      <c r="M1" s="44"/>
      <c r="P1" s="171"/>
      <c r="Q1" s="171"/>
      <c r="R1" s="171"/>
      <c r="S1" s="171"/>
      <c r="T1" s="171"/>
      <c r="U1" s="171"/>
    </row>
    <row r="2" spans="1:21" ht="19.5" customHeight="1">
      <c r="A2" s="264" t="s">
        <v>310</v>
      </c>
      <c r="B2" s="264"/>
      <c r="C2" s="264"/>
      <c r="D2" s="264"/>
      <c r="E2" s="264"/>
      <c r="F2" s="264"/>
      <c r="G2" s="264"/>
      <c r="H2" s="264"/>
      <c r="I2" s="264"/>
      <c r="J2" s="264"/>
      <c r="K2" s="264"/>
      <c r="L2" s="264"/>
      <c r="P2" s="196"/>
      <c r="Q2" s="196"/>
      <c r="R2" s="196"/>
      <c r="S2" s="196"/>
      <c r="T2" s="196"/>
      <c r="U2" s="196"/>
    </row>
    <row r="3" spans="1:21" ht="11.25">
      <c r="A3" s="29"/>
      <c r="B3" s="29"/>
      <c r="C3" s="271" t="s">
        <v>184</v>
      </c>
      <c r="D3" s="271"/>
      <c r="E3" s="271"/>
      <c r="F3" s="271"/>
      <c r="G3" s="30"/>
      <c r="H3" s="271" t="s">
        <v>185</v>
      </c>
      <c r="I3" s="271"/>
      <c r="J3" s="271"/>
      <c r="K3" s="271"/>
      <c r="L3" s="30"/>
      <c r="M3" s="268" t="s">
        <v>359</v>
      </c>
      <c r="N3" s="268"/>
      <c r="O3" s="268"/>
      <c r="P3" s="171"/>
      <c r="Q3" s="171"/>
      <c r="R3" s="171"/>
      <c r="S3" s="171"/>
      <c r="T3" s="171"/>
      <c r="U3" s="171"/>
    </row>
    <row r="4" spans="1:21" ht="11.25">
      <c r="A4" s="29" t="s">
        <v>201</v>
      </c>
      <c r="B4" s="46" t="s">
        <v>169</v>
      </c>
      <c r="C4" s="53">
        <v>2006</v>
      </c>
      <c r="D4" s="270" t="s">
        <v>477</v>
      </c>
      <c r="E4" s="270"/>
      <c r="F4" s="270"/>
      <c r="G4" s="30"/>
      <c r="H4" s="53">
        <v>2006</v>
      </c>
      <c r="I4" s="270" t="str">
        <f>+D4</f>
        <v>Enero - Diciembre</v>
      </c>
      <c r="J4" s="270"/>
      <c r="K4" s="270"/>
      <c r="L4" s="192" t="s">
        <v>407</v>
      </c>
      <c r="M4" s="269" t="s">
        <v>358</v>
      </c>
      <c r="N4" s="269"/>
      <c r="O4" s="269"/>
      <c r="P4" s="171"/>
      <c r="Q4" s="171"/>
      <c r="R4" s="171"/>
      <c r="S4" s="171"/>
      <c r="T4" s="171"/>
      <c r="U4" s="171"/>
    </row>
    <row r="5" spans="1:15" ht="11.25">
      <c r="A5" s="2"/>
      <c r="B5" s="47" t="s">
        <v>50</v>
      </c>
      <c r="C5" s="2"/>
      <c r="D5" s="54">
        <v>2007</v>
      </c>
      <c r="E5" s="54">
        <v>2008</v>
      </c>
      <c r="F5" s="55" t="s">
        <v>330</v>
      </c>
      <c r="G5" s="35"/>
      <c r="H5" s="2"/>
      <c r="I5" s="54">
        <v>2007</v>
      </c>
      <c r="J5" s="54">
        <v>2008</v>
      </c>
      <c r="K5" s="55" t="s">
        <v>330</v>
      </c>
      <c r="L5" s="35">
        <v>2008</v>
      </c>
      <c r="M5" s="188">
        <v>2007</v>
      </c>
      <c r="N5" s="188">
        <v>2008</v>
      </c>
      <c r="O5" s="35" t="s">
        <v>330</v>
      </c>
    </row>
    <row r="6" spans="1:12" ht="11.25">
      <c r="A6" s="29"/>
      <c r="B6" s="29"/>
      <c r="C6" s="29"/>
      <c r="D6" s="29"/>
      <c r="E6" s="29"/>
      <c r="F6" s="29"/>
      <c r="G6" s="29"/>
      <c r="H6" s="29"/>
      <c r="I6" s="29"/>
      <c r="J6" s="29"/>
      <c r="K6" s="29"/>
      <c r="L6" s="29"/>
    </row>
    <row r="7" spans="1:15" s="44" customFormat="1" ht="11.25">
      <c r="A7" s="31" t="s">
        <v>410</v>
      </c>
      <c r="B7" s="31"/>
      <c r="C7" s="31"/>
      <c r="D7" s="31"/>
      <c r="E7" s="31"/>
      <c r="F7" s="31"/>
      <c r="G7" s="31"/>
      <c r="H7" s="32">
        <f>+balanza!B9</f>
        <v>4637758</v>
      </c>
      <c r="I7" s="32">
        <f>+balanza!C9</f>
        <v>5577091</v>
      </c>
      <c r="J7" s="32">
        <f>+balanza!D9</f>
        <v>6717564</v>
      </c>
      <c r="K7" s="33">
        <f>+J7/I7*100-100</f>
        <v>20.449244955838083</v>
      </c>
      <c r="L7" s="31"/>
      <c r="M7" s="182"/>
      <c r="N7" s="182"/>
      <c r="O7" s="182"/>
    </row>
    <row r="8" spans="1:15" s="44" customFormat="1" ht="11.25">
      <c r="A8" s="31"/>
      <c r="B8" s="31"/>
      <c r="C8" s="31"/>
      <c r="D8" s="31"/>
      <c r="E8" s="31"/>
      <c r="F8" s="31"/>
      <c r="G8" s="31"/>
      <c r="H8" s="32"/>
      <c r="I8" s="32"/>
      <c r="J8" s="32"/>
      <c r="K8" s="33"/>
      <c r="L8" s="31"/>
      <c r="M8" s="182"/>
      <c r="N8" s="182"/>
      <c r="O8" s="182"/>
    </row>
    <row r="9" spans="1:18" s="62" customFormat="1" ht="11.25">
      <c r="A9" s="61" t="s">
        <v>414</v>
      </c>
      <c r="B9" s="61"/>
      <c r="C9" s="61">
        <f>+C11+C44</f>
        <v>2721666.1800000006</v>
      </c>
      <c r="D9" s="61">
        <f>+D11+D44</f>
        <v>2858365.5629999996</v>
      </c>
      <c r="E9" s="61">
        <f>+E11+E44</f>
        <v>2953208.280999999</v>
      </c>
      <c r="F9" s="187">
        <f>+E9/D9*100-100</f>
        <v>3.3180751695195028</v>
      </c>
      <c r="G9" s="61"/>
      <c r="H9" s="61">
        <f>+H11+H44</f>
        <v>3002250.954</v>
      </c>
      <c r="I9" s="61">
        <f>+I11+I44</f>
        <v>3513165.1160000004</v>
      </c>
      <c r="J9" s="61">
        <f>+J11+J44</f>
        <v>4297473.790999999</v>
      </c>
      <c r="K9" s="187">
        <f>+J9/I9*100-100</f>
        <v>22.324845235085135</v>
      </c>
      <c r="L9" s="187">
        <f>+J9/$J$7*100</f>
        <v>63.97369330608535</v>
      </c>
      <c r="M9" s="187"/>
      <c r="N9" s="187"/>
      <c r="O9" s="187"/>
      <c r="R9" s="182"/>
    </row>
    <row r="10" spans="1:18" ht="11.25" customHeight="1">
      <c r="A10" s="29"/>
      <c r="B10" s="29"/>
      <c r="C10" s="28"/>
      <c r="D10" s="28"/>
      <c r="E10" s="28"/>
      <c r="F10" s="34"/>
      <c r="G10" s="34"/>
      <c r="H10" s="28"/>
      <c r="I10" s="28"/>
      <c r="J10" s="28"/>
      <c r="K10" s="34"/>
      <c r="R10" s="180"/>
    </row>
    <row r="11" spans="1:18" ht="11.25" customHeight="1">
      <c r="A11" s="31" t="s">
        <v>202</v>
      </c>
      <c r="B11" s="31"/>
      <c r="C11" s="32">
        <f>+C13+C30</f>
        <v>2256966.6400000006</v>
      </c>
      <c r="D11" s="32">
        <f>+D13+D30</f>
        <v>2353452.4719999996</v>
      </c>
      <c r="E11" s="32">
        <f>+E13+E30</f>
        <v>2412076.178999999</v>
      </c>
      <c r="F11" s="33">
        <f>+E11/D11*100-100</f>
        <v>2.4909662590373074</v>
      </c>
      <c r="G11" s="33"/>
      <c r="H11" s="32">
        <f>+H13+H30</f>
        <v>2371967.724</v>
      </c>
      <c r="I11" s="32">
        <f>+I13+I30</f>
        <v>2781238.359</v>
      </c>
      <c r="J11" s="32">
        <f>+J13+J30</f>
        <v>3255312.3749999995</v>
      </c>
      <c r="K11" s="33">
        <f>+J11/I11*100-100</f>
        <v>17.045429222774473</v>
      </c>
      <c r="L11" s="33">
        <f>+J11/J9*100</f>
        <v>75.74944102783012</v>
      </c>
      <c r="M11" s="180">
        <f>+I11/D11</f>
        <v>1.18176950335286</v>
      </c>
      <c r="N11" s="180">
        <f>+J11/E11</f>
        <v>1.3495893717376664</v>
      </c>
      <c r="O11" s="180">
        <f>+N11/M11*100-100</f>
        <v>14.200727629937646</v>
      </c>
      <c r="R11" s="182"/>
    </row>
    <row r="12" spans="1:18" ht="11.25" customHeight="1">
      <c r="A12" s="29"/>
      <c r="B12" s="29"/>
      <c r="C12" s="28"/>
      <c r="D12" s="28"/>
      <c r="E12" s="28"/>
      <c r="F12" s="34"/>
      <c r="G12" s="34"/>
      <c r="H12" s="28"/>
      <c r="I12" s="28"/>
      <c r="J12" s="28"/>
      <c r="K12" s="34"/>
      <c r="L12" s="34"/>
      <c r="R12" s="180"/>
    </row>
    <row r="13" spans="1:18" s="44" customFormat="1" ht="11.25" customHeight="1">
      <c r="A13" s="31" t="s">
        <v>383</v>
      </c>
      <c r="B13" s="31"/>
      <c r="C13" s="32">
        <f>SUM(C14:C28)</f>
        <v>2241372.1680000005</v>
      </c>
      <c r="D13" s="32">
        <f>SUM(D14:D28)</f>
        <v>2334213.777</v>
      </c>
      <c r="E13" s="32">
        <f>SUM(E14:E28)</f>
        <v>2389191.115999999</v>
      </c>
      <c r="F13" s="33">
        <f>+E13/D13*100-100</f>
        <v>2.3552829454488915</v>
      </c>
      <c r="G13" s="33"/>
      <c r="H13" s="32">
        <f>SUM(H14:H28)</f>
        <v>2282659.25</v>
      </c>
      <c r="I13" s="32">
        <f>SUM(I14:I28)</f>
        <v>2667046.1240000003</v>
      </c>
      <c r="J13" s="32">
        <f>SUM(J14:J28)</f>
        <v>3079770.0619999995</v>
      </c>
      <c r="K13" s="33">
        <f>+J13/I13*100-100</f>
        <v>15.474945644397081</v>
      </c>
      <c r="L13" s="33">
        <f>+J13/J11*100</f>
        <v>94.60751249716857</v>
      </c>
      <c r="M13" s="182"/>
      <c r="N13" s="182"/>
      <c r="O13" s="182"/>
      <c r="R13" s="182"/>
    </row>
    <row r="14" spans="1:18" ht="11.25" customHeight="1">
      <c r="A14" s="1" t="s">
        <v>369</v>
      </c>
      <c r="B14" s="48" t="s">
        <v>189</v>
      </c>
      <c r="C14" s="28">
        <v>823247.355</v>
      </c>
      <c r="D14" s="28">
        <v>776370.276</v>
      </c>
      <c r="E14" s="28">
        <v>836884.534</v>
      </c>
      <c r="F14" s="34">
        <f aca="true" t="shared" si="0" ref="F14:F42">+E14/D14*100-100</f>
        <v>7.79450989697601</v>
      </c>
      <c r="G14" s="34"/>
      <c r="H14" s="28">
        <v>989365.694</v>
      </c>
      <c r="I14" s="28">
        <v>1018314.777</v>
      </c>
      <c r="J14" s="28">
        <v>1237007.68</v>
      </c>
      <c r="K14" s="34">
        <f aca="true" t="shared" si="1" ref="K14:K28">+J14/I14*100-100</f>
        <v>21.475962829909918</v>
      </c>
      <c r="L14" s="34">
        <f>+J14/$J$13*100</f>
        <v>40.16558558260315</v>
      </c>
      <c r="M14" s="180">
        <f>+I14/D14</f>
        <v>1.3116354508657155</v>
      </c>
      <c r="N14" s="180">
        <f>+J14/E14</f>
        <v>1.478110336305964</v>
      </c>
      <c r="O14" s="180">
        <f>+N14/M14*100-100</f>
        <v>12.69216117408007</v>
      </c>
      <c r="R14" s="180"/>
    </row>
    <row r="15" spans="1:18" ht="11.25" customHeight="1">
      <c r="A15" s="1" t="s">
        <v>173</v>
      </c>
      <c r="B15" s="48" t="s">
        <v>190</v>
      </c>
      <c r="C15" s="28">
        <v>725107.866</v>
      </c>
      <c r="D15" s="28">
        <v>774634.4</v>
      </c>
      <c r="E15" s="28">
        <v>770708.218</v>
      </c>
      <c r="F15" s="34">
        <f t="shared" si="0"/>
        <v>-0.5068432282377415</v>
      </c>
      <c r="G15" s="34"/>
      <c r="H15" s="28">
        <v>432093.811</v>
      </c>
      <c r="I15" s="28">
        <v>560140.283</v>
      </c>
      <c r="J15" s="28">
        <v>657302.017</v>
      </c>
      <c r="K15" s="34">
        <f t="shared" si="1"/>
        <v>17.345964385853677</v>
      </c>
      <c r="L15" s="34">
        <f aca="true" t="shared" si="2" ref="L15:L28">+J15/$J$13*100</f>
        <v>21.342567911487155</v>
      </c>
      <c r="M15" s="180">
        <f aca="true" t="shared" si="3" ref="M15:M28">+I15/D15</f>
        <v>0.7231027733857418</v>
      </c>
      <c r="N15" s="180">
        <f aca="true" t="shared" si="4" ref="N15:N28">+J15/E15</f>
        <v>0.8528545585068615</v>
      </c>
      <c r="O15" s="180">
        <f aca="true" t="shared" si="5" ref="O15:O28">+N15/M15*100-100</f>
        <v>17.94375431774249</v>
      </c>
      <c r="R15" s="180"/>
    </row>
    <row r="16" spans="1:18" ht="11.25" customHeight="1">
      <c r="A16" s="1" t="s">
        <v>174</v>
      </c>
      <c r="B16" s="48" t="s">
        <v>191</v>
      </c>
      <c r="C16" s="28">
        <v>147445.407</v>
      </c>
      <c r="D16" s="28">
        <v>160186.237</v>
      </c>
      <c r="E16" s="28">
        <v>160252.397</v>
      </c>
      <c r="F16" s="34">
        <f t="shared" si="0"/>
        <v>0.04130192533331467</v>
      </c>
      <c r="G16" s="34"/>
      <c r="H16" s="28">
        <v>127637.066</v>
      </c>
      <c r="I16" s="28">
        <v>145990.349</v>
      </c>
      <c r="J16" s="28">
        <v>172208.77</v>
      </c>
      <c r="K16" s="34">
        <f t="shared" si="1"/>
        <v>17.959009742486472</v>
      </c>
      <c r="L16" s="34">
        <f t="shared" si="2"/>
        <v>5.591611273997767</v>
      </c>
      <c r="M16" s="180">
        <f t="shared" si="3"/>
        <v>0.9113788533530505</v>
      </c>
      <c r="N16" s="180">
        <f t="shared" si="4"/>
        <v>1.0746096359482222</v>
      </c>
      <c r="O16" s="180">
        <f t="shared" si="5"/>
        <v>17.91031051407765</v>
      </c>
      <c r="R16" s="180"/>
    </row>
    <row r="17" spans="1:18" ht="11.25" customHeight="1">
      <c r="A17" s="1" t="s">
        <v>179</v>
      </c>
      <c r="B17" s="48" t="s">
        <v>226</v>
      </c>
      <c r="C17" s="28">
        <v>110892.513</v>
      </c>
      <c r="D17" s="28">
        <v>146396.449</v>
      </c>
      <c r="E17" s="28">
        <v>84998.301</v>
      </c>
      <c r="F17" s="34">
        <f t="shared" si="0"/>
        <v>-41.93964294857998</v>
      </c>
      <c r="G17" s="34"/>
      <c r="H17" s="28">
        <v>113434.483</v>
      </c>
      <c r="I17" s="28">
        <v>207471.953</v>
      </c>
      <c r="J17" s="28">
        <v>113859.319</v>
      </c>
      <c r="K17" s="34">
        <f t="shared" si="1"/>
        <v>-45.12062119548275</v>
      </c>
      <c r="L17" s="34">
        <f t="shared" si="2"/>
        <v>3.6970071371516573</v>
      </c>
      <c r="M17" s="180">
        <f t="shared" si="3"/>
        <v>1.417192523570022</v>
      </c>
      <c r="N17" s="180">
        <f t="shared" si="4"/>
        <v>1.3395481752041136</v>
      </c>
      <c r="O17" s="180">
        <f t="shared" si="5"/>
        <v>-5.478743859748576</v>
      </c>
      <c r="R17" s="180"/>
    </row>
    <row r="18" spans="1:18" ht="11.25" customHeight="1">
      <c r="A18" s="1" t="s">
        <v>175</v>
      </c>
      <c r="B18" s="48" t="s">
        <v>227</v>
      </c>
      <c r="C18" s="28">
        <v>80156.3</v>
      </c>
      <c r="D18" s="28">
        <v>105054.947</v>
      </c>
      <c r="E18" s="28">
        <v>88816.411</v>
      </c>
      <c r="F18" s="34">
        <f t="shared" si="0"/>
        <v>-15.457183563188138</v>
      </c>
      <c r="G18" s="34"/>
      <c r="H18" s="28">
        <v>92298.947</v>
      </c>
      <c r="I18" s="28">
        <v>109476.978</v>
      </c>
      <c r="J18" s="28">
        <v>110196.476</v>
      </c>
      <c r="K18" s="34">
        <f t="shared" si="1"/>
        <v>0.6572139760744733</v>
      </c>
      <c r="L18" s="34">
        <f t="shared" si="2"/>
        <v>3.5780747842077054</v>
      </c>
      <c r="M18" s="180">
        <f t="shared" si="3"/>
        <v>1.0420925537185792</v>
      </c>
      <c r="N18" s="180">
        <f t="shared" si="4"/>
        <v>1.2407220102600183</v>
      </c>
      <c r="O18" s="180">
        <f t="shared" si="5"/>
        <v>19.06063485749459</v>
      </c>
      <c r="R18" s="180"/>
    </row>
    <row r="19" spans="1:18" ht="11.25" customHeight="1">
      <c r="A19" s="1" t="s">
        <v>370</v>
      </c>
      <c r="B19" s="49" t="s">
        <v>228</v>
      </c>
      <c r="C19" s="28">
        <v>120370.364</v>
      </c>
      <c r="D19" s="28">
        <v>119256.614</v>
      </c>
      <c r="E19" s="28">
        <v>133087.513</v>
      </c>
      <c r="F19" s="34">
        <f t="shared" si="0"/>
        <v>11.597594914106807</v>
      </c>
      <c r="G19" s="34"/>
      <c r="H19" s="28">
        <v>78639.626</v>
      </c>
      <c r="I19" s="28">
        <v>97206.955</v>
      </c>
      <c r="J19" s="28">
        <v>135597.094</v>
      </c>
      <c r="K19" s="34">
        <f t="shared" si="1"/>
        <v>39.49320190103683</v>
      </c>
      <c r="L19" s="34">
        <f t="shared" si="2"/>
        <v>4.402831746209761</v>
      </c>
      <c r="M19" s="180">
        <f t="shared" si="3"/>
        <v>0.8151074539144638</v>
      </c>
      <c r="N19" s="180">
        <f t="shared" si="4"/>
        <v>1.0188566225593232</v>
      </c>
      <c r="O19" s="180">
        <f t="shared" si="5"/>
        <v>24.996602308858343</v>
      </c>
      <c r="R19" s="180"/>
    </row>
    <row r="20" spans="1:18" ht="11.25" customHeight="1">
      <c r="A20" s="1" t="s">
        <v>371</v>
      </c>
      <c r="B20" s="48" t="s">
        <v>229</v>
      </c>
      <c r="C20" s="28">
        <v>15432.593</v>
      </c>
      <c r="D20" s="28">
        <v>20872.322</v>
      </c>
      <c r="E20" s="28">
        <v>35330.215</v>
      </c>
      <c r="F20" s="34">
        <f t="shared" si="0"/>
        <v>69.26825391060945</v>
      </c>
      <c r="G20" s="34"/>
      <c r="H20" s="28">
        <v>131216.365</v>
      </c>
      <c r="I20" s="28">
        <v>165946.239</v>
      </c>
      <c r="J20" s="28">
        <v>208258.287</v>
      </c>
      <c r="K20" s="34">
        <f t="shared" si="1"/>
        <v>25.497443180981037</v>
      </c>
      <c r="L20" s="34">
        <f t="shared" si="2"/>
        <v>6.762137523499313</v>
      </c>
      <c r="M20" s="180">
        <f t="shared" si="3"/>
        <v>7.950540385492328</v>
      </c>
      <c r="N20" s="180">
        <f t="shared" si="4"/>
        <v>5.894622690521414</v>
      </c>
      <c r="O20" s="180">
        <f t="shared" si="5"/>
        <v>-25.85884223319499</v>
      </c>
      <c r="R20" s="180"/>
    </row>
    <row r="21" spans="1:18" ht="11.25" customHeight="1">
      <c r="A21" s="1" t="s">
        <v>372</v>
      </c>
      <c r="B21" s="48" t="s">
        <v>230</v>
      </c>
      <c r="C21" s="28">
        <v>46530</v>
      </c>
      <c r="D21" s="28">
        <v>52213.813</v>
      </c>
      <c r="E21" s="28">
        <v>62219.829</v>
      </c>
      <c r="F21" s="34">
        <f t="shared" si="0"/>
        <v>19.163542030535098</v>
      </c>
      <c r="G21" s="34"/>
      <c r="H21" s="28">
        <v>53832.193</v>
      </c>
      <c r="I21" s="28">
        <v>60358.734</v>
      </c>
      <c r="J21" s="28">
        <v>74697.109</v>
      </c>
      <c r="K21" s="34">
        <f t="shared" si="1"/>
        <v>23.75526133467278</v>
      </c>
      <c r="L21" s="34">
        <f t="shared" si="2"/>
        <v>2.4254118812847922</v>
      </c>
      <c r="M21" s="180">
        <f t="shared" si="3"/>
        <v>1.1559916913173913</v>
      </c>
      <c r="N21" s="180">
        <f t="shared" si="4"/>
        <v>1.2005354273795898</v>
      </c>
      <c r="O21" s="180">
        <f t="shared" si="5"/>
        <v>3.853292060554139</v>
      </c>
      <c r="R21" s="180"/>
    </row>
    <row r="22" spans="1:18" ht="11.25" customHeight="1">
      <c r="A22" s="1" t="s">
        <v>176</v>
      </c>
      <c r="B22" s="48" t="s">
        <v>384</v>
      </c>
      <c r="C22" s="28">
        <v>50368.126</v>
      </c>
      <c r="D22" s="28">
        <v>45350.74</v>
      </c>
      <c r="E22" s="28">
        <v>49426.158</v>
      </c>
      <c r="F22" s="34">
        <f t="shared" si="0"/>
        <v>8.986442117592802</v>
      </c>
      <c r="G22" s="34"/>
      <c r="H22" s="28">
        <v>47972.887</v>
      </c>
      <c r="I22" s="28">
        <v>45218.975</v>
      </c>
      <c r="J22" s="28">
        <v>52726.826</v>
      </c>
      <c r="K22" s="34">
        <f t="shared" si="1"/>
        <v>16.603319734691027</v>
      </c>
      <c r="L22" s="34">
        <f t="shared" si="2"/>
        <v>1.7120377475764947</v>
      </c>
      <c r="M22" s="180">
        <f t="shared" si="3"/>
        <v>0.9970945347308555</v>
      </c>
      <c r="N22" s="180">
        <f t="shared" si="4"/>
        <v>1.0667797808601671</v>
      </c>
      <c r="O22" s="180">
        <f t="shared" si="5"/>
        <v>6.9888304169796385</v>
      </c>
      <c r="R22" s="180"/>
    </row>
    <row r="23" spans="1:18" ht="11.25" customHeight="1">
      <c r="A23" s="1" t="s">
        <v>399</v>
      </c>
      <c r="B23" s="49" t="s">
        <v>233</v>
      </c>
      <c r="C23" s="28">
        <v>4143.092</v>
      </c>
      <c r="D23" s="28">
        <v>4156.938</v>
      </c>
      <c r="E23" s="28">
        <v>2311.508</v>
      </c>
      <c r="F23" s="34">
        <f t="shared" si="0"/>
        <v>-44.39397460342205</v>
      </c>
      <c r="G23" s="34"/>
      <c r="H23" s="28">
        <v>25670.972</v>
      </c>
      <c r="I23" s="28">
        <v>27944.939</v>
      </c>
      <c r="J23" s="28">
        <v>15498.517</v>
      </c>
      <c r="K23" s="34">
        <f t="shared" si="1"/>
        <v>-44.539091675956065</v>
      </c>
      <c r="L23" s="34">
        <f t="shared" si="2"/>
        <v>0.5032361730906391</v>
      </c>
      <c r="M23" s="180">
        <f t="shared" si="3"/>
        <v>6.722481547716131</v>
      </c>
      <c r="N23" s="180">
        <f t="shared" si="4"/>
        <v>6.704937642439481</v>
      </c>
      <c r="O23" s="180">
        <f t="shared" si="5"/>
        <v>-0.26097364718852134</v>
      </c>
      <c r="R23" s="180"/>
    </row>
    <row r="24" spans="1:18" ht="11.25" customHeight="1">
      <c r="A24" s="1" t="s">
        <v>373</v>
      </c>
      <c r="B24" s="49" t="s">
        <v>234</v>
      </c>
      <c r="C24" s="28">
        <v>33180.248</v>
      </c>
      <c r="D24" s="28">
        <v>46903.965</v>
      </c>
      <c r="E24" s="28">
        <v>41251.064</v>
      </c>
      <c r="F24" s="34">
        <f t="shared" si="0"/>
        <v>-12.052074915201729</v>
      </c>
      <c r="G24" s="34"/>
      <c r="H24" s="28">
        <v>27911.463</v>
      </c>
      <c r="I24" s="28">
        <v>44814.916</v>
      </c>
      <c r="J24" s="28">
        <v>38534.082</v>
      </c>
      <c r="K24" s="34">
        <f t="shared" si="1"/>
        <v>-14.015052488327768</v>
      </c>
      <c r="L24" s="34">
        <f t="shared" si="2"/>
        <v>1.2511999670188367</v>
      </c>
      <c r="M24" s="180">
        <f t="shared" si="3"/>
        <v>0.9554611427839843</v>
      </c>
      <c r="N24" s="180">
        <f t="shared" si="4"/>
        <v>0.9341354686027008</v>
      </c>
      <c r="O24" s="180">
        <f t="shared" si="5"/>
        <v>-2.231977128776336</v>
      </c>
      <c r="R24" s="180"/>
    </row>
    <row r="25" spans="1:18" ht="11.25" customHeight="1">
      <c r="A25" s="1" t="s">
        <v>398</v>
      </c>
      <c r="B25" s="49" t="s">
        <v>235</v>
      </c>
      <c r="C25" s="28">
        <v>24957.094</v>
      </c>
      <c r="D25" s="28">
        <v>26423.652</v>
      </c>
      <c r="E25" s="28">
        <v>23676.829</v>
      </c>
      <c r="F25" s="34">
        <f t="shared" si="0"/>
        <v>-10.395319314680634</v>
      </c>
      <c r="G25" s="34"/>
      <c r="H25" s="28">
        <v>23855.462</v>
      </c>
      <c r="I25" s="28">
        <v>27201.526</v>
      </c>
      <c r="J25" s="28">
        <v>27955.499</v>
      </c>
      <c r="K25" s="34">
        <f t="shared" si="1"/>
        <v>2.771804052463821</v>
      </c>
      <c r="L25" s="34">
        <f t="shared" si="2"/>
        <v>0.9077138369818988</v>
      </c>
      <c r="R25" s="180"/>
    </row>
    <row r="26" spans="1:18" ht="11.25" customHeight="1">
      <c r="A26" s="1" t="s">
        <v>177</v>
      </c>
      <c r="B26" s="49" t="s">
        <v>236</v>
      </c>
      <c r="C26" s="28">
        <v>22463.222</v>
      </c>
      <c r="D26" s="28">
        <v>26884.527</v>
      </c>
      <c r="E26" s="28">
        <v>51865.315</v>
      </c>
      <c r="F26" s="34">
        <f t="shared" si="0"/>
        <v>92.91883022528165</v>
      </c>
      <c r="G26" s="34"/>
      <c r="H26" s="28">
        <v>105676.216</v>
      </c>
      <c r="I26" s="28">
        <v>127585.362</v>
      </c>
      <c r="J26" s="28">
        <v>191907.286</v>
      </c>
      <c r="K26" s="34">
        <f t="shared" si="1"/>
        <v>50.41481482805216</v>
      </c>
      <c r="L26" s="34">
        <f t="shared" si="2"/>
        <v>6.231221231995989</v>
      </c>
      <c r="M26" s="180">
        <f t="shared" si="3"/>
        <v>4.745679996527371</v>
      </c>
      <c r="N26" s="180">
        <f t="shared" si="4"/>
        <v>3.700108367219981</v>
      </c>
      <c r="O26" s="180">
        <f t="shared" si="5"/>
        <v>-22.03207190692339</v>
      </c>
      <c r="R26" s="180"/>
    </row>
    <row r="27" spans="1:18" ht="11.25" customHeight="1">
      <c r="A27" s="1" t="s">
        <v>180</v>
      </c>
      <c r="B27" s="49" t="s">
        <v>238</v>
      </c>
      <c r="C27" s="28">
        <v>25721.097</v>
      </c>
      <c r="D27" s="28">
        <v>19885.027</v>
      </c>
      <c r="E27" s="28">
        <v>37832.861</v>
      </c>
      <c r="F27" s="34">
        <f t="shared" si="0"/>
        <v>90.2580318347066</v>
      </c>
      <c r="G27" s="34"/>
      <c r="H27" s="28">
        <v>17591.165</v>
      </c>
      <c r="I27" s="28">
        <v>14010.784</v>
      </c>
      <c r="J27" s="28">
        <v>25024.372</v>
      </c>
      <c r="K27" s="34">
        <f t="shared" si="1"/>
        <v>78.60793514481418</v>
      </c>
      <c r="L27" s="34">
        <f t="shared" si="2"/>
        <v>0.8125402707418098</v>
      </c>
      <c r="M27" s="180">
        <f t="shared" si="3"/>
        <v>0.7045896392295571</v>
      </c>
      <c r="N27" s="180">
        <f t="shared" si="4"/>
        <v>0.6614454032434925</v>
      </c>
      <c r="O27" s="180">
        <f t="shared" si="5"/>
        <v>-6.123313994971767</v>
      </c>
      <c r="R27" s="180"/>
    </row>
    <row r="28" spans="1:18" ht="11.25" customHeight="1">
      <c r="A28" s="29" t="s">
        <v>10</v>
      </c>
      <c r="B28" s="30" t="s">
        <v>225</v>
      </c>
      <c r="C28" s="28">
        <v>11356.891</v>
      </c>
      <c r="D28" s="28">
        <v>9623.87</v>
      </c>
      <c r="E28" s="28">
        <v>10529.963</v>
      </c>
      <c r="F28" s="34">
        <f t="shared" si="0"/>
        <v>9.415058599087473</v>
      </c>
      <c r="G28" s="34"/>
      <c r="H28" s="28">
        <v>15462.9</v>
      </c>
      <c r="I28" s="28">
        <v>15363.354</v>
      </c>
      <c r="J28" s="28">
        <v>18996.728</v>
      </c>
      <c r="K28" s="34">
        <f t="shared" si="1"/>
        <v>23.6496145307854</v>
      </c>
      <c r="L28" s="34">
        <f t="shared" si="2"/>
        <v>0.6168229321530434</v>
      </c>
      <c r="M28" s="180">
        <f t="shared" si="3"/>
        <v>1.596380042540059</v>
      </c>
      <c r="N28" s="180">
        <f t="shared" si="4"/>
        <v>1.804064078857637</v>
      </c>
      <c r="O28" s="180">
        <f t="shared" si="5"/>
        <v>13.009686339295783</v>
      </c>
      <c r="R28" s="180"/>
    </row>
    <row r="29" spans="1:18" ht="11.25" customHeight="1">
      <c r="A29" s="29"/>
      <c r="B29" s="30"/>
      <c r="C29" s="28"/>
      <c r="D29" s="28"/>
      <c r="E29" s="28"/>
      <c r="F29" s="34"/>
      <c r="G29" s="34"/>
      <c r="H29" s="28"/>
      <c r="I29" s="28"/>
      <c r="J29" s="28"/>
      <c r="K29" s="34"/>
      <c r="L29" s="34"/>
      <c r="R29" s="180"/>
    </row>
    <row r="30" spans="1:18" s="44" customFormat="1" ht="11.25" customHeight="1">
      <c r="A30" s="43" t="s">
        <v>382</v>
      </c>
      <c r="B30" s="189"/>
      <c r="C30" s="32">
        <f>SUM(C31:C42)</f>
        <v>15594.471999999998</v>
      </c>
      <c r="D30" s="32">
        <f>SUM(D31:D42)</f>
        <v>19238.695</v>
      </c>
      <c r="E30" s="32">
        <f>SUM(E31:E42)</f>
        <v>22885.063000000002</v>
      </c>
      <c r="F30" s="33">
        <f t="shared" si="0"/>
        <v>18.953302186037064</v>
      </c>
      <c r="G30" s="33"/>
      <c r="H30" s="32">
        <f>SUM(H31:H42)</f>
        <v>89308.474</v>
      </c>
      <c r="I30" s="32">
        <f>SUM(I31:I42)</f>
        <v>114192.23499999999</v>
      </c>
      <c r="J30" s="32">
        <f>SUM(J31:J42)</f>
        <v>175542.31300000002</v>
      </c>
      <c r="K30" s="33">
        <f aca="true" t="shared" si="6" ref="K30:K42">+J30/I30*100-100</f>
        <v>53.72526249267301</v>
      </c>
      <c r="L30" s="33">
        <f>+J30/$J$11*100</f>
        <v>5.392487502831432</v>
      </c>
      <c r="M30" s="182"/>
      <c r="N30" s="182"/>
      <c r="O30" s="182"/>
      <c r="R30" s="182"/>
    </row>
    <row r="31" spans="1:18" ht="11.25" customHeight="1">
      <c r="A31" s="1" t="s">
        <v>374</v>
      </c>
      <c r="B31" s="49" t="s">
        <v>388</v>
      </c>
      <c r="C31" s="28">
        <v>766.203</v>
      </c>
      <c r="D31" s="28">
        <v>34.27</v>
      </c>
      <c r="E31" s="28">
        <v>216.977</v>
      </c>
      <c r="F31" s="34">
        <f t="shared" si="0"/>
        <v>533.1397723956812</v>
      </c>
      <c r="G31" s="34"/>
      <c r="H31" s="28">
        <v>3106.039</v>
      </c>
      <c r="I31" s="28">
        <v>132.183</v>
      </c>
      <c r="J31" s="28">
        <v>1336.201</v>
      </c>
      <c r="K31" s="34">
        <f t="shared" si="6"/>
        <v>910.8720485992905</v>
      </c>
      <c r="L31" s="34">
        <f aca="true" t="shared" si="7" ref="L31:L42">+J31/$J$30*100</f>
        <v>0.7611845697851776</v>
      </c>
      <c r="R31" s="180"/>
    </row>
    <row r="32" spans="1:18" ht="11.25" customHeight="1">
      <c r="A32" s="1" t="s">
        <v>375</v>
      </c>
      <c r="B32" s="49" t="s">
        <v>231</v>
      </c>
      <c r="C32" s="28">
        <v>3414.97</v>
      </c>
      <c r="D32" s="28">
        <v>5083.605</v>
      </c>
      <c r="E32" s="28">
        <v>5845.687</v>
      </c>
      <c r="F32" s="34">
        <f t="shared" si="0"/>
        <v>14.990975892108068</v>
      </c>
      <c r="G32" s="34"/>
      <c r="H32" s="28">
        <v>22669.39</v>
      </c>
      <c r="I32" s="28">
        <v>32049.649</v>
      </c>
      <c r="J32" s="28">
        <v>34383.991</v>
      </c>
      <c r="K32" s="34">
        <f t="shared" si="6"/>
        <v>7.283518143989667</v>
      </c>
      <c r="L32" s="34">
        <f t="shared" si="7"/>
        <v>19.58729517253199</v>
      </c>
      <c r="M32" s="180">
        <f>+I32/D32</f>
        <v>6.30451205394597</v>
      </c>
      <c r="N32" s="180">
        <f>+J32/E32</f>
        <v>5.881941848751054</v>
      </c>
      <c r="O32" s="180">
        <f>+N32/M32*100-100</f>
        <v>-6.702663133627155</v>
      </c>
      <c r="R32" s="180"/>
    </row>
    <row r="33" spans="1:18" ht="11.25" customHeight="1">
      <c r="A33" s="1" t="s">
        <v>376</v>
      </c>
      <c r="B33" s="49" t="s">
        <v>386</v>
      </c>
      <c r="C33" s="28">
        <v>187.025</v>
      </c>
      <c r="D33" s="28">
        <v>982.251</v>
      </c>
      <c r="E33" s="28">
        <v>1922.997</v>
      </c>
      <c r="F33" s="34">
        <f t="shared" si="0"/>
        <v>95.7745016294206</v>
      </c>
      <c r="G33" s="34"/>
      <c r="H33" s="28">
        <v>684.282</v>
      </c>
      <c r="I33" s="28">
        <v>2307.74</v>
      </c>
      <c r="J33" s="28">
        <v>7121.145</v>
      </c>
      <c r="K33" s="34">
        <f t="shared" si="6"/>
        <v>208.57657275082988</v>
      </c>
      <c r="L33" s="34">
        <f t="shared" si="7"/>
        <v>4.05665442040746</v>
      </c>
      <c r="M33" s="180">
        <f>+I33/D33</f>
        <v>2.34944021436476</v>
      </c>
      <c r="N33" s="180">
        <f>+J33/E33</f>
        <v>3.703149302885028</v>
      </c>
      <c r="O33" s="180">
        <f>+N33/M33*100-100</f>
        <v>57.61836714309766</v>
      </c>
      <c r="R33" s="180"/>
    </row>
    <row r="34" spans="1:25" ht="11.25" customHeight="1">
      <c r="A34" s="1" t="s">
        <v>377</v>
      </c>
      <c r="B34" s="49" t="s">
        <v>389</v>
      </c>
      <c r="C34" s="28">
        <v>3.87</v>
      </c>
      <c r="D34" s="28">
        <v>2.872</v>
      </c>
      <c r="E34" s="28">
        <v>6.188</v>
      </c>
      <c r="F34" s="34">
        <f t="shared" si="0"/>
        <v>115.45961002785515</v>
      </c>
      <c r="G34" s="34"/>
      <c r="H34" s="28">
        <v>30.094</v>
      </c>
      <c r="I34" s="28">
        <v>20.914</v>
      </c>
      <c r="J34" s="28">
        <v>58.634</v>
      </c>
      <c r="K34" s="34">
        <f t="shared" si="6"/>
        <v>180.35765515922344</v>
      </c>
      <c r="L34" s="34">
        <f t="shared" si="7"/>
        <v>0.03340163348536942</v>
      </c>
      <c r="R34" s="180"/>
      <c r="T34" s="27"/>
      <c r="U34" s="27"/>
      <c r="V34" s="27"/>
      <c r="W34" s="27"/>
      <c r="X34" s="27"/>
      <c r="Y34" s="27"/>
    </row>
    <row r="35" spans="1:18" ht="11.25" customHeight="1">
      <c r="A35" s="1" t="s">
        <v>378</v>
      </c>
      <c r="B35" s="49" t="s">
        <v>387</v>
      </c>
      <c r="C35" s="28">
        <v>291.05</v>
      </c>
      <c r="D35" s="28">
        <v>135.986</v>
      </c>
      <c r="E35" s="28">
        <v>895.834</v>
      </c>
      <c r="F35" s="34">
        <f t="shared" si="0"/>
        <v>558.7692850734635</v>
      </c>
      <c r="G35" s="34"/>
      <c r="H35" s="28">
        <v>244.392</v>
      </c>
      <c r="I35" s="28">
        <v>136.475</v>
      </c>
      <c r="J35" s="28">
        <v>1275.038</v>
      </c>
      <c r="K35" s="34">
        <f t="shared" si="6"/>
        <v>834.2648836783294</v>
      </c>
      <c r="L35" s="34">
        <f t="shared" si="7"/>
        <v>0.7263422580059087</v>
      </c>
      <c r="M35" s="180">
        <f>+I35/D35</f>
        <v>1.0035959584074832</v>
      </c>
      <c r="R35" s="180"/>
    </row>
    <row r="36" spans="1:18" ht="11.25" customHeight="1">
      <c r="A36" s="1" t="s">
        <v>379</v>
      </c>
      <c r="B36" s="49" t="s">
        <v>390</v>
      </c>
      <c r="C36" s="28">
        <v>0.003</v>
      </c>
      <c r="D36" s="28">
        <v>1.102</v>
      </c>
      <c r="E36" s="28">
        <v>1.13</v>
      </c>
      <c r="F36" s="34">
        <f t="shared" si="0"/>
        <v>2.54083484573502</v>
      </c>
      <c r="G36" s="34"/>
      <c r="H36" s="28">
        <v>0.026</v>
      </c>
      <c r="I36" s="28">
        <v>8.352</v>
      </c>
      <c r="J36" s="28">
        <v>5.533</v>
      </c>
      <c r="K36" s="34">
        <f t="shared" si="6"/>
        <v>-33.752394636015325</v>
      </c>
      <c r="L36" s="34">
        <f t="shared" si="7"/>
        <v>0.003151946619274636</v>
      </c>
      <c r="R36" s="180"/>
    </row>
    <row r="37" spans="1:18" ht="11.25" customHeight="1">
      <c r="A37" s="1" t="s">
        <v>395</v>
      </c>
      <c r="B37" s="49" t="s">
        <v>391</v>
      </c>
      <c r="C37" s="28">
        <v>0.023</v>
      </c>
      <c r="D37" s="28">
        <v>1</v>
      </c>
      <c r="E37" s="28">
        <v>0</v>
      </c>
      <c r="F37" s="34"/>
      <c r="G37" s="34"/>
      <c r="H37" s="28">
        <v>0.242</v>
      </c>
      <c r="I37" s="28">
        <v>4.2</v>
      </c>
      <c r="J37" s="28">
        <v>0</v>
      </c>
      <c r="K37" s="34"/>
      <c r="L37" s="34">
        <f t="shared" si="7"/>
        <v>0</v>
      </c>
      <c r="R37" s="180"/>
    </row>
    <row r="38" spans="1:18" ht="11.25" customHeight="1">
      <c r="A38" s="1" t="s">
        <v>380</v>
      </c>
      <c r="B38" s="49" t="s">
        <v>393</v>
      </c>
      <c r="C38" s="28">
        <v>0</v>
      </c>
      <c r="D38" s="28">
        <v>0.005</v>
      </c>
      <c r="E38" s="28">
        <v>0</v>
      </c>
      <c r="F38" s="34"/>
      <c r="G38" s="34"/>
      <c r="H38" s="28">
        <v>0</v>
      </c>
      <c r="I38" s="28">
        <v>0.077</v>
      </c>
      <c r="J38" s="28">
        <v>0</v>
      </c>
      <c r="K38" s="34"/>
      <c r="L38" s="34">
        <f t="shared" si="7"/>
        <v>0</v>
      </c>
      <c r="R38" s="180"/>
    </row>
    <row r="39" spans="1:18" ht="11.25" customHeight="1">
      <c r="A39" s="1" t="s">
        <v>396</v>
      </c>
      <c r="B39" s="49" t="s">
        <v>392</v>
      </c>
      <c r="C39" s="28">
        <v>0.004</v>
      </c>
      <c r="D39" s="28">
        <v>0.313</v>
      </c>
      <c r="E39" s="28">
        <v>0</v>
      </c>
      <c r="F39" s="34"/>
      <c r="G39" s="34"/>
      <c r="H39" s="28">
        <v>0.012</v>
      </c>
      <c r="I39" s="28">
        <v>3.672</v>
      </c>
      <c r="J39" s="28">
        <v>0</v>
      </c>
      <c r="K39" s="34"/>
      <c r="L39" s="34">
        <f t="shared" si="7"/>
        <v>0</v>
      </c>
      <c r="R39" s="180"/>
    </row>
    <row r="40" spans="1:18" ht="11.25" customHeight="1">
      <c r="A40" s="1" t="s">
        <v>178</v>
      </c>
      <c r="B40" s="49" t="s">
        <v>237</v>
      </c>
      <c r="C40" s="28">
        <v>5168.168</v>
      </c>
      <c r="D40" s="28">
        <v>5866.375</v>
      </c>
      <c r="E40" s="28">
        <v>6544.505</v>
      </c>
      <c r="F40" s="34">
        <f t="shared" si="0"/>
        <v>11.559608787368703</v>
      </c>
      <c r="G40" s="34"/>
      <c r="H40" s="28">
        <v>15561.084</v>
      </c>
      <c r="I40" s="28">
        <v>18360.081</v>
      </c>
      <c r="J40" s="28">
        <v>30906.705</v>
      </c>
      <c r="K40" s="34">
        <f t="shared" si="6"/>
        <v>68.33643054189142</v>
      </c>
      <c r="L40" s="34">
        <f t="shared" si="7"/>
        <v>17.606413218447223</v>
      </c>
      <c r="M40" s="180">
        <f aca="true" t="shared" si="8" ref="M40:N42">+I40/D40</f>
        <v>3.129714857982996</v>
      </c>
      <c r="N40" s="180">
        <f t="shared" si="8"/>
        <v>4.722542804994419</v>
      </c>
      <c r="O40" s="180">
        <f>+N40/M40*100-100</f>
        <v>50.89370819033499</v>
      </c>
      <c r="R40" s="180"/>
    </row>
    <row r="41" spans="1:18" ht="11.25" customHeight="1">
      <c r="A41" s="1" t="s">
        <v>381</v>
      </c>
      <c r="B41" s="49" t="s">
        <v>232</v>
      </c>
      <c r="C41" s="28">
        <v>5750.026</v>
      </c>
      <c r="D41" s="28">
        <v>7056.571</v>
      </c>
      <c r="E41" s="28">
        <v>7376.504</v>
      </c>
      <c r="F41" s="34">
        <f t="shared" si="0"/>
        <v>4.533830949904711</v>
      </c>
      <c r="G41" s="34"/>
      <c r="H41" s="28">
        <v>46893.327</v>
      </c>
      <c r="I41" s="28">
        <v>57798.612</v>
      </c>
      <c r="J41" s="28">
        <v>94838.485</v>
      </c>
      <c r="K41" s="34">
        <f t="shared" si="6"/>
        <v>64.0843641712365</v>
      </c>
      <c r="L41" s="34">
        <f t="shared" si="7"/>
        <v>54.025997139504476</v>
      </c>
      <c r="M41" s="180">
        <f t="shared" si="8"/>
        <v>8.190750436720611</v>
      </c>
      <c r="N41" s="180">
        <f t="shared" si="8"/>
        <v>12.856833670801237</v>
      </c>
      <c r="O41" s="180">
        <f>+N41/M41*100-100</f>
        <v>56.96771339976044</v>
      </c>
      <c r="R41" s="180"/>
    </row>
    <row r="42" spans="1:18" ht="11.25" customHeight="1">
      <c r="A42" s="1" t="s">
        <v>397</v>
      </c>
      <c r="B42" s="49" t="s">
        <v>385</v>
      </c>
      <c r="C42" s="28">
        <v>13.13</v>
      </c>
      <c r="D42" s="28">
        <v>74.345</v>
      </c>
      <c r="E42" s="28">
        <v>75.241</v>
      </c>
      <c r="F42" s="34">
        <f t="shared" si="0"/>
        <v>1.2051920102226177</v>
      </c>
      <c r="G42" s="34"/>
      <c r="H42" s="28">
        <v>119.586</v>
      </c>
      <c r="I42" s="28">
        <v>3370.28</v>
      </c>
      <c r="J42" s="28">
        <v>5616.581</v>
      </c>
      <c r="K42" s="34">
        <f t="shared" si="6"/>
        <v>66.65027831515482</v>
      </c>
      <c r="L42" s="34">
        <f t="shared" si="7"/>
        <v>3.199559641213113</v>
      </c>
      <c r="M42" s="180">
        <f t="shared" si="8"/>
        <v>45.332974645235055</v>
      </c>
      <c r="N42" s="180">
        <f t="shared" si="8"/>
        <v>74.64787815153971</v>
      </c>
      <c r="O42" s="180">
        <f>+N42/M42*100-100</f>
        <v>64.66573997342121</v>
      </c>
      <c r="R42" s="180"/>
    </row>
    <row r="43" spans="1:18" ht="11.25" customHeight="1">
      <c r="A43" s="29"/>
      <c r="B43" s="29"/>
      <c r="C43" s="28"/>
      <c r="D43" s="28"/>
      <c r="E43" s="28"/>
      <c r="F43" s="34"/>
      <c r="G43" s="34"/>
      <c r="H43" s="28"/>
      <c r="I43" s="28"/>
      <c r="J43" s="28"/>
      <c r="K43" s="34"/>
      <c r="L43" s="34"/>
      <c r="R43" s="180"/>
    </row>
    <row r="44" spans="1:18" ht="11.25" customHeight="1">
      <c r="A44" s="31" t="s">
        <v>203</v>
      </c>
      <c r="B44" s="31"/>
      <c r="C44" s="32">
        <f>SUM(C46:C51)</f>
        <v>464699.54000000004</v>
      </c>
      <c r="D44" s="32">
        <f>SUM(D46:D51)</f>
        <v>504913.091</v>
      </c>
      <c r="E44" s="32">
        <f>SUM(E46:E51)</f>
        <v>541132.1020000001</v>
      </c>
      <c r="F44" s="33">
        <f>+E44/D44*100-100</f>
        <v>7.173315892496831</v>
      </c>
      <c r="G44" s="33"/>
      <c r="H44" s="32">
        <f>SUM(H46:H51)</f>
        <v>630283.23</v>
      </c>
      <c r="I44" s="32">
        <f>SUM(I46:I51)</f>
        <v>731926.7570000001</v>
      </c>
      <c r="J44" s="32">
        <f>SUM(J46:J51)</f>
        <v>1042161.416</v>
      </c>
      <c r="K44" s="33">
        <f>+J44/I44*100-100</f>
        <v>42.386025108793746</v>
      </c>
      <c r="L44" s="33">
        <f>+J44/J9*100</f>
        <v>24.250558972169895</v>
      </c>
      <c r="M44" s="180">
        <f aca="true" t="shared" si="9" ref="M44:M51">+I44/D44</f>
        <v>1.449609388321445</v>
      </c>
      <c r="N44" s="180">
        <f aca="true" t="shared" si="10" ref="N44:N51">+J44/E44</f>
        <v>1.9258909463109246</v>
      </c>
      <c r="O44" s="180">
        <f aca="true" t="shared" si="11" ref="O44:O51">+N44/M44*100-100</f>
        <v>32.85585495144892</v>
      </c>
      <c r="Q44" s="180"/>
      <c r="R44" s="182"/>
    </row>
    <row r="45" spans="1:18" ht="11.25" customHeight="1">
      <c r="A45" s="29"/>
      <c r="B45" s="29"/>
      <c r="C45" s="28"/>
      <c r="D45" s="28"/>
      <c r="E45" s="28"/>
      <c r="F45" s="34"/>
      <c r="G45" s="34"/>
      <c r="H45" s="28"/>
      <c r="I45" s="28"/>
      <c r="J45" s="28"/>
      <c r="K45" s="34"/>
      <c r="L45" s="34"/>
      <c r="R45" s="180"/>
    </row>
    <row r="46" spans="1:18" ht="11.25" customHeight="1">
      <c r="A46" s="29" t="s">
        <v>12</v>
      </c>
      <c r="B46" s="29"/>
      <c r="C46" s="28">
        <v>89439.781</v>
      </c>
      <c r="D46" s="28">
        <v>125987.473</v>
      </c>
      <c r="E46" s="28">
        <v>144514.291</v>
      </c>
      <c r="F46" s="34">
        <f aca="true" t="shared" si="12" ref="F46:F51">+E46/D46*100-100</f>
        <v>14.705285818376552</v>
      </c>
      <c r="G46" s="34"/>
      <c r="H46" s="28">
        <v>63575.205</v>
      </c>
      <c r="I46" s="28">
        <v>112106.048</v>
      </c>
      <c r="J46" s="28">
        <v>177039.985</v>
      </c>
      <c r="K46" s="34">
        <f aca="true" t="shared" si="13" ref="K46:K51">+J46/I46*100-100</f>
        <v>57.92188571307054</v>
      </c>
      <c r="L46" s="34">
        <f aca="true" t="shared" si="14" ref="L46:L51">+J46/$J$44*100</f>
        <v>16.987770059604664</v>
      </c>
      <c r="M46" s="180">
        <f t="shared" si="9"/>
        <v>0.889819006053086</v>
      </c>
      <c r="N46" s="180">
        <f t="shared" si="10"/>
        <v>1.225069048707439</v>
      </c>
      <c r="O46" s="180">
        <f t="shared" si="11"/>
        <v>37.676206101890386</v>
      </c>
      <c r="R46" s="180"/>
    </row>
    <row r="47" spans="1:18" ht="11.25" customHeight="1">
      <c r="A47" s="29" t="s">
        <v>95</v>
      </c>
      <c r="B47" s="29"/>
      <c r="C47" s="28">
        <v>90023.929</v>
      </c>
      <c r="D47" s="28">
        <v>101914.679</v>
      </c>
      <c r="E47" s="28">
        <v>102829.181</v>
      </c>
      <c r="F47" s="34">
        <f t="shared" si="12"/>
        <v>0.8973211798076477</v>
      </c>
      <c r="G47" s="34"/>
      <c r="H47" s="28">
        <v>144799.047</v>
      </c>
      <c r="I47" s="28">
        <v>174307.786</v>
      </c>
      <c r="J47" s="28">
        <v>249896.299</v>
      </c>
      <c r="K47" s="34">
        <f t="shared" si="13"/>
        <v>43.36496649667731</v>
      </c>
      <c r="L47" s="34">
        <f t="shared" si="14"/>
        <v>23.978655816979508</v>
      </c>
      <c r="M47" s="180">
        <f t="shared" si="9"/>
        <v>1.7103305206897623</v>
      </c>
      <c r="N47" s="180">
        <f t="shared" si="10"/>
        <v>2.430208006810829</v>
      </c>
      <c r="O47" s="180">
        <f t="shared" si="11"/>
        <v>42.089963162836284</v>
      </c>
      <c r="R47" s="180"/>
    </row>
    <row r="48" spans="1:18" ht="11.25" customHeight="1">
      <c r="A48" s="29" t="s">
        <v>96</v>
      </c>
      <c r="B48" s="29"/>
      <c r="C48" s="28">
        <v>72061.53</v>
      </c>
      <c r="D48" s="28">
        <v>83294.793</v>
      </c>
      <c r="E48" s="28">
        <v>85024.085</v>
      </c>
      <c r="F48" s="34">
        <f t="shared" si="12"/>
        <v>2.0761105679198977</v>
      </c>
      <c r="G48" s="34"/>
      <c r="H48" s="28">
        <v>86444.262</v>
      </c>
      <c r="I48" s="28">
        <v>109385.27</v>
      </c>
      <c r="J48" s="28">
        <v>132848.982</v>
      </c>
      <c r="K48" s="34">
        <f t="shared" si="13"/>
        <v>21.450522542934692</v>
      </c>
      <c r="L48" s="34">
        <f t="shared" si="14"/>
        <v>12.747447752373898</v>
      </c>
      <c r="M48" s="180">
        <f t="shared" si="9"/>
        <v>1.3132305881353232</v>
      </c>
      <c r="N48" s="180">
        <f t="shared" si="10"/>
        <v>1.562486464864632</v>
      </c>
      <c r="O48" s="180">
        <f t="shared" si="11"/>
        <v>18.980358741356397</v>
      </c>
      <c r="R48" s="180"/>
    </row>
    <row r="49" spans="1:18" ht="11.25" customHeight="1">
      <c r="A49" s="29" t="s">
        <v>11</v>
      </c>
      <c r="B49" s="29"/>
      <c r="C49" s="28">
        <v>115963.805</v>
      </c>
      <c r="D49" s="28">
        <v>117388.961</v>
      </c>
      <c r="E49" s="28">
        <v>123561.902</v>
      </c>
      <c r="F49" s="34">
        <f t="shared" si="12"/>
        <v>5.25853619234266</v>
      </c>
      <c r="G49" s="34"/>
      <c r="H49" s="28">
        <v>220833.373</v>
      </c>
      <c r="I49" s="28">
        <v>231035.733</v>
      </c>
      <c r="J49" s="28">
        <v>325144.326</v>
      </c>
      <c r="K49" s="34">
        <f t="shared" si="13"/>
        <v>40.73334967625982</v>
      </c>
      <c r="L49" s="34">
        <f t="shared" si="14"/>
        <v>31.199037021343727</v>
      </c>
      <c r="M49" s="180">
        <f t="shared" si="9"/>
        <v>1.9681214573489583</v>
      </c>
      <c r="N49" s="180">
        <f t="shared" si="10"/>
        <v>2.631428625953006</v>
      </c>
      <c r="O49" s="180">
        <f t="shared" si="11"/>
        <v>33.7025525598159</v>
      </c>
      <c r="R49" s="180"/>
    </row>
    <row r="50" spans="1:18" ht="11.25" customHeight="1">
      <c r="A50" s="29" t="s">
        <v>13</v>
      </c>
      <c r="B50" s="29"/>
      <c r="C50" s="28">
        <v>92071.776</v>
      </c>
      <c r="D50" s="28">
        <v>71218.206</v>
      </c>
      <c r="E50" s="28">
        <v>77300.37</v>
      </c>
      <c r="F50" s="34">
        <f t="shared" si="12"/>
        <v>8.540181424957538</v>
      </c>
      <c r="G50" s="34"/>
      <c r="H50" s="28">
        <v>101195.382</v>
      </c>
      <c r="I50" s="28">
        <v>89827.454</v>
      </c>
      <c r="J50" s="28">
        <v>133828.179</v>
      </c>
      <c r="K50" s="34">
        <f t="shared" si="13"/>
        <v>48.983604722894654</v>
      </c>
      <c r="L50" s="34">
        <f t="shared" si="14"/>
        <v>12.841406038006689</v>
      </c>
      <c r="M50" s="180">
        <f t="shared" si="9"/>
        <v>1.2612990279479939</v>
      </c>
      <c r="N50" s="180">
        <f t="shared" si="10"/>
        <v>1.7312747532773778</v>
      </c>
      <c r="O50" s="180">
        <f t="shared" si="11"/>
        <v>37.261245344332565</v>
      </c>
      <c r="R50" s="180"/>
    </row>
    <row r="51" spans="1:18" ht="11.25" customHeight="1">
      <c r="A51" s="29" t="s">
        <v>10</v>
      </c>
      <c r="B51" s="29"/>
      <c r="C51" s="28">
        <v>5138.719</v>
      </c>
      <c r="D51" s="28">
        <v>5108.979</v>
      </c>
      <c r="E51" s="28">
        <v>7902.273</v>
      </c>
      <c r="F51" s="34">
        <f t="shared" si="12"/>
        <v>54.67421181414133</v>
      </c>
      <c r="G51" s="34"/>
      <c r="H51" s="28">
        <v>13435.961</v>
      </c>
      <c r="I51" s="28">
        <v>15264.466</v>
      </c>
      <c r="J51" s="28">
        <v>23403.645</v>
      </c>
      <c r="K51" s="34">
        <f t="shared" si="13"/>
        <v>53.32108571632966</v>
      </c>
      <c r="L51" s="34">
        <f t="shared" si="14"/>
        <v>2.2456833116915162</v>
      </c>
      <c r="M51" s="180">
        <f t="shared" si="9"/>
        <v>2.9877723122369457</v>
      </c>
      <c r="N51" s="180">
        <f t="shared" si="10"/>
        <v>2.961634582859894</v>
      </c>
      <c r="O51" s="180">
        <f t="shared" si="11"/>
        <v>-0.874823334763505</v>
      </c>
      <c r="R51" s="180"/>
    </row>
    <row r="52" spans="1:18" ht="11.25">
      <c r="A52" s="2"/>
      <c r="B52" s="2"/>
      <c r="C52" s="36"/>
      <c r="D52" s="36"/>
      <c r="E52" s="36"/>
      <c r="F52" s="36"/>
      <c r="G52" s="36"/>
      <c r="H52" s="36"/>
      <c r="I52" s="36"/>
      <c r="J52" s="36"/>
      <c r="K52" s="2"/>
      <c r="L52" s="2"/>
      <c r="R52" s="180"/>
    </row>
    <row r="53" spans="1:18" ht="11.25">
      <c r="A53" s="29" t="s">
        <v>97</v>
      </c>
      <c r="B53" s="29"/>
      <c r="C53" s="29"/>
      <c r="D53" s="29"/>
      <c r="E53" s="29"/>
      <c r="F53" s="29"/>
      <c r="G53" s="29"/>
      <c r="H53" s="29"/>
      <c r="I53" s="29"/>
      <c r="J53" s="29"/>
      <c r="K53" s="29"/>
      <c r="L53" s="29"/>
      <c r="R53" s="180"/>
    </row>
    <row r="54" spans="1:18" ht="19.5" customHeight="1">
      <c r="A54" s="265" t="s">
        <v>311</v>
      </c>
      <c r="B54" s="265"/>
      <c r="C54" s="265"/>
      <c r="D54" s="265"/>
      <c r="E54" s="265"/>
      <c r="F54" s="265"/>
      <c r="G54" s="265"/>
      <c r="H54" s="265"/>
      <c r="I54" s="265"/>
      <c r="J54" s="265"/>
      <c r="K54" s="265"/>
      <c r="L54" s="265"/>
      <c r="R54" s="180"/>
    </row>
    <row r="55" spans="1:18" ht="19.5" customHeight="1">
      <c r="A55" s="264" t="s">
        <v>312</v>
      </c>
      <c r="B55" s="264"/>
      <c r="C55" s="264"/>
      <c r="D55" s="264"/>
      <c r="E55" s="264"/>
      <c r="F55" s="264"/>
      <c r="G55" s="264"/>
      <c r="H55" s="264"/>
      <c r="I55" s="264"/>
      <c r="J55" s="264"/>
      <c r="K55" s="264"/>
      <c r="L55" s="264"/>
      <c r="R55" s="180"/>
    </row>
    <row r="56" spans="1:21" ht="11.25">
      <c r="A56" s="29"/>
      <c r="B56" s="29"/>
      <c r="C56" s="271" t="s">
        <v>184</v>
      </c>
      <c r="D56" s="271"/>
      <c r="E56" s="271"/>
      <c r="F56" s="271"/>
      <c r="G56" s="30"/>
      <c r="H56" s="271" t="s">
        <v>185</v>
      </c>
      <c r="I56" s="271"/>
      <c r="J56" s="271"/>
      <c r="K56" s="271"/>
      <c r="L56" s="30"/>
      <c r="M56" s="268"/>
      <c r="N56" s="268"/>
      <c r="O56" s="268"/>
      <c r="P56" s="171"/>
      <c r="Q56" s="171"/>
      <c r="R56" s="171"/>
      <c r="S56" s="171"/>
      <c r="T56" s="171"/>
      <c r="U56" s="171"/>
    </row>
    <row r="57" spans="1:21" ht="11.25">
      <c r="A57" s="29" t="s">
        <v>201</v>
      </c>
      <c r="B57" s="46" t="s">
        <v>169</v>
      </c>
      <c r="C57" s="53">
        <v>2006</v>
      </c>
      <c r="D57" s="270" t="str">
        <f>+D4</f>
        <v>Enero - Diciembre</v>
      </c>
      <c r="E57" s="270"/>
      <c r="F57" s="270"/>
      <c r="G57" s="30"/>
      <c r="H57" s="53">
        <v>2006</v>
      </c>
      <c r="I57" s="270" t="str">
        <f>+D57</f>
        <v>Enero - Diciembre</v>
      </c>
      <c r="J57" s="270"/>
      <c r="K57" s="270"/>
      <c r="L57" s="192" t="s">
        <v>407</v>
      </c>
      <c r="M57" s="269"/>
      <c r="N57" s="269"/>
      <c r="O57" s="269"/>
      <c r="P57" s="171"/>
      <c r="Q57" s="171"/>
      <c r="R57" s="171"/>
      <c r="S57" s="171"/>
      <c r="T57" s="171"/>
      <c r="U57" s="171"/>
    </row>
    <row r="58" spans="1:15" ht="11.25">
      <c r="A58" s="2"/>
      <c r="B58" s="47" t="s">
        <v>50</v>
      </c>
      <c r="C58" s="2"/>
      <c r="D58" s="54">
        <v>2007</v>
      </c>
      <c r="E58" s="54">
        <v>2008</v>
      </c>
      <c r="F58" s="55" t="s">
        <v>330</v>
      </c>
      <c r="G58" s="35"/>
      <c r="H58" s="2"/>
      <c r="I58" s="54">
        <v>2007</v>
      </c>
      <c r="J58" s="54">
        <v>2008</v>
      </c>
      <c r="K58" s="55" t="s">
        <v>330</v>
      </c>
      <c r="L58" s="35">
        <v>2008</v>
      </c>
      <c r="M58" s="188"/>
      <c r="N58" s="188"/>
      <c r="O58" s="35"/>
    </row>
    <row r="59" spans="1:18" ht="11.25">
      <c r="A59" s="29"/>
      <c r="B59" s="29"/>
      <c r="C59" s="29"/>
      <c r="D59" s="29"/>
      <c r="E59" s="29"/>
      <c r="F59" s="29"/>
      <c r="G59" s="29"/>
      <c r="H59" s="29"/>
      <c r="I59" s="29"/>
      <c r="J59" s="29"/>
      <c r="K59" s="28"/>
      <c r="L59" s="28"/>
      <c r="R59" s="180"/>
    </row>
    <row r="60" spans="1:15" s="44" customFormat="1" ht="11.25">
      <c r="A60" s="31" t="s">
        <v>410</v>
      </c>
      <c r="B60" s="31"/>
      <c r="C60" s="31"/>
      <c r="D60" s="31"/>
      <c r="E60" s="31"/>
      <c r="F60" s="31"/>
      <c r="G60" s="31"/>
      <c r="H60" s="32">
        <f>+H7</f>
        <v>4637758</v>
      </c>
      <c r="I60" s="32">
        <f>+I7</f>
        <v>5577091</v>
      </c>
      <c r="J60" s="32">
        <f>+J7</f>
        <v>6717564</v>
      </c>
      <c r="K60" s="33">
        <f>+J60/I60*100-100</f>
        <v>20.449244955838083</v>
      </c>
      <c r="L60" s="31"/>
      <c r="M60" s="182"/>
      <c r="N60" s="182"/>
      <c r="O60" s="182"/>
    </row>
    <row r="61" spans="1:18" s="62" customFormat="1" ht="11.25">
      <c r="A61" s="61" t="s">
        <v>413</v>
      </c>
      <c r="B61" s="61"/>
      <c r="C61" s="61">
        <f>+C63+C64+C68+C69+C70+C71+C72+C73+C74+C75+C76+C77+C80++C81+C82+C83+C84+C85+C86+C87+C97+C107+C108+C109+C110</f>
        <v>84205.99500000004</v>
      </c>
      <c r="D61" s="61">
        <f>+D63+D64+D68+D69+D70+D71+D72+D73+D74+D75+D76+D77+D80++D81+D82+D83+D84+D85+D86+D87+D97+D107+D108+D109+D110</f>
        <v>86152.48899999997</v>
      </c>
      <c r="E61" s="61">
        <f>+E63+E64+E68+E69+E70+E71+E72+E73+E74+E75+E76+E77+E80++E81+E82+E83+E84+E85+E86+E87+E97+E107+E108+E109+E110</f>
        <v>88843.12600000002</v>
      </c>
      <c r="F61" s="187">
        <f>+E61/D61*100-100</f>
        <v>3.1231100009194677</v>
      </c>
      <c r="G61" s="61"/>
      <c r="H61" s="61">
        <f>+H63+H64+H68+H69+H70+H71+H72+H73+H74+H75+H76+H77+H80++H81+H82+H83+H84+H85+H86+H87+H97+H107+H108+H109+H110</f>
        <v>197039.85800000004</v>
      </c>
      <c r="I61" s="61">
        <f>+I63+I64+I68+I69+I70+I71+I72+I73+I74+I75+I76+I77+I80++I81+I82+I83+I84+I85+I86+I87+I97+I107+I108+I109+I110</f>
        <v>218388.429</v>
      </c>
      <c r="J61" s="61">
        <f>+J63+J64+J68+J69+J70+J71+J72+J73+J74+J75+J76+J77+J80++J81+J82+J83+J84+J85+J86+J87+J97+J107+J108+J109+J110</f>
        <v>290538.41099999996</v>
      </c>
      <c r="K61" s="187">
        <f>+J61/I61*100-100</f>
        <v>33.03745639380921</v>
      </c>
      <c r="L61" s="187">
        <f>+J61/$J$7*100</f>
        <v>4.325056091761835</v>
      </c>
      <c r="M61" s="185"/>
      <c r="N61" s="185"/>
      <c r="O61" s="185"/>
      <c r="R61" s="182"/>
    </row>
    <row r="62" spans="1:27" ht="11.25" customHeight="1">
      <c r="A62" s="31"/>
      <c r="B62" s="31"/>
      <c r="C62" s="32"/>
      <c r="D62" s="32"/>
      <c r="E62" s="32"/>
      <c r="F62" s="33"/>
      <c r="G62" s="33"/>
      <c r="H62" s="32"/>
      <c r="I62" s="32"/>
      <c r="J62" s="32"/>
      <c r="K62" s="34"/>
      <c r="P62" s="171"/>
      <c r="Q62" s="171"/>
      <c r="R62" s="185"/>
      <c r="S62" s="171"/>
      <c r="T62" s="171"/>
      <c r="U62" s="171"/>
      <c r="V62" s="171"/>
      <c r="W62" s="171"/>
      <c r="X62" s="171"/>
      <c r="Y62" s="171"/>
      <c r="Z62" s="171"/>
      <c r="AA62" s="171"/>
    </row>
    <row r="63" spans="1:27" s="50" customFormat="1" ht="11.25" customHeight="1">
      <c r="A63" s="38" t="s">
        <v>2</v>
      </c>
      <c r="B63" s="38">
        <v>7011000</v>
      </c>
      <c r="C63" s="58">
        <v>969.403</v>
      </c>
      <c r="D63" s="58">
        <v>1058.45</v>
      </c>
      <c r="E63" s="58">
        <v>630.86</v>
      </c>
      <c r="F63" s="34">
        <f>+E63/D63*100-100</f>
        <v>-40.397751428976335</v>
      </c>
      <c r="G63" s="224"/>
      <c r="H63" s="58">
        <v>543.033</v>
      </c>
      <c r="I63" s="58">
        <v>687.561</v>
      </c>
      <c r="J63" s="58">
        <v>515.463</v>
      </c>
      <c r="K63" s="34">
        <f>+J63/I63*100-100</f>
        <v>-25.03021550087921</v>
      </c>
      <c r="L63" s="34">
        <f>+J63/$J$61*100</f>
        <v>0.1774164724814992</v>
      </c>
      <c r="M63" s="180">
        <f>+I63/D63</f>
        <v>0.6495923284047428</v>
      </c>
      <c r="N63" s="180">
        <f>+J63/E63</f>
        <v>0.8170798592397679</v>
      </c>
      <c r="O63" s="180">
        <f>+N63/M63*100-100</f>
        <v>25.7834835036211</v>
      </c>
      <c r="P63" s="225"/>
      <c r="Q63" s="225"/>
      <c r="R63" s="225"/>
      <c r="S63" s="225"/>
      <c r="T63" s="225"/>
      <c r="U63" s="225"/>
      <c r="V63" s="197"/>
      <c r="W63" s="197"/>
      <c r="X63" s="197"/>
      <c r="Y63" s="197"/>
      <c r="Z63" s="197"/>
      <c r="AA63" s="197"/>
    </row>
    <row r="64" spans="1:27" ht="11.25" customHeight="1">
      <c r="A64" s="1" t="s">
        <v>257</v>
      </c>
      <c r="B64" s="1"/>
      <c r="C64" s="28">
        <f>SUM(C65:C67)</f>
        <v>2882.473</v>
      </c>
      <c r="D64" s="28">
        <f>SUM(D65:D67)</f>
        <v>1899.83</v>
      </c>
      <c r="E64" s="28">
        <f>SUM(E65:E67)</f>
        <v>2324.6150000000002</v>
      </c>
      <c r="F64" s="34">
        <f>+E64/D64*100-100</f>
        <v>22.35910581473081</v>
      </c>
      <c r="G64" s="34"/>
      <c r="H64" s="28">
        <f>SUM(H65:H67)</f>
        <v>4698.732</v>
      </c>
      <c r="I64" s="28">
        <f>SUM(I65:I67)</f>
        <v>3302.05</v>
      </c>
      <c r="J64" s="28">
        <f>SUM(J65:J67)</f>
        <v>4689.539</v>
      </c>
      <c r="K64" s="34">
        <f>+J64/I64*100-100</f>
        <v>42.01901848851469</v>
      </c>
      <c r="L64" s="34">
        <f aca="true" t="shared" si="15" ref="L64:L110">+J64/$J$61*100</f>
        <v>1.614085718944749</v>
      </c>
      <c r="M64" s="180">
        <f aca="true" t="shared" si="16" ref="M64:M72">+I64/D64</f>
        <v>1.738076564745267</v>
      </c>
      <c r="N64" s="180">
        <f aca="true" t="shared" si="17" ref="N64:N72">+J64/E64</f>
        <v>2.017340075668444</v>
      </c>
      <c r="O64" s="180">
        <f aca="true" t="shared" si="18" ref="O64:O72">+N64/M64*100-100</f>
        <v>16.06738831808056</v>
      </c>
      <c r="P64" s="171"/>
      <c r="Q64" s="171"/>
      <c r="R64" s="185"/>
      <c r="S64" s="171"/>
      <c r="T64" s="171"/>
      <c r="U64" s="171"/>
      <c r="V64" s="171"/>
      <c r="W64" s="171"/>
      <c r="X64" s="171"/>
      <c r="Y64" s="171"/>
      <c r="Z64" s="171"/>
      <c r="AA64" s="171"/>
    </row>
    <row r="65" spans="1:27" s="50" customFormat="1" ht="11.25" customHeight="1" hidden="1" outlineLevel="1">
      <c r="A65" s="38" t="s">
        <v>450</v>
      </c>
      <c r="B65" s="38">
        <v>7133110</v>
      </c>
      <c r="C65" s="58">
        <v>0</v>
      </c>
      <c r="D65" s="58">
        <v>0</v>
      </c>
      <c r="E65" s="58">
        <v>242.389</v>
      </c>
      <c r="F65" s="34"/>
      <c r="G65" s="224"/>
      <c r="H65" s="58">
        <v>0</v>
      </c>
      <c r="I65" s="58">
        <v>0</v>
      </c>
      <c r="J65" s="58">
        <v>505.459</v>
      </c>
      <c r="K65" s="34"/>
      <c r="L65" s="34">
        <f t="shared" si="15"/>
        <v>0.1739732100345245</v>
      </c>
      <c r="M65" s="180" t="e">
        <f t="shared" si="16"/>
        <v>#DIV/0!</v>
      </c>
      <c r="N65" s="180">
        <f t="shared" si="17"/>
        <v>2.085321528617223</v>
      </c>
      <c r="O65" s="180" t="e">
        <f t="shared" si="18"/>
        <v>#DIV/0!</v>
      </c>
      <c r="P65" s="197"/>
      <c r="Q65" s="197"/>
      <c r="R65" s="185"/>
      <c r="S65" s="197"/>
      <c r="T65" s="197"/>
      <c r="U65" s="197"/>
      <c r="V65" s="197"/>
      <c r="W65" s="197"/>
      <c r="X65" s="197"/>
      <c r="Y65" s="197"/>
      <c r="Z65" s="197"/>
      <c r="AA65" s="197"/>
    </row>
    <row r="66" spans="1:18" s="50" customFormat="1" ht="11.25" customHeight="1" hidden="1" outlineLevel="1">
      <c r="A66" s="38" t="s">
        <v>451</v>
      </c>
      <c r="B66" s="38">
        <v>7133310</v>
      </c>
      <c r="C66" s="58">
        <v>2766.264</v>
      </c>
      <c r="D66" s="58">
        <v>1804.037</v>
      </c>
      <c r="E66" s="58">
        <v>2052.014</v>
      </c>
      <c r="F66" s="34">
        <f aca="true" t="shared" si="19" ref="F66:F72">+E66/D66*100-100</f>
        <v>13.74567151338914</v>
      </c>
      <c r="G66" s="34"/>
      <c r="H66" s="58">
        <v>4487.145</v>
      </c>
      <c r="I66" s="58">
        <v>3149.945</v>
      </c>
      <c r="J66" s="58">
        <v>4136.623</v>
      </c>
      <c r="K66" s="34">
        <f aca="true" t="shared" si="20" ref="K66:K72">+J66/I66*100-100</f>
        <v>31.32365803212437</v>
      </c>
      <c r="L66" s="34">
        <f t="shared" si="15"/>
        <v>1.4237783519783895</v>
      </c>
      <c r="M66" s="180">
        <f t="shared" si="16"/>
        <v>1.7460534346025054</v>
      </c>
      <c r="N66" s="180">
        <f t="shared" si="17"/>
        <v>2.015884394550914</v>
      </c>
      <c r="O66" s="180">
        <f t="shared" si="18"/>
        <v>15.453763017844665</v>
      </c>
      <c r="R66" s="180"/>
    </row>
    <row r="67" spans="1:18" s="50" customFormat="1" ht="11.25" customHeight="1" hidden="1" outlineLevel="1">
      <c r="A67" s="38" t="s">
        <v>452</v>
      </c>
      <c r="B67" s="38">
        <v>7133910</v>
      </c>
      <c r="C67" s="58">
        <v>116.209</v>
      </c>
      <c r="D67" s="58">
        <v>95.793</v>
      </c>
      <c r="E67" s="58">
        <v>30.212</v>
      </c>
      <c r="F67" s="34">
        <f t="shared" si="19"/>
        <v>-68.46116104517031</v>
      </c>
      <c r="G67" s="34"/>
      <c r="H67" s="58">
        <v>211.587</v>
      </c>
      <c r="I67" s="58">
        <v>152.105</v>
      </c>
      <c r="J67" s="58">
        <v>47.457</v>
      </c>
      <c r="K67" s="34">
        <f t="shared" si="20"/>
        <v>-68.79984221425988</v>
      </c>
      <c r="L67" s="34">
        <f t="shared" si="15"/>
        <v>0.016334156931835084</v>
      </c>
      <c r="M67" s="180">
        <f t="shared" si="16"/>
        <v>1.587850886808013</v>
      </c>
      <c r="N67" s="180">
        <f t="shared" si="17"/>
        <v>1.5707996822454655</v>
      </c>
      <c r="O67" s="180">
        <f t="shared" si="18"/>
        <v>-1.0738542708392913</v>
      </c>
      <c r="R67" s="180"/>
    </row>
    <row r="68" spans="1:18" ht="11.25" customHeight="1" collapsed="1">
      <c r="A68" s="1" t="s">
        <v>255</v>
      </c>
      <c r="B68" s="1">
        <v>10011000</v>
      </c>
      <c r="C68" s="28">
        <v>4.785</v>
      </c>
      <c r="D68" s="28">
        <v>2.988</v>
      </c>
      <c r="E68" s="28">
        <v>0.2</v>
      </c>
      <c r="F68" s="34">
        <f t="shared" si="19"/>
        <v>-93.30655957161981</v>
      </c>
      <c r="G68" s="34"/>
      <c r="H68" s="28">
        <v>27.113</v>
      </c>
      <c r="I68" s="28">
        <v>7.594</v>
      </c>
      <c r="J68" s="28">
        <v>0.221</v>
      </c>
      <c r="K68" s="34">
        <f t="shared" si="20"/>
        <v>-97.08980774295496</v>
      </c>
      <c r="L68" s="34">
        <f t="shared" si="15"/>
        <v>7.606567380861735E-05</v>
      </c>
      <c r="R68" s="180"/>
    </row>
    <row r="69" spans="1:18" ht="11.25" customHeight="1">
      <c r="A69" s="1" t="s">
        <v>256</v>
      </c>
      <c r="B69" s="1">
        <v>10030000</v>
      </c>
      <c r="C69" s="28">
        <v>6.318</v>
      </c>
      <c r="D69" s="28">
        <v>16.874</v>
      </c>
      <c r="E69" s="28">
        <v>390.19</v>
      </c>
      <c r="F69" s="34">
        <f t="shared" si="19"/>
        <v>2212.374066611355</v>
      </c>
      <c r="G69" s="34"/>
      <c r="H69" s="28">
        <v>14.846</v>
      </c>
      <c r="I69" s="28">
        <v>12.718</v>
      </c>
      <c r="J69" s="28">
        <v>189.551</v>
      </c>
      <c r="K69" s="34">
        <f t="shared" si="20"/>
        <v>1390.4151596162917</v>
      </c>
      <c r="L69" s="34">
        <f t="shared" si="15"/>
        <v>0.06524128749365261</v>
      </c>
      <c r="M69" s="180">
        <f t="shared" si="16"/>
        <v>0.7537039231954487</v>
      </c>
      <c r="N69" s="180">
        <f t="shared" si="17"/>
        <v>0.4857915374561111</v>
      </c>
      <c r="O69" s="180">
        <f t="shared" si="18"/>
        <v>-35.546104709589414</v>
      </c>
      <c r="R69" s="180"/>
    </row>
    <row r="70" spans="1:18" ht="11.25" customHeight="1">
      <c r="A70" s="1" t="s">
        <v>0</v>
      </c>
      <c r="B70" s="1">
        <v>10051000</v>
      </c>
      <c r="C70" s="28">
        <v>70494.039</v>
      </c>
      <c r="D70" s="28">
        <v>73141.223</v>
      </c>
      <c r="E70" s="226">
        <v>73393.665</v>
      </c>
      <c r="F70" s="34">
        <f t="shared" si="19"/>
        <v>0.3451432579955451</v>
      </c>
      <c r="G70" s="34"/>
      <c r="H70" s="28">
        <v>100220.186</v>
      </c>
      <c r="I70" s="28">
        <v>116002.797</v>
      </c>
      <c r="J70" s="28">
        <v>174948.398</v>
      </c>
      <c r="K70" s="34">
        <f t="shared" si="20"/>
        <v>50.813948046442334</v>
      </c>
      <c r="L70" s="34">
        <f t="shared" si="15"/>
        <v>60.215238803656845</v>
      </c>
      <c r="M70" s="180">
        <f t="shared" si="16"/>
        <v>1.586011174573879</v>
      </c>
      <c r="N70" s="180">
        <f t="shared" si="17"/>
        <v>2.3836988928131606</v>
      </c>
      <c r="O70" s="180">
        <f t="shared" si="18"/>
        <v>50.295214247377544</v>
      </c>
      <c r="R70" s="180"/>
    </row>
    <row r="71" spans="1:18" ht="11.25" customHeight="1">
      <c r="A71" s="1" t="s">
        <v>1</v>
      </c>
      <c r="B71" s="1">
        <v>10070010</v>
      </c>
      <c r="C71" s="28">
        <v>19.931</v>
      </c>
      <c r="D71" s="28">
        <v>50.904</v>
      </c>
      <c r="E71" s="28">
        <v>0.346</v>
      </c>
      <c r="F71" s="34">
        <f t="shared" si="19"/>
        <v>-99.32028917177432</v>
      </c>
      <c r="G71" s="34"/>
      <c r="H71" s="28">
        <v>75.792</v>
      </c>
      <c r="I71" s="28">
        <v>63.633</v>
      </c>
      <c r="J71" s="28">
        <v>0.705</v>
      </c>
      <c r="K71" s="34">
        <f t="shared" si="20"/>
        <v>-98.89208429588422</v>
      </c>
      <c r="L71" s="34">
        <f t="shared" si="15"/>
        <v>0.00024265294133518205</v>
      </c>
      <c r="M71" s="180">
        <f t="shared" si="16"/>
        <v>1.250058934464875</v>
      </c>
      <c r="N71" s="180">
        <f t="shared" si="17"/>
        <v>2.0375722543352603</v>
      </c>
      <c r="O71" s="180">
        <f t="shared" si="18"/>
        <v>62.998095382399214</v>
      </c>
      <c r="R71" s="180"/>
    </row>
    <row r="72" spans="1:18" ht="11.25">
      <c r="A72" s="1" t="s">
        <v>258</v>
      </c>
      <c r="B72" s="1">
        <v>12010010</v>
      </c>
      <c r="C72" s="28">
        <v>1032.739</v>
      </c>
      <c r="D72" s="28">
        <v>1448.53</v>
      </c>
      <c r="E72" s="28">
        <v>3285.113</v>
      </c>
      <c r="F72" s="34">
        <f t="shared" si="19"/>
        <v>126.78943480632091</v>
      </c>
      <c r="G72" s="34"/>
      <c r="H72" s="28">
        <v>1753.685</v>
      </c>
      <c r="I72" s="28">
        <v>2478.104</v>
      </c>
      <c r="J72" s="28">
        <v>4726.504</v>
      </c>
      <c r="K72" s="34">
        <f t="shared" si="20"/>
        <v>90.7306553720102</v>
      </c>
      <c r="L72" s="34">
        <f t="shared" si="15"/>
        <v>1.626808649407806</v>
      </c>
      <c r="M72" s="180">
        <f t="shared" si="16"/>
        <v>1.71077160983894</v>
      </c>
      <c r="N72" s="180">
        <f t="shared" si="17"/>
        <v>1.4387645112968717</v>
      </c>
      <c r="O72" s="180">
        <f t="shared" si="18"/>
        <v>-15.89967339753062</v>
      </c>
      <c r="R72" s="180"/>
    </row>
    <row r="73" spans="1:18" ht="11.25" customHeight="1">
      <c r="A73" s="1" t="s">
        <v>269</v>
      </c>
      <c r="B73" s="1">
        <v>12040000</v>
      </c>
      <c r="C73" s="28">
        <v>52.942</v>
      </c>
      <c r="D73" s="28">
        <v>0</v>
      </c>
      <c r="E73" s="28">
        <v>0</v>
      </c>
      <c r="F73" s="34"/>
      <c r="G73" s="34"/>
      <c r="H73" s="28">
        <v>44.206</v>
      </c>
      <c r="I73" s="28">
        <v>0</v>
      </c>
      <c r="J73" s="28">
        <v>0</v>
      </c>
      <c r="K73" s="34"/>
      <c r="L73" s="34"/>
      <c r="R73" s="180"/>
    </row>
    <row r="74" spans="1:18" ht="11.25" customHeight="1">
      <c r="A74" s="1" t="s">
        <v>3</v>
      </c>
      <c r="B74" s="227">
        <v>12040010</v>
      </c>
      <c r="C74" s="28"/>
      <c r="D74" s="28"/>
      <c r="E74" s="28"/>
      <c r="F74" s="34"/>
      <c r="G74" s="34"/>
      <c r="H74" s="28"/>
      <c r="I74" s="28"/>
      <c r="J74" s="28"/>
      <c r="K74" s="34"/>
      <c r="L74" s="34"/>
      <c r="R74" s="180"/>
    </row>
    <row r="75" spans="1:18" ht="11.25" customHeight="1">
      <c r="A75" s="1" t="s">
        <v>270</v>
      </c>
      <c r="B75" s="1">
        <v>12072000</v>
      </c>
      <c r="C75" s="28"/>
      <c r="D75" s="28"/>
      <c r="E75" s="28"/>
      <c r="F75" s="34"/>
      <c r="G75" s="34"/>
      <c r="H75" s="28"/>
      <c r="I75" s="28"/>
      <c r="J75" s="28"/>
      <c r="K75" s="34"/>
      <c r="L75" s="34"/>
      <c r="R75" s="180"/>
    </row>
    <row r="76" spans="1:18" ht="11.25" customHeight="1">
      <c r="A76" s="1" t="s">
        <v>271</v>
      </c>
      <c r="B76" s="227">
        <v>12072010</v>
      </c>
      <c r="C76" s="28"/>
      <c r="D76" s="28"/>
      <c r="E76" s="28"/>
      <c r="F76" s="34"/>
      <c r="G76" s="34"/>
      <c r="H76" s="28"/>
      <c r="I76" s="28"/>
      <c r="J76" s="28"/>
      <c r="K76" s="34"/>
      <c r="L76" s="34"/>
      <c r="R76" s="180"/>
    </row>
    <row r="77" spans="1:18" ht="12.75" customHeight="1">
      <c r="A77" s="1" t="s">
        <v>4</v>
      </c>
      <c r="B77" s="1"/>
      <c r="C77" s="28">
        <f>SUM(C78:C79)</f>
        <v>785.589</v>
      </c>
      <c r="D77" s="28">
        <f>SUM(D78:D79)</f>
        <v>652.899</v>
      </c>
      <c r="E77" s="28">
        <f>SUM(E78:E79)</f>
        <v>1943.353</v>
      </c>
      <c r="F77" s="34">
        <f>+E77/D77*100-100</f>
        <v>197.64986621207873</v>
      </c>
      <c r="G77" s="34"/>
      <c r="H77" s="28">
        <f>SUM(H78:H79)</f>
        <v>2583.374</v>
      </c>
      <c r="I77" s="28">
        <f>SUM(I78:I79)</f>
        <v>1682.894</v>
      </c>
      <c r="J77" s="28">
        <f>SUM(J78:J79)</f>
        <v>3707.8320000000003</v>
      </c>
      <c r="K77" s="34">
        <f>+J77/I77*100-100</f>
        <v>120.32475010309622</v>
      </c>
      <c r="L77" s="34">
        <f t="shared" si="15"/>
        <v>1.2761933911726393</v>
      </c>
      <c r="R77" s="180"/>
    </row>
    <row r="78" spans="1:18" s="50" customFormat="1" ht="11.25" customHeight="1" hidden="1" outlineLevel="1">
      <c r="A78" s="38" t="s">
        <v>453</v>
      </c>
      <c r="B78" s="60" t="s">
        <v>272</v>
      </c>
      <c r="C78" s="58">
        <v>773.099</v>
      </c>
      <c r="D78" s="58">
        <v>399.549</v>
      </c>
      <c r="E78" s="58">
        <v>1055.663</v>
      </c>
      <c r="F78" s="34"/>
      <c r="G78" s="224"/>
      <c r="H78" s="58">
        <v>2560.017</v>
      </c>
      <c r="I78" s="58">
        <v>1226.095</v>
      </c>
      <c r="J78" s="58">
        <v>1959.72</v>
      </c>
      <c r="K78" s="34"/>
      <c r="L78" s="34">
        <f t="shared" si="15"/>
        <v>0.6745132229693376</v>
      </c>
      <c r="M78" s="181"/>
      <c r="N78" s="181"/>
      <c r="O78" s="181"/>
      <c r="R78" s="180"/>
    </row>
    <row r="79" spans="1:18" s="50" customFormat="1" ht="11.25" customHeight="1" hidden="1" outlineLevel="1">
      <c r="A79" s="38" t="s">
        <v>454</v>
      </c>
      <c r="B79" s="60" t="s">
        <v>273</v>
      </c>
      <c r="C79" s="58">
        <v>12.49</v>
      </c>
      <c r="D79" s="58">
        <v>253.35</v>
      </c>
      <c r="E79" s="58">
        <v>887.69</v>
      </c>
      <c r="F79" s="34"/>
      <c r="G79" s="224"/>
      <c r="H79" s="58">
        <v>23.357</v>
      </c>
      <c r="I79" s="58">
        <v>456.799</v>
      </c>
      <c r="J79" s="58">
        <v>1748.112</v>
      </c>
      <c r="K79" s="34"/>
      <c r="L79" s="34">
        <f t="shared" si="15"/>
        <v>0.6016801682033018</v>
      </c>
      <c r="M79" s="181"/>
      <c r="N79" s="181"/>
      <c r="O79" s="181"/>
      <c r="R79" s="180"/>
    </row>
    <row r="80" spans="1:18" s="50" customFormat="1" ht="11.25" customHeight="1" collapsed="1">
      <c r="A80" s="38" t="s">
        <v>9</v>
      </c>
      <c r="B80" s="60">
        <v>12060010</v>
      </c>
      <c r="C80" s="58">
        <v>3424.666</v>
      </c>
      <c r="D80" s="58">
        <v>3165.317</v>
      </c>
      <c r="E80" s="58">
        <v>3059.441</v>
      </c>
      <c r="F80" s="34">
        <f>+E80/D80*100-100</f>
        <v>-3.3448782539000064</v>
      </c>
      <c r="G80" s="224"/>
      <c r="H80" s="58">
        <v>7774.829</v>
      </c>
      <c r="I80" s="58">
        <v>9573.198</v>
      </c>
      <c r="J80" s="58">
        <v>8747.826</v>
      </c>
      <c r="K80" s="34">
        <f>+J80/I80*100-100</f>
        <v>-8.621695696673157</v>
      </c>
      <c r="L80" s="34">
        <f t="shared" si="15"/>
        <v>3.0109017151608226</v>
      </c>
      <c r="M80" s="181"/>
      <c r="N80" s="181"/>
      <c r="O80" s="181"/>
      <c r="R80" s="180"/>
    </row>
    <row r="81" spans="1:18" s="50" customFormat="1" ht="11.25" customHeight="1">
      <c r="A81" s="38" t="s">
        <v>274</v>
      </c>
      <c r="B81" s="60">
        <v>12074010</v>
      </c>
      <c r="C81" s="58">
        <v>0</v>
      </c>
      <c r="D81" s="58">
        <v>0</v>
      </c>
      <c r="E81" s="58">
        <v>0.074</v>
      </c>
      <c r="F81" s="34"/>
      <c r="G81" s="224"/>
      <c r="H81" s="58">
        <v>0.007</v>
      </c>
      <c r="I81" s="58">
        <v>0.007</v>
      </c>
      <c r="J81" s="58">
        <v>0.157</v>
      </c>
      <c r="K81" s="34">
        <f>+J81/I81*100-100</f>
        <v>2142.8571428571427</v>
      </c>
      <c r="L81" s="34">
        <f t="shared" si="15"/>
        <v>5.40376053753526E-05</v>
      </c>
      <c r="M81" s="181"/>
      <c r="N81" s="181"/>
      <c r="O81" s="181"/>
      <c r="R81" s="180"/>
    </row>
    <row r="82" spans="1:18" s="50" customFormat="1" ht="11.25" customHeight="1">
      <c r="A82" s="38" t="s">
        <v>275</v>
      </c>
      <c r="B82" s="60">
        <v>12075010</v>
      </c>
      <c r="C82" s="58">
        <v>0.034</v>
      </c>
      <c r="D82" s="58">
        <v>0.034</v>
      </c>
      <c r="E82" s="58">
        <v>1.5</v>
      </c>
      <c r="F82" s="34">
        <f>+E82/D82*100-100</f>
        <v>4311.764705882353</v>
      </c>
      <c r="G82" s="224"/>
      <c r="H82" s="58">
        <v>0</v>
      </c>
      <c r="I82" s="58">
        <v>2.683</v>
      </c>
      <c r="J82" s="58">
        <v>4.908</v>
      </c>
      <c r="K82" s="34">
        <f>+J82/I82*100-100</f>
        <v>82.92955646664183</v>
      </c>
      <c r="L82" s="34">
        <f t="shared" si="15"/>
        <v>0.0016892774979759908</v>
      </c>
      <c r="M82" s="181"/>
      <c r="N82" s="181"/>
      <c r="O82" s="181"/>
      <c r="R82" s="180"/>
    </row>
    <row r="83" spans="1:18" s="50" customFormat="1" ht="11.25" customHeight="1">
      <c r="A83" s="38" t="s">
        <v>276</v>
      </c>
      <c r="B83" s="60">
        <v>12079911</v>
      </c>
      <c r="C83" s="58">
        <v>0</v>
      </c>
      <c r="D83" s="58">
        <v>75.958</v>
      </c>
      <c r="E83" s="58">
        <v>30.7</v>
      </c>
      <c r="F83" s="34">
        <f>+E83/D83*100-100</f>
        <v>-59.582927407251375</v>
      </c>
      <c r="G83" s="224"/>
      <c r="H83" s="58">
        <v>0</v>
      </c>
      <c r="I83" s="58">
        <v>124.562</v>
      </c>
      <c r="J83" s="58">
        <v>28.535</v>
      </c>
      <c r="K83" s="34">
        <f>+J83/I83*100-100</f>
        <v>-77.09172941988729</v>
      </c>
      <c r="L83" s="34">
        <f t="shared" si="15"/>
        <v>0.009821420824112652</v>
      </c>
      <c r="M83" s="181"/>
      <c r="N83" s="181"/>
      <c r="O83" s="181"/>
      <c r="R83" s="180"/>
    </row>
    <row r="84" spans="1:18" s="50" customFormat="1" ht="11.25" customHeight="1">
      <c r="A84" s="38" t="s">
        <v>277</v>
      </c>
      <c r="B84" s="60">
        <v>12079110</v>
      </c>
      <c r="C84" s="58"/>
      <c r="D84" s="58"/>
      <c r="E84" s="58"/>
      <c r="F84" s="34"/>
      <c r="G84" s="224"/>
      <c r="H84" s="58"/>
      <c r="I84" s="58"/>
      <c r="J84" s="58"/>
      <c r="K84" s="34"/>
      <c r="L84" s="34"/>
      <c r="M84" s="181"/>
      <c r="N84" s="181"/>
      <c r="O84" s="181"/>
      <c r="R84" s="180"/>
    </row>
    <row r="85" spans="1:18" s="50" customFormat="1" ht="11.25" customHeight="1">
      <c r="A85" s="38" t="s">
        <v>262</v>
      </c>
      <c r="B85" s="60">
        <v>12079900</v>
      </c>
      <c r="C85" s="58">
        <v>181.407</v>
      </c>
      <c r="D85" s="58">
        <v>0</v>
      </c>
      <c r="E85" s="58">
        <v>0</v>
      </c>
      <c r="F85" s="34"/>
      <c r="G85" s="224"/>
      <c r="H85" s="58">
        <v>512.867</v>
      </c>
      <c r="I85" s="58">
        <v>0</v>
      </c>
      <c r="J85" s="58">
        <v>0</v>
      </c>
      <c r="K85" s="34"/>
      <c r="L85" s="34"/>
      <c r="M85" s="181"/>
      <c r="N85" s="181"/>
      <c r="O85" s="181"/>
      <c r="R85" s="180"/>
    </row>
    <row r="86" spans="1:18" s="50" customFormat="1" ht="11.25" customHeight="1">
      <c r="A86" s="38" t="s">
        <v>8</v>
      </c>
      <c r="B86" s="38">
        <v>12091000</v>
      </c>
      <c r="C86" s="58">
        <v>154.937</v>
      </c>
      <c r="D86" s="58">
        <v>138.032</v>
      </c>
      <c r="E86" s="58">
        <v>102.122</v>
      </c>
      <c r="F86" s="34">
        <f>+E86/D86*100-100</f>
        <v>-26.015706502839933</v>
      </c>
      <c r="G86" s="224"/>
      <c r="H86" s="58">
        <v>590.096</v>
      </c>
      <c r="I86" s="58">
        <v>570.981</v>
      </c>
      <c r="J86" s="58">
        <v>1133.367</v>
      </c>
      <c r="K86" s="34">
        <f>+J86/I86*100-100</f>
        <v>98.49469597061898</v>
      </c>
      <c r="L86" s="34">
        <f t="shared" si="15"/>
        <v>0.3900919661875621</v>
      </c>
      <c r="M86" s="181"/>
      <c r="N86" s="181"/>
      <c r="O86" s="181"/>
      <c r="R86" s="180"/>
    </row>
    <row r="87" spans="1:18" ht="11.25" customHeight="1">
      <c r="A87" s="1" t="s">
        <v>259</v>
      </c>
      <c r="B87" s="1"/>
      <c r="C87" s="28">
        <f>SUM(C88:C96)</f>
        <v>2145.573</v>
      </c>
      <c r="D87" s="28">
        <f>SUM(D88:D96)</f>
        <v>2987.8320000000003</v>
      </c>
      <c r="E87" s="28">
        <f>SUM(E88:E96)</f>
        <v>1871.0430000000001</v>
      </c>
      <c r="F87" s="34">
        <f>+E87/D87*100-100</f>
        <v>-37.37790478179497</v>
      </c>
      <c r="G87" s="34"/>
      <c r="H87" s="28">
        <f>SUM(H88:H96)</f>
        <v>4864.490000000001</v>
      </c>
      <c r="I87" s="28">
        <f>SUM(I88:I96)</f>
        <v>5618.747</v>
      </c>
      <c r="J87" s="28">
        <f>SUM(J88:J96)</f>
        <v>6510.475</v>
      </c>
      <c r="K87" s="34">
        <f>+J87/I87*100-100</f>
        <v>15.870584669500147</v>
      </c>
      <c r="L87" s="34">
        <f t="shared" si="15"/>
        <v>2.2408310755165526</v>
      </c>
      <c r="R87" s="180"/>
    </row>
    <row r="88" spans="1:18" ht="11.25" hidden="1" outlineLevel="1">
      <c r="A88" s="1" t="s">
        <v>455</v>
      </c>
      <c r="B88" s="1">
        <v>12092100</v>
      </c>
      <c r="C88" s="28">
        <v>191.14</v>
      </c>
      <c r="D88" s="28">
        <v>222.05</v>
      </c>
      <c r="E88" s="28">
        <v>563.16</v>
      </c>
      <c r="F88" s="34">
        <f>+E88/D88*100-100</f>
        <v>153.61855437964417</v>
      </c>
      <c r="G88" s="34"/>
      <c r="H88" s="28">
        <v>850.914</v>
      </c>
      <c r="I88" s="28">
        <v>1026.322</v>
      </c>
      <c r="J88" s="28">
        <v>2880.65</v>
      </c>
      <c r="K88" s="34">
        <f>+J88/I88*100-100</f>
        <v>180.67701949290773</v>
      </c>
      <c r="L88" s="34">
        <f t="shared" si="15"/>
        <v>0.9914868020669392</v>
      </c>
      <c r="R88" s="180"/>
    </row>
    <row r="89" spans="1:18" ht="11.25" hidden="1" outlineLevel="1">
      <c r="A89" s="1" t="s">
        <v>456</v>
      </c>
      <c r="B89" s="1">
        <v>12092200</v>
      </c>
      <c r="C89" s="28">
        <v>1709.886</v>
      </c>
      <c r="D89" s="28">
        <v>1702.994</v>
      </c>
      <c r="E89" s="28">
        <v>1077.631</v>
      </c>
      <c r="F89" s="34">
        <f>+E89/D89*100-100</f>
        <v>-36.72138598256951</v>
      </c>
      <c r="G89" s="34"/>
      <c r="H89" s="28">
        <v>3792.297</v>
      </c>
      <c r="I89" s="28">
        <v>4019.641</v>
      </c>
      <c r="J89" s="28">
        <v>3320.451</v>
      </c>
      <c r="K89" s="34">
        <f>+J89/I89*100-100</f>
        <v>-17.394339444741462</v>
      </c>
      <c r="L89" s="34">
        <f t="shared" si="15"/>
        <v>1.1428612790203498</v>
      </c>
      <c r="R89" s="180"/>
    </row>
    <row r="90" spans="1:18" ht="11.25" hidden="1" outlineLevel="1">
      <c r="A90" s="1" t="s">
        <v>457</v>
      </c>
      <c r="B90" s="1">
        <v>12092300</v>
      </c>
      <c r="C90" s="28">
        <v>0.46</v>
      </c>
      <c r="D90" s="28">
        <v>0</v>
      </c>
      <c r="E90" s="28">
        <v>0</v>
      </c>
      <c r="F90" s="34"/>
      <c r="G90" s="34"/>
      <c r="H90" s="28">
        <v>1.366</v>
      </c>
      <c r="I90" s="28">
        <v>0</v>
      </c>
      <c r="J90" s="28">
        <v>0</v>
      </c>
      <c r="K90" s="34"/>
      <c r="L90" s="34">
        <f t="shared" si="15"/>
        <v>0</v>
      </c>
      <c r="R90" s="180"/>
    </row>
    <row r="91" spans="1:18" ht="11.25" hidden="1" outlineLevel="1">
      <c r="A91" s="1" t="s">
        <v>458</v>
      </c>
      <c r="B91" s="1">
        <v>12092400</v>
      </c>
      <c r="C91" s="28">
        <v>0.253</v>
      </c>
      <c r="D91" s="28">
        <v>0.025</v>
      </c>
      <c r="E91" s="28">
        <v>0</v>
      </c>
      <c r="F91" s="34">
        <f aca="true" t="shared" si="21" ref="F91:F97">+E91/D91*100-100</f>
        <v>-100</v>
      </c>
      <c r="G91" s="34"/>
      <c r="H91" s="28">
        <v>0.837</v>
      </c>
      <c r="I91" s="28">
        <v>0.125</v>
      </c>
      <c r="J91" s="28">
        <v>0</v>
      </c>
      <c r="K91" s="34">
        <f aca="true" t="shared" si="22" ref="K91:K96">+J91/I91*100-100</f>
        <v>-100</v>
      </c>
      <c r="L91" s="34">
        <f t="shared" si="15"/>
        <v>0</v>
      </c>
      <c r="R91" s="180"/>
    </row>
    <row r="92" spans="1:18" ht="11.25" hidden="1" outlineLevel="1">
      <c r="A92" s="1" t="s">
        <v>459</v>
      </c>
      <c r="B92" s="1">
        <v>12092500</v>
      </c>
      <c r="C92" s="28">
        <v>74.8</v>
      </c>
      <c r="D92" s="28">
        <v>114</v>
      </c>
      <c r="E92" s="28">
        <v>60.25</v>
      </c>
      <c r="F92" s="34">
        <f t="shared" si="21"/>
        <v>-47.14912280701754</v>
      </c>
      <c r="G92" s="34"/>
      <c r="H92" s="28">
        <v>87.99</v>
      </c>
      <c r="I92" s="28">
        <v>134.163</v>
      </c>
      <c r="J92" s="28">
        <v>108.137</v>
      </c>
      <c r="K92" s="34">
        <f t="shared" si="22"/>
        <v>-19.398791022860266</v>
      </c>
      <c r="L92" s="34">
        <f t="shared" si="15"/>
        <v>0.037219519315124225</v>
      </c>
      <c r="R92" s="180"/>
    </row>
    <row r="93" spans="1:18" ht="11.25" hidden="1" outlineLevel="1">
      <c r="A93" s="1" t="s">
        <v>460</v>
      </c>
      <c r="B93" s="1">
        <v>12092600</v>
      </c>
      <c r="C93" s="28">
        <v>0.156</v>
      </c>
      <c r="D93" s="28">
        <v>0</v>
      </c>
      <c r="E93" s="28">
        <v>0</v>
      </c>
      <c r="F93" s="34"/>
      <c r="G93" s="34"/>
      <c r="H93" s="28">
        <v>1.111</v>
      </c>
      <c r="I93" s="28">
        <v>0</v>
      </c>
      <c r="J93" s="28">
        <v>0</v>
      </c>
      <c r="K93" s="34"/>
      <c r="L93" s="34">
        <f t="shared" si="15"/>
        <v>0</v>
      </c>
      <c r="R93" s="180"/>
    </row>
    <row r="94" spans="1:18" ht="11.25" hidden="1" outlineLevel="1">
      <c r="A94" s="1" t="s">
        <v>482</v>
      </c>
      <c r="B94" s="1">
        <v>12092900</v>
      </c>
      <c r="C94" s="28">
        <v>168.878</v>
      </c>
      <c r="D94" s="28">
        <v>0</v>
      </c>
      <c r="E94" s="28">
        <v>0</v>
      </c>
      <c r="F94" s="34"/>
      <c r="G94" s="34"/>
      <c r="H94" s="28">
        <v>129.975</v>
      </c>
      <c r="I94" s="28">
        <v>0</v>
      </c>
      <c r="J94" s="28">
        <v>0</v>
      </c>
      <c r="K94" s="34"/>
      <c r="L94" s="34"/>
      <c r="R94" s="180"/>
    </row>
    <row r="95" spans="1:18" ht="11.25" hidden="1" outlineLevel="1">
      <c r="A95" s="1" t="s">
        <v>461</v>
      </c>
      <c r="B95" s="1">
        <v>12092910</v>
      </c>
      <c r="C95" s="28">
        <v>0</v>
      </c>
      <c r="D95" s="28">
        <v>930.2</v>
      </c>
      <c r="E95" s="28">
        <v>93</v>
      </c>
      <c r="F95" s="34">
        <f t="shared" si="21"/>
        <v>-90.00215007525263</v>
      </c>
      <c r="G95" s="34"/>
      <c r="H95" s="28">
        <v>0</v>
      </c>
      <c r="I95" s="28">
        <v>419.897</v>
      </c>
      <c r="J95" s="28">
        <v>17.234</v>
      </c>
      <c r="K95" s="34">
        <f t="shared" si="22"/>
        <v>-95.8956601261738</v>
      </c>
      <c r="L95" s="34">
        <f t="shared" si="15"/>
        <v>0.005931745802795075</v>
      </c>
      <c r="R95" s="180"/>
    </row>
    <row r="96" spans="1:18" ht="11.25" hidden="1" outlineLevel="1">
      <c r="A96" s="1" t="s">
        <v>462</v>
      </c>
      <c r="B96" s="1">
        <v>12092990</v>
      </c>
      <c r="C96" s="28">
        <v>0</v>
      </c>
      <c r="D96" s="28">
        <v>18.563</v>
      </c>
      <c r="E96" s="28">
        <v>77.002</v>
      </c>
      <c r="F96" s="34">
        <f t="shared" si="21"/>
        <v>314.8144157733125</v>
      </c>
      <c r="G96" s="34"/>
      <c r="H96" s="28">
        <v>0</v>
      </c>
      <c r="I96" s="28">
        <v>18.599</v>
      </c>
      <c r="J96" s="28">
        <v>184.003</v>
      </c>
      <c r="K96" s="34">
        <f t="shared" si="22"/>
        <v>889.31662992634</v>
      </c>
      <c r="L96" s="34">
        <f t="shared" si="15"/>
        <v>0.06333172931134397</v>
      </c>
      <c r="R96" s="180"/>
    </row>
    <row r="97" spans="1:18" ht="11.25" collapsed="1">
      <c r="A97" s="1" t="s">
        <v>260</v>
      </c>
      <c r="B97" s="1"/>
      <c r="C97" s="28">
        <f>SUM(C98:C106)</f>
        <v>1765.547</v>
      </c>
      <c r="D97" s="28">
        <f>SUM(D98:D106)</f>
        <v>1427.366</v>
      </c>
      <c r="E97" s="28">
        <f>SUM(E98:E106)</f>
        <v>1711.0500000000002</v>
      </c>
      <c r="F97" s="34">
        <f t="shared" si="21"/>
        <v>19.87465022986396</v>
      </c>
      <c r="G97" s="34"/>
      <c r="H97" s="28">
        <f>SUM(H98:H106)</f>
        <v>53203.971000000005</v>
      </c>
      <c r="I97" s="28">
        <f>SUM(I98:I106)</f>
        <v>55836.53200000001</v>
      </c>
      <c r="J97" s="28">
        <f>SUM(J98:J106)</f>
        <v>61535.41</v>
      </c>
      <c r="K97" s="34">
        <f aca="true" t="shared" si="23" ref="K97:K110">+J97/I97*100-100</f>
        <v>10.206360953792753</v>
      </c>
      <c r="L97" s="34">
        <f t="shared" si="15"/>
        <v>21.17978472732819</v>
      </c>
      <c r="R97" s="180"/>
    </row>
    <row r="98" spans="1:18" ht="11.25" customHeight="1" hidden="1" outlineLevel="1" collapsed="1">
      <c r="A98" s="1" t="s">
        <v>463</v>
      </c>
      <c r="B98" s="1">
        <v>12099110</v>
      </c>
      <c r="C98" s="28">
        <v>12.669</v>
      </c>
      <c r="D98" s="28">
        <v>8.83</v>
      </c>
      <c r="E98" s="28">
        <v>5.791</v>
      </c>
      <c r="F98" s="34">
        <f aca="true" t="shared" si="24" ref="F98:F109">+E98/D98*100-100</f>
        <v>-34.4167610419026</v>
      </c>
      <c r="G98" s="34"/>
      <c r="H98" s="28">
        <v>4393.185</v>
      </c>
      <c r="I98" s="28">
        <v>5459.625</v>
      </c>
      <c r="J98" s="28">
        <v>7411.253</v>
      </c>
      <c r="K98" s="34">
        <f t="shared" si="23"/>
        <v>35.746557684822676</v>
      </c>
      <c r="L98" s="34">
        <f t="shared" si="15"/>
        <v>2.5508685665662294</v>
      </c>
      <c r="R98" s="180"/>
    </row>
    <row r="99" spans="1:18" ht="11.25" customHeight="1" hidden="1" outlineLevel="1">
      <c r="A99" s="1" t="s">
        <v>464</v>
      </c>
      <c r="B99" s="1">
        <v>12099120</v>
      </c>
      <c r="C99" s="28">
        <v>171.091</v>
      </c>
      <c r="D99" s="28">
        <v>94.956</v>
      </c>
      <c r="E99" s="28">
        <v>92.959</v>
      </c>
      <c r="F99" s="34">
        <f t="shared" si="24"/>
        <v>-2.103079320948652</v>
      </c>
      <c r="G99" s="34"/>
      <c r="H99" s="28">
        <v>3062.14</v>
      </c>
      <c r="I99" s="28">
        <v>2683.94</v>
      </c>
      <c r="J99" s="28">
        <v>3197.14</v>
      </c>
      <c r="K99" s="34">
        <f t="shared" si="23"/>
        <v>19.12114279752899</v>
      </c>
      <c r="L99" s="34">
        <f t="shared" si="15"/>
        <v>1.100419042355126</v>
      </c>
      <c r="R99" s="180"/>
    </row>
    <row r="100" spans="1:18" ht="11.25" customHeight="1" hidden="1" outlineLevel="1">
      <c r="A100" s="1" t="s">
        <v>465</v>
      </c>
      <c r="B100" s="1">
        <v>12099130</v>
      </c>
      <c r="C100" s="28">
        <v>74.967</v>
      </c>
      <c r="D100" s="28">
        <v>131.197</v>
      </c>
      <c r="E100" s="28">
        <v>135.889</v>
      </c>
      <c r="F100" s="34">
        <f t="shared" si="24"/>
        <v>3.5763012873770066</v>
      </c>
      <c r="G100" s="34"/>
      <c r="H100" s="28">
        <v>2749.245</v>
      </c>
      <c r="I100" s="28">
        <v>4948.542</v>
      </c>
      <c r="J100" s="28">
        <v>6264.169</v>
      </c>
      <c r="K100" s="34">
        <f t="shared" si="23"/>
        <v>26.586154063156357</v>
      </c>
      <c r="L100" s="34">
        <f t="shared" si="15"/>
        <v>2.156055365773994</v>
      </c>
      <c r="R100" s="180"/>
    </row>
    <row r="101" spans="1:18" ht="11.25" customHeight="1" hidden="1" outlineLevel="1">
      <c r="A101" s="1" t="s">
        <v>466</v>
      </c>
      <c r="B101" s="1">
        <v>12099140</v>
      </c>
      <c r="C101" s="28">
        <v>65.572</v>
      </c>
      <c r="D101" s="28">
        <v>50.225</v>
      </c>
      <c r="E101" s="28">
        <v>38.23</v>
      </c>
      <c r="F101" s="34">
        <f t="shared" si="24"/>
        <v>-23.882528621204585</v>
      </c>
      <c r="G101" s="34"/>
      <c r="H101" s="28">
        <v>14055.596</v>
      </c>
      <c r="I101" s="28">
        <v>10337.783</v>
      </c>
      <c r="J101" s="28">
        <v>7425.919</v>
      </c>
      <c r="K101" s="34">
        <f t="shared" si="23"/>
        <v>-28.167199872545197</v>
      </c>
      <c r="L101" s="34">
        <f t="shared" si="15"/>
        <v>2.5559164361231397</v>
      </c>
      <c r="R101" s="180"/>
    </row>
    <row r="102" spans="1:18" ht="11.25" customHeight="1" hidden="1" outlineLevel="1">
      <c r="A102" s="1" t="s">
        <v>467</v>
      </c>
      <c r="B102" s="1">
        <v>12099150</v>
      </c>
      <c r="C102" s="28">
        <v>110.039</v>
      </c>
      <c r="D102" s="28">
        <v>119.722</v>
      </c>
      <c r="E102" s="28">
        <v>129.523</v>
      </c>
      <c r="F102" s="34">
        <f t="shared" si="24"/>
        <v>8.186465311304516</v>
      </c>
      <c r="G102" s="34"/>
      <c r="H102" s="28">
        <v>2906.503</v>
      </c>
      <c r="I102" s="28">
        <v>3055.504</v>
      </c>
      <c r="J102" s="28">
        <v>3723.203</v>
      </c>
      <c r="K102" s="34">
        <f t="shared" si="23"/>
        <v>21.852335981232557</v>
      </c>
      <c r="L102" s="34">
        <f t="shared" si="15"/>
        <v>1.2814839136708847</v>
      </c>
      <c r="R102" s="180"/>
    </row>
    <row r="103" spans="1:18" ht="11.25" customHeight="1" hidden="1" outlineLevel="1">
      <c r="A103" s="1" t="s">
        <v>468</v>
      </c>
      <c r="B103" s="1">
        <v>12099160</v>
      </c>
      <c r="C103" s="28">
        <v>57.284</v>
      </c>
      <c r="D103" s="28">
        <v>53.889</v>
      </c>
      <c r="E103" s="28">
        <v>39.587</v>
      </c>
      <c r="F103" s="34">
        <f t="shared" si="24"/>
        <v>-26.539739093321458</v>
      </c>
      <c r="G103" s="34"/>
      <c r="H103" s="28">
        <v>4979.443</v>
      </c>
      <c r="I103" s="28">
        <v>3940.828</v>
      </c>
      <c r="J103" s="28">
        <v>3256.729</v>
      </c>
      <c r="K103" s="34">
        <f t="shared" si="23"/>
        <v>-17.359270691336945</v>
      </c>
      <c r="L103" s="34">
        <f t="shared" si="15"/>
        <v>1.120928895009342</v>
      </c>
      <c r="R103" s="180"/>
    </row>
    <row r="104" spans="1:18" ht="11.25" customHeight="1" hidden="1" outlineLevel="1">
      <c r="A104" s="1" t="s">
        <v>469</v>
      </c>
      <c r="B104" s="1">
        <v>12099170</v>
      </c>
      <c r="C104" s="28">
        <v>67.577</v>
      </c>
      <c r="D104" s="28">
        <v>56.664</v>
      </c>
      <c r="E104" s="28">
        <v>53.616</v>
      </c>
      <c r="F104" s="34">
        <f t="shared" si="24"/>
        <v>-5.379076662431174</v>
      </c>
      <c r="G104" s="34"/>
      <c r="H104" s="28">
        <v>4219.73</v>
      </c>
      <c r="I104" s="28">
        <v>4715.468</v>
      </c>
      <c r="J104" s="28">
        <v>4382.717</v>
      </c>
      <c r="K104" s="34">
        <f t="shared" si="23"/>
        <v>-7.05658483951116</v>
      </c>
      <c r="L104" s="34">
        <f t="shared" si="15"/>
        <v>1.5084810937442623</v>
      </c>
      <c r="R104" s="180"/>
    </row>
    <row r="105" spans="1:18" ht="11.25" customHeight="1" hidden="1" outlineLevel="1">
      <c r="A105" s="1" t="s">
        <v>470</v>
      </c>
      <c r="B105" s="1">
        <v>12099180</v>
      </c>
      <c r="C105" s="28">
        <v>262.052</v>
      </c>
      <c r="D105" s="28">
        <v>237.367</v>
      </c>
      <c r="E105" s="28">
        <v>248.122</v>
      </c>
      <c r="F105" s="34">
        <f t="shared" si="24"/>
        <v>4.530958389329626</v>
      </c>
      <c r="G105" s="34"/>
      <c r="H105" s="28">
        <v>6195.34</v>
      </c>
      <c r="I105" s="28">
        <v>7804.41</v>
      </c>
      <c r="J105" s="28">
        <v>7342.12</v>
      </c>
      <c r="K105" s="34">
        <f t="shared" si="23"/>
        <v>-5.923445846643119</v>
      </c>
      <c r="L105" s="34">
        <f t="shared" si="15"/>
        <v>2.527073778206903</v>
      </c>
      <c r="R105" s="180"/>
    </row>
    <row r="106" spans="1:18" ht="11.25" customHeight="1" hidden="1" outlineLevel="1">
      <c r="A106" s="1" t="s">
        <v>471</v>
      </c>
      <c r="B106" s="1">
        <v>12099190</v>
      </c>
      <c r="C106" s="28">
        <v>944.296</v>
      </c>
      <c r="D106" s="28">
        <v>674.516</v>
      </c>
      <c r="E106" s="28">
        <v>967.333</v>
      </c>
      <c r="F106" s="34">
        <f t="shared" si="24"/>
        <v>43.411423895059556</v>
      </c>
      <c r="G106" s="34"/>
      <c r="H106" s="28">
        <v>10642.789</v>
      </c>
      <c r="I106" s="28">
        <v>12890.432</v>
      </c>
      <c r="J106" s="28">
        <v>18532.16</v>
      </c>
      <c r="K106" s="34">
        <f t="shared" si="23"/>
        <v>43.76678764528606</v>
      </c>
      <c r="L106" s="34">
        <f t="shared" si="15"/>
        <v>6.378557635878308</v>
      </c>
      <c r="M106" s="201"/>
      <c r="N106" s="202"/>
      <c r="O106" s="202"/>
      <c r="R106" s="180"/>
    </row>
    <row r="107" spans="1:18" ht="11.25" collapsed="1">
      <c r="A107" s="1" t="s">
        <v>7</v>
      </c>
      <c r="B107" s="1">
        <v>12099920</v>
      </c>
      <c r="C107" s="28">
        <v>33.175</v>
      </c>
      <c r="D107" s="28">
        <v>18.042</v>
      </c>
      <c r="E107" s="28">
        <v>16.29</v>
      </c>
      <c r="F107" s="34">
        <f t="shared" si="24"/>
        <v>-9.710675091453297</v>
      </c>
      <c r="G107" s="34"/>
      <c r="H107" s="28">
        <v>4483.157</v>
      </c>
      <c r="I107" s="28">
        <v>3319.419</v>
      </c>
      <c r="J107" s="28">
        <v>3428.531</v>
      </c>
      <c r="K107" s="34">
        <f t="shared" si="23"/>
        <v>3.287081263317475</v>
      </c>
      <c r="L107" s="34">
        <f t="shared" si="15"/>
        <v>1.1800611795870255</v>
      </c>
      <c r="M107" s="201"/>
      <c r="N107" s="202"/>
      <c r="O107" s="202"/>
      <c r="R107" s="180"/>
    </row>
    <row r="108" spans="1:18" ht="9.75" customHeight="1">
      <c r="A108" s="1" t="s">
        <v>6</v>
      </c>
      <c r="B108" s="1">
        <v>12099930</v>
      </c>
      <c r="C108" s="28">
        <v>19.542</v>
      </c>
      <c r="D108" s="28">
        <v>30.111</v>
      </c>
      <c r="E108" s="28">
        <v>19.671</v>
      </c>
      <c r="F108" s="34">
        <f t="shared" si="24"/>
        <v>-34.67171465577364</v>
      </c>
      <c r="G108" s="34"/>
      <c r="H108" s="28">
        <v>2705.624</v>
      </c>
      <c r="I108" s="28">
        <v>4433.475</v>
      </c>
      <c r="J108" s="28">
        <v>4842.323</v>
      </c>
      <c r="K108" s="34">
        <f t="shared" si="23"/>
        <v>9.221840655467787</v>
      </c>
      <c r="L108" s="34">
        <f t="shared" si="15"/>
        <v>1.6666722253120607</v>
      </c>
      <c r="M108" s="201"/>
      <c r="N108" s="202"/>
      <c r="O108" s="202"/>
      <c r="R108" s="180"/>
    </row>
    <row r="109" spans="1:18" ht="11.25">
      <c r="A109" s="1" t="s">
        <v>5</v>
      </c>
      <c r="B109" s="1">
        <v>12099990</v>
      </c>
      <c r="C109" s="28">
        <v>24.744</v>
      </c>
      <c r="D109" s="28">
        <v>9.578</v>
      </c>
      <c r="E109" s="28">
        <v>39.274</v>
      </c>
      <c r="F109" s="34">
        <f t="shared" si="24"/>
        <v>310.04385049070794</v>
      </c>
      <c r="G109" s="34"/>
      <c r="H109" s="28">
        <v>632.896</v>
      </c>
      <c r="I109" s="28">
        <v>388.973</v>
      </c>
      <c r="J109" s="28">
        <v>621.663</v>
      </c>
      <c r="K109" s="34">
        <f t="shared" si="23"/>
        <v>59.8216328639777</v>
      </c>
      <c r="L109" s="34">
        <f t="shared" si="15"/>
        <v>0.21396929853794794</v>
      </c>
      <c r="M109" s="201"/>
      <c r="N109" s="202"/>
      <c r="O109" s="202"/>
      <c r="R109" s="180"/>
    </row>
    <row r="110" spans="1:18" ht="11.25">
      <c r="A110" s="1" t="s">
        <v>261</v>
      </c>
      <c r="B110" s="1">
        <v>12093000</v>
      </c>
      <c r="C110" s="28">
        <v>208.151</v>
      </c>
      <c r="D110" s="28">
        <v>28.521</v>
      </c>
      <c r="E110" s="28">
        <v>23.619</v>
      </c>
      <c r="F110" s="34">
        <f>+E110/D110*100-100</f>
        <v>-17.187335647417697</v>
      </c>
      <c r="G110" s="34"/>
      <c r="H110" s="28">
        <v>12310.954</v>
      </c>
      <c r="I110" s="28">
        <v>14282.501</v>
      </c>
      <c r="J110" s="28">
        <v>14907.003</v>
      </c>
      <c r="K110" s="34">
        <f t="shared" si="23"/>
        <v>4.37249750586399</v>
      </c>
      <c r="L110" s="34">
        <f t="shared" si="15"/>
        <v>5.130820034670046</v>
      </c>
      <c r="M110" s="201"/>
      <c r="N110" s="202"/>
      <c r="O110" s="202"/>
      <c r="R110" s="180"/>
    </row>
    <row r="111" spans="1:18" ht="11.25">
      <c r="A111" s="2"/>
      <c r="B111" s="2"/>
      <c r="C111" s="36"/>
      <c r="D111" s="36"/>
      <c r="E111" s="36"/>
      <c r="F111" s="36"/>
      <c r="G111" s="36"/>
      <c r="H111" s="36"/>
      <c r="I111" s="36"/>
      <c r="J111" s="36"/>
      <c r="K111" s="2"/>
      <c r="L111" s="2"/>
      <c r="M111" s="2"/>
      <c r="N111" s="2"/>
      <c r="O111" s="2"/>
      <c r="P111" s="50"/>
      <c r="R111" s="180"/>
    </row>
    <row r="112" spans="1:18" ht="11.25">
      <c r="A112" s="29" t="s">
        <v>97</v>
      </c>
      <c r="B112" s="29"/>
      <c r="C112" s="29"/>
      <c r="D112" s="29"/>
      <c r="E112" s="29"/>
      <c r="F112" s="29"/>
      <c r="G112" s="29"/>
      <c r="H112" s="29"/>
      <c r="I112" s="29"/>
      <c r="J112" s="29"/>
      <c r="K112" s="29"/>
      <c r="L112" s="29"/>
      <c r="M112" s="183"/>
      <c r="N112" s="184"/>
      <c r="O112" s="184"/>
      <c r="P112" s="50"/>
      <c r="R112" s="180"/>
    </row>
    <row r="113" spans="1:18" ht="19.5" customHeight="1">
      <c r="A113" s="265" t="s">
        <v>313</v>
      </c>
      <c r="B113" s="265"/>
      <c r="C113" s="265"/>
      <c r="D113" s="265"/>
      <c r="E113" s="265"/>
      <c r="F113" s="265"/>
      <c r="G113" s="265"/>
      <c r="H113" s="265"/>
      <c r="I113" s="265"/>
      <c r="J113" s="265"/>
      <c r="K113" s="265"/>
      <c r="L113" s="265"/>
      <c r="M113" s="183"/>
      <c r="N113" s="184"/>
      <c r="O113" s="184"/>
      <c r="P113" s="50"/>
      <c r="R113" s="180"/>
    </row>
    <row r="114" spans="1:18" ht="19.5" customHeight="1">
      <c r="A114" s="264" t="s">
        <v>314</v>
      </c>
      <c r="B114" s="264"/>
      <c r="C114" s="264"/>
      <c r="D114" s="264"/>
      <c r="E114" s="264"/>
      <c r="F114" s="264"/>
      <c r="G114" s="264"/>
      <c r="H114" s="264"/>
      <c r="I114" s="264"/>
      <c r="J114" s="264"/>
      <c r="K114" s="264"/>
      <c r="L114" s="264"/>
      <c r="M114" s="183"/>
      <c r="N114" s="184"/>
      <c r="O114" s="184"/>
      <c r="P114" s="50"/>
      <c r="R114" s="180"/>
    </row>
    <row r="115" spans="1:21" ht="11.25">
      <c r="A115" s="29"/>
      <c r="B115" s="29"/>
      <c r="C115" s="271" t="s">
        <v>184</v>
      </c>
      <c r="D115" s="271"/>
      <c r="E115" s="271"/>
      <c r="F115" s="271"/>
      <c r="G115" s="30"/>
      <c r="H115" s="271" t="s">
        <v>185</v>
      </c>
      <c r="I115" s="271"/>
      <c r="J115" s="271"/>
      <c r="K115" s="271"/>
      <c r="L115" s="30"/>
      <c r="M115" s="268"/>
      <c r="N115" s="268"/>
      <c r="O115" s="268"/>
      <c r="P115" s="171"/>
      <c r="Q115" s="171"/>
      <c r="R115" s="171"/>
      <c r="S115" s="171"/>
      <c r="T115" s="171"/>
      <c r="U115" s="171"/>
    </row>
    <row r="116" spans="1:21" ht="11.25">
      <c r="A116" s="29" t="s">
        <v>201</v>
      </c>
      <c r="B116" s="46" t="s">
        <v>169</v>
      </c>
      <c r="C116" s="53">
        <v>2006</v>
      </c>
      <c r="D116" s="270" t="str">
        <f>+D57</f>
        <v>Enero - Diciembre</v>
      </c>
      <c r="E116" s="270"/>
      <c r="F116" s="270"/>
      <c r="G116" s="30"/>
      <c r="H116" s="53">
        <v>2006</v>
      </c>
      <c r="I116" s="270" t="str">
        <f>+D116</f>
        <v>Enero - Diciembre</v>
      </c>
      <c r="J116" s="270"/>
      <c r="K116" s="270"/>
      <c r="L116" s="192" t="s">
        <v>407</v>
      </c>
      <c r="M116" s="269"/>
      <c r="N116" s="269"/>
      <c r="O116" s="269"/>
      <c r="P116" s="171"/>
      <c r="Q116" s="171"/>
      <c r="R116" s="171"/>
      <c r="S116" s="171"/>
      <c r="T116" s="171"/>
      <c r="U116" s="171"/>
    </row>
    <row r="117" spans="1:15" ht="11.25">
      <c r="A117" s="2"/>
      <c r="B117" s="47" t="s">
        <v>50</v>
      </c>
      <c r="C117" s="2"/>
      <c r="D117" s="54">
        <v>2007</v>
      </c>
      <c r="E117" s="54">
        <v>2008</v>
      </c>
      <c r="F117" s="55" t="s">
        <v>330</v>
      </c>
      <c r="G117" s="35"/>
      <c r="H117" s="2"/>
      <c r="I117" s="54">
        <v>2007</v>
      </c>
      <c r="J117" s="54">
        <v>2008</v>
      </c>
      <c r="K117" s="55" t="s">
        <v>330</v>
      </c>
      <c r="L117" s="35">
        <v>2008</v>
      </c>
      <c r="M117" s="188"/>
      <c r="N117" s="188"/>
      <c r="O117" s="35"/>
    </row>
    <row r="118" spans="1:18" ht="11.25" customHeight="1">
      <c r="A118" s="29"/>
      <c r="B118" s="29"/>
      <c r="C118" s="28"/>
      <c r="D118" s="28"/>
      <c r="E118" s="28"/>
      <c r="F118" s="34"/>
      <c r="G118" s="34"/>
      <c r="H118" s="28"/>
      <c r="I118" s="28"/>
      <c r="J118" s="28"/>
      <c r="K118" s="34"/>
      <c r="L118" s="34"/>
      <c r="M118" s="183"/>
      <c r="N118" s="184"/>
      <c r="O118" s="184"/>
      <c r="P118" s="50"/>
      <c r="R118" s="180"/>
    </row>
    <row r="119" spans="1:15" s="44" customFormat="1" ht="11.25">
      <c r="A119" s="31" t="s">
        <v>410</v>
      </c>
      <c r="B119" s="31"/>
      <c r="C119" s="31"/>
      <c r="D119" s="31"/>
      <c r="E119" s="31"/>
      <c r="F119" s="31"/>
      <c r="G119" s="31"/>
      <c r="H119" s="32">
        <f>+H60</f>
        <v>4637758</v>
      </c>
      <c r="I119" s="32">
        <f>+I60</f>
        <v>5577091</v>
      </c>
      <c r="J119" s="32">
        <f>+J60</f>
        <v>6717564</v>
      </c>
      <c r="K119" s="33">
        <f>+J119/I119*100-100</f>
        <v>20.449244955838083</v>
      </c>
      <c r="L119" s="31"/>
      <c r="M119" s="182"/>
      <c r="N119" s="182"/>
      <c r="O119" s="182"/>
    </row>
    <row r="120" spans="1:18" s="62" customFormat="1" ht="11.25">
      <c r="A120" s="61" t="s">
        <v>412</v>
      </c>
      <c r="B120" s="61"/>
      <c r="C120" s="61">
        <f>+C122+C128+C133+C143</f>
        <v>106928.46399999999</v>
      </c>
      <c r="D120" s="61">
        <f>+D122+D128+D133+D143</f>
        <v>10601.552999999998</v>
      </c>
      <c r="E120" s="61">
        <f>+E122+E128+E133+E143</f>
        <v>12587.327999999998</v>
      </c>
      <c r="F120" s="187"/>
      <c r="G120" s="61"/>
      <c r="H120" s="61">
        <f>+H122+H128+H133+H143</f>
        <v>27302.984999999997</v>
      </c>
      <c r="I120" s="61">
        <f>+I122+I128+I133+I143</f>
        <v>30750.576000000005</v>
      </c>
      <c r="J120" s="61">
        <f>+J122+J128+J133+J143</f>
        <v>37066.859</v>
      </c>
      <c r="K120" s="187">
        <f>+J120/I120*100-100</f>
        <v>20.54037296732261</v>
      </c>
      <c r="L120" s="187">
        <f>+J120/$J$119*100</f>
        <v>0.5517901876334933</v>
      </c>
      <c r="M120" s="185"/>
      <c r="N120" s="185"/>
      <c r="O120" s="185"/>
      <c r="R120" s="185"/>
    </row>
    <row r="121" spans="1:26" ht="11.25" customHeight="1">
      <c r="A121" s="31"/>
      <c r="B121" s="31"/>
      <c r="C121" s="32"/>
      <c r="D121" s="32"/>
      <c r="E121" s="32"/>
      <c r="F121" s="33"/>
      <c r="G121" s="33"/>
      <c r="H121" s="32"/>
      <c r="I121" s="32"/>
      <c r="J121" s="32"/>
      <c r="K121" s="33"/>
      <c r="M121" s="183"/>
      <c r="N121" s="184"/>
      <c r="O121" s="184"/>
      <c r="P121" s="197"/>
      <c r="Q121" s="171"/>
      <c r="R121" s="185"/>
      <c r="S121" s="171"/>
      <c r="T121" s="171"/>
      <c r="U121" s="171"/>
      <c r="V121" s="171"/>
      <c r="W121" s="171"/>
      <c r="X121" s="171"/>
      <c r="Y121" s="171"/>
      <c r="Z121" s="171"/>
    </row>
    <row r="122" spans="1:26" s="44" customFormat="1" ht="11.25" customHeight="1">
      <c r="A122" s="45" t="s">
        <v>332</v>
      </c>
      <c r="B122" s="52" t="s">
        <v>239</v>
      </c>
      <c r="C122" s="32">
        <f>SUM(C123:C126)</f>
        <v>95865.19399999999</v>
      </c>
      <c r="D122" s="32">
        <f>SUM(D123:D126)</f>
        <v>9307.663999999999</v>
      </c>
      <c r="E122" s="32">
        <f>SUM(E123:E126)</f>
        <v>11062.430999999999</v>
      </c>
      <c r="F122" s="33">
        <f>+E122/D122*100-100</f>
        <v>18.852925932865645</v>
      </c>
      <c r="G122" s="33"/>
      <c r="H122" s="32">
        <f>SUM(H123:H126)</f>
        <v>21876.349</v>
      </c>
      <c r="I122" s="32">
        <f>SUM(I123:I126)</f>
        <v>25311.545000000002</v>
      </c>
      <c r="J122" s="32">
        <f>SUM(J123:J126)</f>
        <v>31003.07</v>
      </c>
      <c r="K122" s="33">
        <f>+J122/I122*100-100</f>
        <v>22.48588539340446</v>
      </c>
      <c r="L122" s="33">
        <f>+J122/$J$122*100</f>
        <v>100</v>
      </c>
      <c r="M122" s="183"/>
      <c r="N122" s="184"/>
      <c r="O122" s="184"/>
      <c r="P122" s="199"/>
      <c r="Q122" s="199"/>
      <c r="R122" s="199"/>
      <c r="S122" s="196"/>
      <c r="T122" s="196"/>
      <c r="U122" s="196"/>
      <c r="V122" s="198"/>
      <c r="W122" s="198"/>
      <c r="X122" s="198"/>
      <c r="Y122" s="198"/>
      <c r="Z122" s="198"/>
    </row>
    <row r="123" spans="1:26" ht="11.25" customHeight="1">
      <c r="A123" s="41" t="s">
        <v>221</v>
      </c>
      <c r="B123" s="52" t="s">
        <v>240</v>
      </c>
      <c r="C123" s="28">
        <v>92751.449</v>
      </c>
      <c r="D123" s="28">
        <v>8658.085</v>
      </c>
      <c r="E123" s="28">
        <v>10183.237</v>
      </c>
      <c r="F123" s="34">
        <f>+E123/D123*100-100</f>
        <v>17.61535027664894</v>
      </c>
      <c r="G123" s="33"/>
      <c r="H123" s="28">
        <v>20561.346</v>
      </c>
      <c r="I123" s="28">
        <v>22253.914</v>
      </c>
      <c r="J123" s="28">
        <v>26988.566</v>
      </c>
      <c r="K123" s="34">
        <f>+J123/I123*100-100</f>
        <v>21.27559223963928</v>
      </c>
      <c r="L123" s="34">
        <f>+J123/$J$122*100</f>
        <v>87.05126943880074</v>
      </c>
      <c r="M123" s="183"/>
      <c r="N123" s="184"/>
      <c r="O123" s="184"/>
      <c r="P123" s="197"/>
      <c r="Q123" s="171"/>
      <c r="R123" s="185"/>
      <c r="S123" s="171"/>
      <c r="T123" s="171"/>
      <c r="U123" s="171"/>
      <c r="V123" s="171"/>
      <c r="W123" s="171"/>
      <c r="X123" s="171"/>
      <c r="Y123" s="171"/>
      <c r="Z123" s="171"/>
    </row>
    <row r="124" spans="1:18" ht="11.25" customHeight="1">
      <c r="A124" s="41" t="s">
        <v>222</v>
      </c>
      <c r="B124" s="52" t="s">
        <v>241</v>
      </c>
      <c r="C124" s="28">
        <v>456.7</v>
      </c>
      <c r="D124" s="28">
        <v>459.891</v>
      </c>
      <c r="E124" s="28">
        <v>520.372</v>
      </c>
      <c r="F124" s="34">
        <f>+E124/D124*100-100</f>
        <v>13.151159731327638</v>
      </c>
      <c r="G124" s="33"/>
      <c r="H124" s="28">
        <v>71.692</v>
      </c>
      <c r="I124" s="28">
        <v>1934.237</v>
      </c>
      <c r="J124" s="28">
        <v>2266.018</v>
      </c>
      <c r="K124" s="34">
        <f>+J124/I124*100-100</f>
        <v>17.15306862602671</v>
      </c>
      <c r="L124" s="34">
        <f>+J124/$J$122*100</f>
        <v>7.30901165594246</v>
      </c>
      <c r="M124" s="183"/>
      <c r="N124" s="184"/>
      <c r="O124" s="184"/>
      <c r="P124" s="50"/>
      <c r="R124" s="180"/>
    </row>
    <row r="125" spans="1:18" ht="11.25" customHeight="1">
      <c r="A125" s="41" t="s">
        <v>223</v>
      </c>
      <c r="B125" s="52" t="s">
        <v>242</v>
      </c>
      <c r="C125" s="28">
        <v>931.365</v>
      </c>
      <c r="D125" s="28">
        <v>42.9</v>
      </c>
      <c r="E125" s="28">
        <v>75.37</v>
      </c>
      <c r="F125" s="34">
        <f>+E125/D125*100-100</f>
        <v>75.6876456876457</v>
      </c>
      <c r="G125" s="33"/>
      <c r="H125" s="28">
        <v>440.479</v>
      </c>
      <c r="I125" s="28">
        <v>564.398</v>
      </c>
      <c r="J125" s="28">
        <v>633.34</v>
      </c>
      <c r="K125" s="34">
        <f>+J125/I125*100-100</f>
        <v>12.215138962221701</v>
      </c>
      <c r="L125" s="34">
        <f>+J125/$J$122*100</f>
        <v>2.0428299520015276</v>
      </c>
      <c r="M125" s="183"/>
      <c r="N125" s="184"/>
      <c r="O125" s="184"/>
      <c r="P125" s="50"/>
      <c r="R125" s="180"/>
    </row>
    <row r="126" spans="1:18" ht="11.25" customHeight="1">
      <c r="A126" s="41" t="s">
        <v>224</v>
      </c>
      <c r="B126" s="51" t="s">
        <v>225</v>
      </c>
      <c r="C126" s="28">
        <v>1725.68</v>
      </c>
      <c r="D126" s="28">
        <v>146.788</v>
      </c>
      <c r="E126" s="28">
        <v>283.452</v>
      </c>
      <c r="F126" s="34">
        <f>+E126/D126*100-100</f>
        <v>93.1029784451045</v>
      </c>
      <c r="G126" s="33"/>
      <c r="H126" s="28">
        <v>802.832</v>
      </c>
      <c r="I126" s="28">
        <v>558.996</v>
      </c>
      <c r="J126" s="28">
        <v>1115.146</v>
      </c>
      <c r="K126" s="34">
        <f>+J126/I126*100-100</f>
        <v>99.4908729221676</v>
      </c>
      <c r="L126" s="34">
        <f>+J126/$J$122*100</f>
        <v>3.596888953255274</v>
      </c>
      <c r="M126" s="183"/>
      <c r="N126" s="184"/>
      <c r="O126" s="184"/>
      <c r="P126" s="50"/>
      <c r="R126" s="180"/>
    </row>
    <row r="127" spans="1:18" ht="11.25" customHeight="1">
      <c r="A127" s="41"/>
      <c r="B127" s="41"/>
      <c r="C127" s="28"/>
      <c r="D127" s="28"/>
      <c r="E127" s="28"/>
      <c r="F127" s="34"/>
      <c r="G127" s="33"/>
      <c r="H127" s="28"/>
      <c r="I127" s="28"/>
      <c r="J127" s="28"/>
      <c r="K127" s="34"/>
      <c r="L127" s="34"/>
      <c r="M127" s="183"/>
      <c r="N127" s="184"/>
      <c r="O127" s="184"/>
      <c r="P127" s="50"/>
      <c r="R127" s="180"/>
    </row>
    <row r="128" spans="1:18" s="44" customFormat="1" ht="11.25" customHeight="1">
      <c r="A128" s="45" t="s">
        <v>333</v>
      </c>
      <c r="B128" s="52" t="s">
        <v>243</v>
      </c>
      <c r="C128" s="32">
        <f>SUM(C129:C131)</f>
        <v>10300.125</v>
      </c>
      <c r="D128" s="32">
        <f>SUM(D129:D131)</f>
        <v>0.016</v>
      </c>
      <c r="E128" s="32">
        <f>SUM(E129:E131)</f>
        <v>31.085</v>
      </c>
      <c r="F128" s="34"/>
      <c r="G128" s="33"/>
      <c r="H128" s="32">
        <f>SUM(H129:H131)</f>
        <v>1530.333</v>
      </c>
      <c r="I128" s="32">
        <f>SUM(I129:I131)</f>
        <v>0.08</v>
      </c>
      <c r="J128" s="32">
        <f>SUM(J129:J131)</f>
        <v>172.503</v>
      </c>
      <c r="K128" s="34"/>
      <c r="L128" s="34"/>
      <c r="M128" s="182"/>
      <c r="N128" s="182"/>
      <c r="O128" s="182"/>
      <c r="R128" s="180"/>
    </row>
    <row r="129" spans="1:18" ht="11.25" customHeight="1">
      <c r="A129" s="41" t="s">
        <v>394</v>
      </c>
      <c r="B129" s="52" t="s">
        <v>244</v>
      </c>
      <c r="C129" s="28">
        <v>971.675</v>
      </c>
      <c r="D129" s="28">
        <v>0.016</v>
      </c>
      <c r="E129" s="28">
        <v>0</v>
      </c>
      <c r="F129" s="34"/>
      <c r="G129" s="33"/>
      <c r="H129" s="28">
        <v>220.527</v>
      </c>
      <c r="I129" s="28">
        <v>0.08</v>
      </c>
      <c r="J129" s="28">
        <v>0</v>
      </c>
      <c r="K129" s="34"/>
      <c r="L129" s="34"/>
      <c r="R129" s="180"/>
    </row>
    <row r="130" spans="1:18" ht="11.25" customHeight="1">
      <c r="A130" s="41" t="s">
        <v>249</v>
      </c>
      <c r="B130" s="52" t="s">
        <v>245</v>
      </c>
      <c r="C130" s="28">
        <v>9328.45</v>
      </c>
      <c r="D130" s="28">
        <v>0</v>
      </c>
      <c r="E130" s="28">
        <v>31.02</v>
      </c>
      <c r="F130" s="34"/>
      <c r="G130" s="33"/>
      <c r="H130" s="28">
        <v>1309.806</v>
      </c>
      <c r="I130" s="28">
        <v>0</v>
      </c>
      <c r="J130" s="28">
        <v>169.021</v>
      </c>
      <c r="K130" s="34"/>
      <c r="L130" s="34"/>
      <c r="R130" s="180"/>
    </row>
    <row r="131" spans="1:18" ht="11.25" customHeight="1">
      <c r="A131" s="41" t="s">
        <v>224</v>
      </c>
      <c r="B131" s="51" t="s">
        <v>225</v>
      </c>
      <c r="C131" s="28">
        <v>0</v>
      </c>
      <c r="D131" s="28">
        <v>0</v>
      </c>
      <c r="E131" s="28">
        <v>0.065</v>
      </c>
      <c r="F131" s="34"/>
      <c r="G131" s="33"/>
      <c r="H131" s="28">
        <v>0</v>
      </c>
      <c r="I131" s="28">
        <v>0</v>
      </c>
      <c r="J131" s="28">
        <v>3.482</v>
      </c>
      <c r="K131" s="34"/>
      <c r="L131" s="34"/>
      <c r="R131" s="180"/>
    </row>
    <row r="132" spans="1:18" ht="11.25" customHeight="1">
      <c r="A132" s="41"/>
      <c r="B132" s="41"/>
      <c r="C132" s="28"/>
      <c r="D132" s="28"/>
      <c r="E132" s="28"/>
      <c r="F132" s="34"/>
      <c r="G132" s="33"/>
      <c r="H132" s="28"/>
      <c r="I132" s="28"/>
      <c r="J132" s="28"/>
      <c r="K132" s="34"/>
      <c r="L132" s="34"/>
      <c r="R132" s="180"/>
    </row>
    <row r="133" spans="1:18" s="44" customFormat="1" ht="11.25" customHeight="1">
      <c r="A133" s="45" t="s">
        <v>219</v>
      </c>
      <c r="B133" s="52"/>
      <c r="C133" s="32">
        <f>SUM(C134:C141)</f>
        <v>396.557</v>
      </c>
      <c r="D133" s="32">
        <f>SUM(D134:D141)</f>
        <v>494.75800000000004</v>
      </c>
      <c r="E133" s="32">
        <f>SUM(E134:E141)</f>
        <v>426.48</v>
      </c>
      <c r="F133" s="33">
        <f aca="true" t="shared" si="25" ref="F133:F141">+E133/D133*100-100</f>
        <v>-13.800282158146004</v>
      </c>
      <c r="G133" s="32"/>
      <c r="H133" s="32">
        <f>SUM(H134:H141)</f>
        <v>3103.8940000000002</v>
      </c>
      <c r="I133" s="32">
        <f>SUM(I134:I141)</f>
        <v>3782.6270000000004</v>
      </c>
      <c r="J133" s="32">
        <f>SUM(J134:J141)</f>
        <v>3386.968</v>
      </c>
      <c r="K133" s="33">
        <f aca="true" t="shared" si="26" ref="K133:K141">+J133/I133*100-100</f>
        <v>-10.45989995841515</v>
      </c>
      <c r="L133" s="33">
        <f aca="true" t="shared" si="27" ref="L133:L141">+J133/$J$133*100</f>
        <v>100</v>
      </c>
      <c r="M133" s="182"/>
      <c r="N133" s="182"/>
      <c r="O133" s="182"/>
      <c r="R133" s="180"/>
    </row>
    <row r="134" spans="1:18" ht="11.25" customHeight="1">
      <c r="A134" s="26" t="s">
        <v>406</v>
      </c>
      <c r="B134" s="52" t="s">
        <v>347</v>
      </c>
      <c r="C134" s="28">
        <v>0</v>
      </c>
      <c r="D134" s="28">
        <v>57.303</v>
      </c>
      <c r="E134" s="28">
        <v>71.541</v>
      </c>
      <c r="F134" s="34">
        <f t="shared" si="25"/>
        <v>24.846866656196028</v>
      </c>
      <c r="G134" s="33"/>
      <c r="H134" s="28">
        <v>0</v>
      </c>
      <c r="I134" s="28">
        <v>837.765</v>
      </c>
      <c r="J134" s="28">
        <v>901.064</v>
      </c>
      <c r="K134" s="34">
        <f t="shared" si="26"/>
        <v>7.5556987938145</v>
      </c>
      <c r="L134" s="34">
        <f t="shared" si="27"/>
        <v>26.60385335792957</v>
      </c>
      <c r="R134" s="180"/>
    </row>
    <row r="135" spans="1:18" ht="11.25" customHeight="1">
      <c r="A135" s="41" t="s">
        <v>400</v>
      </c>
      <c r="B135" s="52" t="s">
        <v>346</v>
      </c>
      <c r="C135" s="28">
        <v>172.751</v>
      </c>
      <c r="D135" s="28">
        <v>145.514</v>
      </c>
      <c r="E135" s="28">
        <v>90.542</v>
      </c>
      <c r="F135" s="34">
        <f t="shared" si="25"/>
        <v>-37.77780832084886</v>
      </c>
      <c r="G135" s="33"/>
      <c r="H135" s="28">
        <v>809.412</v>
      </c>
      <c r="I135" s="28">
        <v>814.467</v>
      </c>
      <c r="J135" s="28">
        <v>531.478</v>
      </c>
      <c r="K135" s="34">
        <f t="shared" si="26"/>
        <v>-34.74529968678904</v>
      </c>
      <c r="L135" s="34">
        <f t="shared" si="27"/>
        <v>15.691851827357093</v>
      </c>
      <c r="R135" s="180"/>
    </row>
    <row r="136" spans="1:18" ht="11.25" customHeight="1">
      <c r="A136" s="41" t="s">
        <v>402</v>
      </c>
      <c r="B136" s="52" t="s">
        <v>348</v>
      </c>
      <c r="C136" s="28">
        <v>68.06</v>
      </c>
      <c r="D136" s="28">
        <v>58.14</v>
      </c>
      <c r="E136" s="28">
        <v>84.555</v>
      </c>
      <c r="F136" s="34">
        <f t="shared" si="25"/>
        <v>45.433436532507756</v>
      </c>
      <c r="G136" s="33"/>
      <c r="H136" s="28">
        <v>875.243</v>
      </c>
      <c r="I136" s="28">
        <v>824.989</v>
      </c>
      <c r="J136" s="28">
        <v>835.549</v>
      </c>
      <c r="K136" s="34">
        <f t="shared" si="26"/>
        <v>1.2800170668942172</v>
      </c>
      <c r="L136" s="34">
        <f t="shared" si="27"/>
        <v>24.669527435747842</v>
      </c>
      <c r="R136" s="180"/>
    </row>
    <row r="137" spans="1:18" ht="11.25" customHeight="1">
      <c r="A137" s="56" t="s">
        <v>401</v>
      </c>
      <c r="B137" s="52" t="s">
        <v>349</v>
      </c>
      <c r="C137" s="59">
        <v>9.678</v>
      </c>
      <c r="D137" s="59">
        <v>13.901</v>
      </c>
      <c r="E137" s="28">
        <v>8.747</v>
      </c>
      <c r="F137" s="34">
        <f t="shared" si="25"/>
        <v>-37.07646931875404</v>
      </c>
      <c r="G137" s="33"/>
      <c r="H137" s="59">
        <v>90.644</v>
      </c>
      <c r="I137" s="59">
        <v>146.637</v>
      </c>
      <c r="J137" s="28">
        <v>112.965</v>
      </c>
      <c r="K137" s="34">
        <f t="shared" si="26"/>
        <v>-22.962826571738375</v>
      </c>
      <c r="L137" s="34">
        <f t="shared" si="27"/>
        <v>3.335283947176354</v>
      </c>
      <c r="R137" s="180"/>
    </row>
    <row r="138" spans="1:18" ht="11.25" customHeight="1">
      <c r="A138" s="41" t="s">
        <v>404</v>
      </c>
      <c r="B138" s="52" t="s">
        <v>352</v>
      </c>
      <c r="C138" s="28">
        <v>0</v>
      </c>
      <c r="D138" s="28">
        <v>0.357</v>
      </c>
      <c r="E138" s="28">
        <v>0.02</v>
      </c>
      <c r="F138" s="34">
        <f t="shared" si="25"/>
        <v>-94.39775910364146</v>
      </c>
      <c r="G138" s="33"/>
      <c r="H138" s="28">
        <v>0</v>
      </c>
      <c r="I138" s="28">
        <v>2.379</v>
      </c>
      <c r="J138" s="28">
        <v>0.053</v>
      </c>
      <c r="K138" s="34">
        <f t="shared" si="26"/>
        <v>-97.77217318200925</v>
      </c>
      <c r="L138" s="34">
        <f t="shared" si="27"/>
        <v>0.001564821397781142</v>
      </c>
      <c r="R138" s="180"/>
    </row>
    <row r="139" spans="1:18" ht="11.25" customHeight="1">
      <c r="A139" s="41" t="s">
        <v>403</v>
      </c>
      <c r="B139" s="52" t="s">
        <v>350</v>
      </c>
      <c r="C139" s="28">
        <v>2.736</v>
      </c>
      <c r="D139" s="28">
        <v>15.135</v>
      </c>
      <c r="E139" s="28">
        <v>8.025</v>
      </c>
      <c r="F139" s="34">
        <f t="shared" si="25"/>
        <v>-46.97720515361744</v>
      </c>
      <c r="G139" s="33"/>
      <c r="H139" s="28">
        <v>10.946</v>
      </c>
      <c r="I139" s="28">
        <v>27.48</v>
      </c>
      <c r="J139" s="28">
        <v>13.6</v>
      </c>
      <c r="K139" s="34">
        <f t="shared" si="26"/>
        <v>-50.509461426491995</v>
      </c>
      <c r="L139" s="34">
        <f t="shared" si="27"/>
        <v>0.4015390756570479</v>
      </c>
      <c r="R139" s="180"/>
    </row>
    <row r="140" spans="1:18" ht="11.25" customHeight="1">
      <c r="A140" s="41" t="s">
        <v>405</v>
      </c>
      <c r="B140" s="52" t="s">
        <v>351</v>
      </c>
      <c r="C140" s="59">
        <v>0</v>
      </c>
      <c r="D140" s="59">
        <v>0.922</v>
      </c>
      <c r="E140" s="28">
        <v>0</v>
      </c>
      <c r="F140" s="34">
        <f t="shared" si="25"/>
        <v>-100</v>
      </c>
      <c r="G140" s="33"/>
      <c r="H140" s="59">
        <v>0</v>
      </c>
      <c r="I140" s="59">
        <v>19.579</v>
      </c>
      <c r="J140" s="28">
        <v>0</v>
      </c>
      <c r="K140" s="34">
        <f t="shared" si="26"/>
        <v>-100</v>
      </c>
      <c r="L140" s="34">
        <f t="shared" si="27"/>
        <v>0</v>
      </c>
      <c r="R140" s="180"/>
    </row>
    <row r="141" spans="1:18" ht="11.25" customHeight="1">
      <c r="A141" s="41" t="s">
        <v>220</v>
      </c>
      <c r="B141" s="200" t="s">
        <v>225</v>
      </c>
      <c r="C141" s="59">
        <v>143.332</v>
      </c>
      <c r="D141" s="59">
        <v>203.486</v>
      </c>
      <c r="E141" s="59">
        <v>163.05</v>
      </c>
      <c r="F141" s="34">
        <f t="shared" si="25"/>
        <v>-19.871637360801216</v>
      </c>
      <c r="G141" s="33"/>
      <c r="H141" s="59">
        <v>1317.649</v>
      </c>
      <c r="I141" s="59">
        <v>1109.331</v>
      </c>
      <c r="J141" s="59">
        <v>992.259</v>
      </c>
      <c r="K141" s="34">
        <f t="shared" si="26"/>
        <v>-10.553387582245506</v>
      </c>
      <c r="L141" s="34">
        <f t="shared" si="27"/>
        <v>29.296379534734314</v>
      </c>
      <c r="R141" s="180"/>
    </row>
    <row r="142" spans="1:18" ht="11.25" customHeight="1">
      <c r="A142" s="41"/>
      <c r="B142" s="41"/>
      <c r="C142" s="28"/>
      <c r="D142" s="28"/>
      <c r="E142" s="28"/>
      <c r="F142" s="34"/>
      <c r="G142" s="33"/>
      <c r="H142" s="28"/>
      <c r="I142" s="28"/>
      <c r="J142" s="28"/>
      <c r="K142" s="34"/>
      <c r="L142" s="34"/>
      <c r="R142" s="180"/>
    </row>
    <row r="143" spans="1:18" s="44" customFormat="1" ht="11.25" customHeight="1">
      <c r="A143" s="45" t="s">
        <v>218</v>
      </c>
      <c r="B143" s="49" t="s">
        <v>246</v>
      </c>
      <c r="C143" s="32">
        <v>366.588</v>
      </c>
      <c r="D143" s="32">
        <v>799.115</v>
      </c>
      <c r="E143" s="32">
        <v>1067.332</v>
      </c>
      <c r="F143" s="33">
        <f>+E143/D143*100-100</f>
        <v>33.564255457599984</v>
      </c>
      <c r="G143" s="33"/>
      <c r="H143" s="32">
        <v>792.409</v>
      </c>
      <c r="I143" s="32">
        <v>1656.324</v>
      </c>
      <c r="J143" s="32">
        <v>2504.318</v>
      </c>
      <c r="K143" s="33">
        <f>+J143/I143*100-100</f>
        <v>51.19735027687818</v>
      </c>
      <c r="L143" s="33">
        <f>+J143/$J$119*100</f>
        <v>0.03728015095948472</v>
      </c>
      <c r="M143" s="182"/>
      <c r="N143" s="182"/>
      <c r="O143" s="182"/>
      <c r="R143" s="180"/>
    </row>
    <row r="144" spans="1:18" ht="11.25" customHeight="1">
      <c r="A144" s="29"/>
      <c r="B144" s="29"/>
      <c r="C144" s="28"/>
      <c r="D144" s="28"/>
      <c r="E144" s="28"/>
      <c r="F144" s="34"/>
      <c r="G144" s="34"/>
      <c r="H144" s="28"/>
      <c r="I144" s="28"/>
      <c r="J144" s="28"/>
      <c r="K144" s="34"/>
      <c r="L144" s="34"/>
      <c r="R144" s="180"/>
    </row>
    <row r="145" spans="1:18" ht="11.25">
      <c r="A145" s="171"/>
      <c r="B145" s="2"/>
      <c r="C145" s="36"/>
      <c r="D145" s="36"/>
      <c r="E145" s="36"/>
      <c r="F145" s="36"/>
      <c r="G145" s="36"/>
      <c r="H145" s="36"/>
      <c r="I145" s="36"/>
      <c r="J145" s="36"/>
      <c r="K145" s="2"/>
      <c r="L145" s="2"/>
      <c r="M145" s="2"/>
      <c r="N145" s="2"/>
      <c r="O145" s="2"/>
      <c r="R145" s="180"/>
    </row>
    <row r="146" spans="1:18" ht="11.25">
      <c r="A146" s="29" t="s">
        <v>97</v>
      </c>
      <c r="B146" s="29"/>
      <c r="C146" s="29"/>
      <c r="D146" s="29"/>
      <c r="E146" s="29"/>
      <c r="F146" s="29"/>
      <c r="G146" s="29"/>
      <c r="H146" s="29"/>
      <c r="I146" s="29"/>
      <c r="J146" s="29"/>
      <c r="K146" s="29"/>
      <c r="L146" s="29"/>
      <c r="R146" s="180"/>
    </row>
    <row r="147" spans="1:18" ht="19.5" customHeight="1">
      <c r="A147" s="265" t="s">
        <v>315</v>
      </c>
      <c r="B147" s="265"/>
      <c r="C147" s="265"/>
      <c r="D147" s="265"/>
      <c r="E147" s="265"/>
      <c r="F147" s="265"/>
      <c r="G147" s="265"/>
      <c r="H147" s="265"/>
      <c r="I147" s="265"/>
      <c r="J147" s="265"/>
      <c r="K147" s="265"/>
      <c r="L147" s="265"/>
      <c r="R147" s="180"/>
    </row>
    <row r="148" spans="1:18" ht="19.5" customHeight="1">
      <c r="A148" s="264" t="s">
        <v>316</v>
      </c>
      <c r="B148" s="264"/>
      <c r="C148" s="264"/>
      <c r="D148" s="264"/>
      <c r="E148" s="264"/>
      <c r="F148" s="264"/>
      <c r="G148" s="264"/>
      <c r="H148" s="264"/>
      <c r="I148" s="264"/>
      <c r="J148" s="264"/>
      <c r="K148" s="264"/>
      <c r="L148" s="264"/>
      <c r="R148" s="180"/>
    </row>
    <row r="149" spans="1:21" ht="11.25">
      <c r="A149" s="29"/>
      <c r="B149" s="29"/>
      <c r="C149" s="271" t="s">
        <v>184</v>
      </c>
      <c r="D149" s="271"/>
      <c r="E149" s="271"/>
      <c r="F149" s="271"/>
      <c r="G149" s="30"/>
      <c r="H149" s="271" t="s">
        <v>185</v>
      </c>
      <c r="I149" s="271"/>
      <c r="J149" s="271"/>
      <c r="K149" s="271"/>
      <c r="L149" s="30"/>
      <c r="M149" s="268"/>
      <c r="N149" s="268"/>
      <c r="O149" s="268"/>
      <c r="P149" s="171"/>
      <c r="Q149" s="171"/>
      <c r="R149" s="171"/>
      <c r="S149" s="171"/>
      <c r="T149" s="171"/>
      <c r="U149" s="171"/>
    </row>
    <row r="150" spans="1:21" ht="11.25">
      <c r="A150" s="29" t="s">
        <v>201</v>
      </c>
      <c r="B150" s="46" t="s">
        <v>169</v>
      </c>
      <c r="C150" s="53">
        <v>2006</v>
      </c>
      <c r="D150" s="270" t="str">
        <f>+D116</f>
        <v>Enero - Diciembre</v>
      </c>
      <c r="E150" s="270"/>
      <c r="F150" s="270"/>
      <c r="G150" s="30"/>
      <c r="H150" s="53">
        <v>2006</v>
      </c>
      <c r="I150" s="270" t="str">
        <f>+D150</f>
        <v>Enero - Diciembre</v>
      </c>
      <c r="J150" s="270"/>
      <c r="K150" s="270"/>
      <c r="L150" s="192" t="s">
        <v>407</v>
      </c>
      <c r="M150" s="269"/>
      <c r="N150" s="269"/>
      <c r="O150" s="269"/>
      <c r="P150" s="171"/>
      <c r="Q150" s="171"/>
      <c r="R150" s="171"/>
      <c r="S150" s="171"/>
      <c r="T150" s="171"/>
      <c r="U150" s="171"/>
    </row>
    <row r="151" spans="1:15" ht="11.25">
      <c r="A151" s="2"/>
      <c r="B151" s="47" t="s">
        <v>50</v>
      </c>
      <c r="C151" s="2"/>
      <c r="D151" s="54">
        <v>2007</v>
      </c>
      <c r="E151" s="54">
        <v>2008</v>
      </c>
      <c r="F151" s="55" t="s">
        <v>330</v>
      </c>
      <c r="G151" s="35"/>
      <c r="H151" s="2"/>
      <c r="I151" s="54">
        <v>2007</v>
      </c>
      <c r="J151" s="54">
        <v>2008</v>
      </c>
      <c r="K151" s="55" t="s">
        <v>330</v>
      </c>
      <c r="L151" s="35">
        <v>2008</v>
      </c>
      <c r="M151" s="188"/>
      <c r="N151" s="188"/>
      <c r="O151" s="35"/>
    </row>
    <row r="152" spans="1:18" ht="11.25">
      <c r="A152" s="29"/>
      <c r="B152" s="29"/>
      <c r="C152" s="29"/>
      <c r="D152" s="29"/>
      <c r="E152" s="29"/>
      <c r="F152" s="29"/>
      <c r="G152" s="29"/>
      <c r="H152" s="29"/>
      <c r="I152" s="29"/>
      <c r="J152" s="29"/>
      <c r="K152" s="29"/>
      <c r="L152" s="29"/>
      <c r="R152" s="180"/>
    </row>
    <row r="153" spans="1:15" s="44" customFormat="1" ht="11.25">
      <c r="A153" s="31" t="s">
        <v>410</v>
      </c>
      <c r="B153" s="31"/>
      <c r="C153" s="31"/>
      <c r="D153" s="31"/>
      <c r="E153" s="31"/>
      <c r="F153" s="31"/>
      <c r="G153" s="31"/>
      <c r="H153" s="32">
        <f>+H119</f>
        <v>4637758</v>
      </c>
      <c r="I153" s="32">
        <f>+I119</f>
        <v>5577091</v>
      </c>
      <c r="J153" s="32">
        <f>+J119</f>
        <v>6717564</v>
      </c>
      <c r="K153" s="33">
        <f>+J153/I153*100-100</f>
        <v>20.449244955838083</v>
      </c>
      <c r="L153" s="31"/>
      <c r="M153" s="182"/>
      <c r="N153" s="182"/>
      <c r="O153" s="182"/>
    </row>
    <row r="154" spans="1:18" s="62" customFormat="1" ht="11.25">
      <c r="A154" s="61" t="s">
        <v>508</v>
      </c>
      <c r="B154" s="61"/>
      <c r="C154" s="61">
        <f>+C156+C174</f>
        <v>193223.97</v>
      </c>
      <c r="D154" s="61">
        <f>+D156+D174</f>
        <v>208556.58399999997</v>
      </c>
      <c r="E154" s="61">
        <f>+E156+E174</f>
        <v>204253.53999999998</v>
      </c>
      <c r="F154" s="187">
        <f>+E154/D154*100-100</f>
        <v>-2.0632501345534138</v>
      </c>
      <c r="G154" s="61"/>
      <c r="H154" s="61">
        <f>+H156+H174</f>
        <v>179972.596</v>
      </c>
      <c r="I154" s="61">
        <f>+I156+I174</f>
        <v>209013.11200000002</v>
      </c>
      <c r="J154" s="61">
        <f>+J156+J174</f>
        <v>240121.93000000002</v>
      </c>
      <c r="K154" s="187">
        <f>+J154/I154*100-100</f>
        <v>14.883668159536327</v>
      </c>
      <c r="L154" s="187">
        <f>+J154/$J$153*100</f>
        <v>3.5745387762587755</v>
      </c>
      <c r="M154" s="185"/>
      <c r="N154" s="185"/>
      <c r="O154" s="185"/>
      <c r="R154" s="182"/>
    </row>
    <row r="155" spans="1:18" ht="11.25" customHeight="1">
      <c r="A155" s="31"/>
      <c r="B155" s="31"/>
      <c r="C155" s="28"/>
      <c r="D155" s="28"/>
      <c r="E155" s="28"/>
      <c r="F155" s="34"/>
      <c r="G155" s="34"/>
      <c r="H155" s="28"/>
      <c r="I155" s="28"/>
      <c r="J155" s="28"/>
      <c r="K155" s="34"/>
      <c r="R155" s="180"/>
    </row>
    <row r="156" spans="1:18" ht="11.25" customHeight="1">
      <c r="A156" s="31" t="s">
        <v>103</v>
      </c>
      <c r="B156" s="31"/>
      <c r="C156" s="32">
        <f>SUM(C158:C172)</f>
        <v>53841.625</v>
      </c>
      <c r="D156" s="32">
        <f>SUM(D158:D172)</f>
        <v>79852.746</v>
      </c>
      <c r="E156" s="32">
        <f>SUM(E158:E172)</f>
        <v>98884.346</v>
      </c>
      <c r="F156" s="33">
        <f>+E156/D156*100-100</f>
        <v>23.83336948738119</v>
      </c>
      <c r="G156" s="33"/>
      <c r="H156" s="32">
        <f>SUM(H158:H172)</f>
        <v>30753.860999999994</v>
      </c>
      <c r="I156" s="32">
        <f>SUM(I158:I172)</f>
        <v>51685.939999999995</v>
      </c>
      <c r="J156" s="32">
        <f>SUM(J158:J172)</f>
        <v>48569.4</v>
      </c>
      <c r="K156" s="33">
        <f>+J156/I156*100-100</f>
        <v>-6.029763606891919</v>
      </c>
      <c r="L156" s="33">
        <f>+J156/J154*100</f>
        <v>20.22697385449134</v>
      </c>
      <c r="R156" s="180"/>
    </row>
    <row r="157" spans="1:18" ht="11.25" customHeight="1">
      <c r="A157" s="31"/>
      <c r="B157" s="31"/>
      <c r="C157" s="32"/>
      <c r="D157" s="32"/>
      <c r="E157" s="32"/>
      <c r="F157" s="33"/>
      <c r="G157" s="33"/>
      <c r="H157" s="32"/>
      <c r="I157" s="32"/>
      <c r="J157" s="32"/>
      <c r="K157" s="33"/>
      <c r="L157" s="34"/>
      <c r="R157" s="180"/>
    </row>
    <row r="158" spans="1:18" ht="11.25" customHeight="1">
      <c r="A158" s="38" t="s">
        <v>216</v>
      </c>
      <c r="B158" s="38"/>
      <c r="C158" s="28">
        <v>5307.104</v>
      </c>
      <c r="D158" s="28">
        <v>4301.257</v>
      </c>
      <c r="E158" s="28">
        <v>2183.626</v>
      </c>
      <c r="F158" s="34">
        <f aca="true" t="shared" si="28" ref="F158:F172">+E158/D158*100-100</f>
        <v>-49.232840539405096</v>
      </c>
      <c r="G158" s="34"/>
      <c r="H158" s="28">
        <v>4063.749</v>
      </c>
      <c r="I158" s="28">
        <v>3523.805</v>
      </c>
      <c r="J158" s="28">
        <v>2465.411</v>
      </c>
      <c r="K158" s="34">
        <f aca="true" t="shared" si="29" ref="K158:K172">+J158/I158*100-100</f>
        <v>-30.03554396454969</v>
      </c>
      <c r="L158" s="34">
        <f aca="true" t="shared" si="30" ref="L158:L172">+J158/$J$156*100</f>
        <v>5.076058176547373</v>
      </c>
      <c r="R158" s="180"/>
    </row>
    <row r="159" spans="1:18" ht="11.25" customHeight="1">
      <c r="A159" s="38" t="s">
        <v>204</v>
      </c>
      <c r="B159" s="38"/>
      <c r="C159" s="28">
        <v>4440.798</v>
      </c>
      <c r="D159" s="28">
        <v>3814.658</v>
      </c>
      <c r="E159" s="28">
        <v>5226.127</v>
      </c>
      <c r="F159" s="34">
        <f t="shared" si="28"/>
        <v>37.00119381606427</v>
      </c>
      <c r="G159" s="34"/>
      <c r="H159" s="28">
        <v>5245.213</v>
      </c>
      <c r="I159" s="28">
        <v>4994.684</v>
      </c>
      <c r="J159" s="28">
        <v>7492.309</v>
      </c>
      <c r="K159" s="34">
        <f t="shared" si="29"/>
        <v>50.005666024116834</v>
      </c>
      <c r="L159" s="34">
        <f t="shared" si="30"/>
        <v>15.425986320605153</v>
      </c>
      <c r="R159" s="180"/>
    </row>
    <row r="160" spans="1:18" ht="11.25" customHeight="1">
      <c r="A160" s="38" t="s">
        <v>205</v>
      </c>
      <c r="B160" s="38"/>
      <c r="C160" s="28">
        <v>39.207</v>
      </c>
      <c r="D160" s="28">
        <v>0</v>
      </c>
      <c r="E160" s="28">
        <v>0</v>
      </c>
      <c r="F160" s="34"/>
      <c r="G160" s="34"/>
      <c r="H160" s="28">
        <v>41.112</v>
      </c>
      <c r="I160" s="28">
        <v>0</v>
      </c>
      <c r="J160" s="28">
        <v>0</v>
      </c>
      <c r="K160" s="34"/>
      <c r="L160" s="34"/>
      <c r="R160" s="180"/>
    </row>
    <row r="161" spans="1:18" ht="11.25" customHeight="1">
      <c r="A161" s="38" t="s">
        <v>206</v>
      </c>
      <c r="B161" s="38"/>
      <c r="C161" s="28">
        <v>40839.911</v>
      </c>
      <c r="D161" s="28">
        <v>67266.812</v>
      </c>
      <c r="E161" s="28">
        <v>88697.22</v>
      </c>
      <c r="F161" s="34">
        <f t="shared" si="28"/>
        <v>31.858813228728593</v>
      </c>
      <c r="G161" s="34"/>
      <c r="H161" s="28">
        <v>14828.667</v>
      </c>
      <c r="I161" s="28">
        <v>34891.605</v>
      </c>
      <c r="J161" s="28">
        <v>31515.556</v>
      </c>
      <c r="K161" s="34">
        <f t="shared" si="29"/>
        <v>-9.67582030118706</v>
      </c>
      <c r="L161" s="34">
        <f t="shared" si="30"/>
        <v>64.88767825009162</v>
      </c>
      <c r="R161" s="180"/>
    </row>
    <row r="162" spans="1:18" ht="11.25" customHeight="1">
      <c r="A162" s="38" t="s">
        <v>207</v>
      </c>
      <c r="B162" s="38"/>
      <c r="C162" s="28">
        <v>125.666</v>
      </c>
      <c r="D162" s="28">
        <v>90.518</v>
      </c>
      <c r="E162" s="28">
        <v>29.841</v>
      </c>
      <c r="F162" s="34">
        <f t="shared" si="28"/>
        <v>-67.03307629421772</v>
      </c>
      <c r="G162" s="34"/>
      <c r="H162" s="28">
        <v>155.764</v>
      </c>
      <c r="I162" s="28">
        <v>123.56</v>
      </c>
      <c r="J162" s="28">
        <v>100.96</v>
      </c>
      <c r="K162" s="34">
        <f t="shared" si="29"/>
        <v>-18.29070896730333</v>
      </c>
      <c r="L162" s="34">
        <f t="shared" si="30"/>
        <v>0.20786750505462284</v>
      </c>
      <c r="R162" s="180"/>
    </row>
    <row r="163" spans="1:18" ht="11.25" customHeight="1">
      <c r="A163" s="38" t="s">
        <v>208</v>
      </c>
      <c r="B163" s="38"/>
      <c r="C163" s="28">
        <v>686.344</v>
      </c>
      <c r="D163" s="28">
        <v>374.088</v>
      </c>
      <c r="E163" s="28">
        <v>151.004</v>
      </c>
      <c r="F163" s="34">
        <f t="shared" si="28"/>
        <v>-59.6340967900601</v>
      </c>
      <c r="G163" s="34"/>
      <c r="H163" s="28">
        <v>1480.871</v>
      </c>
      <c r="I163" s="28">
        <v>884.775</v>
      </c>
      <c r="J163" s="28">
        <v>251.285</v>
      </c>
      <c r="K163" s="34">
        <f t="shared" si="29"/>
        <v>-71.59899409454381</v>
      </c>
      <c r="L163" s="34">
        <f t="shared" si="30"/>
        <v>0.5173730785226912</v>
      </c>
      <c r="R163" s="180"/>
    </row>
    <row r="164" spans="1:18" ht="11.25" customHeight="1">
      <c r="A164" s="38" t="s">
        <v>209</v>
      </c>
      <c r="B164" s="38"/>
      <c r="C164" s="28">
        <v>44</v>
      </c>
      <c r="D164" s="28">
        <v>33.125</v>
      </c>
      <c r="E164" s="28">
        <v>0.064</v>
      </c>
      <c r="F164" s="34">
        <f t="shared" si="28"/>
        <v>-99.8067924528302</v>
      </c>
      <c r="G164" s="34"/>
      <c r="H164" s="28">
        <v>34.32</v>
      </c>
      <c r="I164" s="28">
        <v>110.092</v>
      </c>
      <c r="J164" s="28">
        <v>9.925</v>
      </c>
      <c r="K164" s="34">
        <f t="shared" si="29"/>
        <v>-90.9848127021037</v>
      </c>
      <c r="L164" s="34">
        <f t="shared" si="30"/>
        <v>0.02043467697768554</v>
      </c>
      <c r="R164" s="180"/>
    </row>
    <row r="165" spans="1:18" ht="11.25" customHeight="1">
      <c r="A165" s="38" t="s">
        <v>210</v>
      </c>
      <c r="B165" s="38"/>
      <c r="C165" s="28">
        <v>9.258</v>
      </c>
      <c r="D165" s="28">
        <v>10.224</v>
      </c>
      <c r="E165" s="28">
        <v>10.047</v>
      </c>
      <c r="F165" s="34">
        <f t="shared" si="28"/>
        <v>-1.7312206572769924</v>
      </c>
      <c r="G165" s="34"/>
      <c r="H165" s="28">
        <v>18.589</v>
      </c>
      <c r="I165" s="28">
        <v>20.56</v>
      </c>
      <c r="J165" s="28">
        <v>20.504</v>
      </c>
      <c r="K165" s="34">
        <f t="shared" si="29"/>
        <v>-0.27237354085602306</v>
      </c>
      <c r="L165" s="34">
        <f t="shared" si="30"/>
        <v>0.0422158807809032</v>
      </c>
      <c r="R165" s="180"/>
    </row>
    <row r="166" spans="1:18" ht="11.25" customHeight="1">
      <c r="A166" s="38" t="s">
        <v>211</v>
      </c>
      <c r="B166" s="38"/>
      <c r="C166" s="28">
        <v>94.632</v>
      </c>
      <c r="D166" s="28">
        <v>235.532</v>
      </c>
      <c r="E166" s="28">
        <v>105.563</v>
      </c>
      <c r="F166" s="34">
        <f t="shared" si="28"/>
        <v>-55.181036971621694</v>
      </c>
      <c r="G166" s="34"/>
      <c r="H166" s="28">
        <v>142.086</v>
      </c>
      <c r="I166" s="28">
        <v>357.33</v>
      </c>
      <c r="J166" s="28">
        <v>117.522</v>
      </c>
      <c r="K166" s="34">
        <f t="shared" si="29"/>
        <v>-67.11107379733019</v>
      </c>
      <c r="L166" s="34">
        <f t="shared" si="30"/>
        <v>0.24196716451098838</v>
      </c>
      <c r="R166" s="180"/>
    </row>
    <row r="167" spans="1:18" ht="11.25" customHeight="1">
      <c r="A167" s="38" t="s">
        <v>212</v>
      </c>
      <c r="B167" s="38"/>
      <c r="C167" s="28">
        <v>1787.585</v>
      </c>
      <c r="D167" s="28">
        <v>1840.592</v>
      </c>
      <c r="E167" s="28">
        <v>1452.578</v>
      </c>
      <c r="F167" s="34">
        <f t="shared" si="28"/>
        <v>-21.080934829663505</v>
      </c>
      <c r="G167" s="34"/>
      <c r="H167" s="28">
        <v>4430.245</v>
      </c>
      <c r="I167" s="28">
        <v>4931.91</v>
      </c>
      <c r="J167" s="28">
        <v>4653.097</v>
      </c>
      <c r="K167" s="34">
        <f t="shared" si="29"/>
        <v>-5.653245902703006</v>
      </c>
      <c r="L167" s="34">
        <f t="shared" si="30"/>
        <v>9.580305706885405</v>
      </c>
      <c r="R167" s="180"/>
    </row>
    <row r="168" spans="1:18" ht="11.25" customHeight="1">
      <c r="A168" s="38" t="s">
        <v>217</v>
      </c>
      <c r="B168" s="38"/>
      <c r="C168" s="28">
        <v>16.505</v>
      </c>
      <c r="D168" s="28">
        <v>462.28</v>
      </c>
      <c r="E168" s="28">
        <v>216.762</v>
      </c>
      <c r="F168" s="34">
        <f t="shared" si="28"/>
        <v>-53.11023622047244</v>
      </c>
      <c r="G168" s="34"/>
      <c r="H168" s="28">
        <v>12.138</v>
      </c>
      <c r="I168" s="28">
        <v>126.097</v>
      </c>
      <c r="J168" s="28">
        <v>134.689</v>
      </c>
      <c r="K168" s="34">
        <f t="shared" si="29"/>
        <v>6.813802073007281</v>
      </c>
      <c r="L168" s="34">
        <f t="shared" si="30"/>
        <v>0.27731246422644706</v>
      </c>
      <c r="R168" s="180"/>
    </row>
    <row r="169" spans="1:18" ht="11.25" customHeight="1">
      <c r="A169" s="38" t="s">
        <v>213</v>
      </c>
      <c r="B169" s="38"/>
      <c r="C169" s="28">
        <v>125.427</v>
      </c>
      <c r="D169" s="28">
        <v>136.487</v>
      </c>
      <c r="E169" s="28">
        <v>37.63</v>
      </c>
      <c r="F169" s="34">
        <f t="shared" si="28"/>
        <v>-72.4296086806802</v>
      </c>
      <c r="G169" s="34"/>
      <c r="H169" s="28">
        <v>99.52</v>
      </c>
      <c r="I169" s="28">
        <v>110.479</v>
      </c>
      <c r="J169" s="28">
        <v>53.75</v>
      </c>
      <c r="K169" s="34">
        <f t="shared" si="29"/>
        <v>-51.348220023714916</v>
      </c>
      <c r="L169" s="34">
        <f t="shared" si="30"/>
        <v>0.11066638665497205</v>
      </c>
      <c r="R169" s="180"/>
    </row>
    <row r="170" spans="1:18" ht="11.25">
      <c r="A170" s="42" t="s">
        <v>214</v>
      </c>
      <c r="B170" s="42"/>
      <c r="C170" s="28">
        <v>62.309</v>
      </c>
      <c r="D170" s="28">
        <v>410.947</v>
      </c>
      <c r="E170" s="28">
        <v>237.922</v>
      </c>
      <c r="F170" s="34">
        <f t="shared" si="28"/>
        <v>-42.10396961165308</v>
      </c>
      <c r="G170" s="34"/>
      <c r="H170" s="28">
        <v>53.653</v>
      </c>
      <c r="I170" s="28">
        <v>443.619</v>
      </c>
      <c r="J170" s="28">
        <v>226.619</v>
      </c>
      <c r="K170" s="34">
        <f t="shared" si="29"/>
        <v>-48.91584896048185</v>
      </c>
      <c r="L170" s="34">
        <f t="shared" si="30"/>
        <v>0.46658801632303465</v>
      </c>
      <c r="R170" s="180"/>
    </row>
    <row r="171" spans="1:18" ht="11.25" customHeight="1">
      <c r="A171" s="38" t="s">
        <v>215</v>
      </c>
      <c r="B171" s="38"/>
      <c r="C171" s="28">
        <v>32.803</v>
      </c>
      <c r="D171" s="28">
        <v>28.065</v>
      </c>
      <c r="E171" s="28">
        <v>52.525</v>
      </c>
      <c r="F171" s="34">
        <f t="shared" si="28"/>
        <v>87.15481916978442</v>
      </c>
      <c r="G171" s="34"/>
      <c r="H171" s="28">
        <v>13.337</v>
      </c>
      <c r="I171" s="28">
        <v>14.365</v>
      </c>
      <c r="J171" s="28">
        <v>1217.977</v>
      </c>
      <c r="K171" s="34">
        <f t="shared" si="29"/>
        <v>8378.781761225202</v>
      </c>
      <c r="L171" s="34">
        <f t="shared" si="30"/>
        <v>2.507704439420705</v>
      </c>
      <c r="R171" s="180"/>
    </row>
    <row r="172" spans="1:18" ht="11.25" customHeight="1">
      <c r="A172" s="38" t="s">
        <v>247</v>
      </c>
      <c r="B172" s="38"/>
      <c r="C172" s="28">
        <v>230.076</v>
      </c>
      <c r="D172" s="28">
        <v>848.161</v>
      </c>
      <c r="E172" s="28">
        <v>483.437</v>
      </c>
      <c r="F172" s="34">
        <f t="shared" si="28"/>
        <v>-43.00174141466066</v>
      </c>
      <c r="G172" s="34"/>
      <c r="H172" s="28">
        <v>134.597</v>
      </c>
      <c r="I172" s="28">
        <v>1153.059</v>
      </c>
      <c r="J172" s="28">
        <v>309.796</v>
      </c>
      <c r="K172" s="34">
        <f t="shared" si="29"/>
        <v>-73.13268445066558</v>
      </c>
      <c r="L172" s="34">
        <f t="shared" si="30"/>
        <v>0.6378419333983949</v>
      </c>
      <c r="R172" s="180"/>
    </row>
    <row r="173" spans="1:18" ht="11.25" customHeight="1">
      <c r="A173" s="38"/>
      <c r="B173" s="38"/>
      <c r="C173" s="28"/>
      <c r="D173" s="28"/>
      <c r="E173" s="28"/>
      <c r="F173" s="28"/>
      <c r="G173" s="28"/>
      <c r="H173" s="28"/>
      <c r="I173" s="28"/>
      <c r="J173" s="28"/>
      <c r="K173" s="34"/>
      <c r="L173" s="34"/>
      <c r="R173" s="180"/>
    </row>
    <row r="174" spans="1:18" s="44" customFormat="1" ht="11.25" customHeight="1">
      <c r="A174" s="43" t="s">
        <v>110</v>
      </c>
      <c r="B174" s="43"/>
      <c r="C174" s="32">
        <f>SUM(C176:C179)</f>
        <v>139382.345</v>
      </c>
      <c r="D174" s="32">
        <f>SUM(D176:D179)</f>
        <v>128703.83799999999</v>
      </c>
      <c r="E174" s="32">
        <f>SUM(E176:E179)</f>
        <v>105369.19399999999</v>
      </c>
      <c r="F174" s="33">
        <f aca="true" t="shared" si="31" ref="F174:F179">+E174/D174*100-100</f>
        <v>-18.130495844265354</v>
      </c>
      <c r="G174" s="33"/>
      <c r="H174" s="32">
        <f>SUM(H176:H179)</f>
        <v>149218.735</v>
      </c>
      <c r="I174" s="32">
        <f>SUM(I176:I179)</f>
        <v>157327.17200000002</v>
      </c>
      <c r="J174" s="32">
        <f>SUM(J176:J179)</f>
        <v>191552.53000000003</v>
      </c>
      <c r="K174" s="33">
        <f aca="true" t="shared" si="32" ref="K174:K179">+J174/I174*100-100</f>
        <v>21.754257427318407</v>
      </c>
      <c r="L174" s="33">
        <f>+J174/J154*100</f>
        <v>79.77302614550867</v>
      </c>
      <c r="M174" s="182"/>
      <c r="N174" s="182"/>
      <c r="O174" s="182"/>
      <c r="R174" s="182"/>
    </row>
    <row r="175" spans="1:18" ht="11.25" customHeight="1">
      <c r="A175" s="31"/>
      <c r="B175" s="31"/>
      <c r="C175" s="32"/>
      <c r="D175" s="32"/>
      <c r="E175" s="32"/>
      <c r="F175" s="34"/>
      <c r="G175" s="33"/>
      <c r="H175" s="32"/>
      <c r="I175" s="32"/>
      <c r="J175" s="32"/>
      <c r="K175" s="34"/>
      <c r="L175" s="34"/>
      <c r="R175" s="180"/>
    </row>
    <row r="176" spans="1:18" ht="11.25" customHeight="1">
      <c r="A176" s="29" t="s">
        <v>196</v>
      </c>
      <c r="B176" s="29"/>
      <c r="C176" s="28">
        <v>25044.776</v>
      </c>
      <c r="D176" s="28">
        <v>24477.492</v>
      </c>
      <c r="E176" s="28">
        <v>24355.459</v>
      </c>
      <c r="F176" s="34">
        <f t="shared" si="31"/>
        <v>-0.49855189412379275</v>
      </c>
      <c r="H176" s="28">
        <v>37734.887</v>
      </c>
      <c r="I176" s="28">
        <v>41032.749</v>
      </c>
      <c r="J176" s="28">
        <v>56924.165</v>
      </c>
      <c r="K176" s="34">
        <f t="shared" si="32"/>
        <v>38.72861650093196</v>
      </c>
      <c r="L176" s="34">
        <f>+J176/$J$174*100</f>
        <v>29.71726084745526</v>
      </c>
      <c r="R176" s="180"/>
    </row>
    <row r="177" spans="1:18" ht="11.25" customHeight="1">
      <c r="A177" s="29" t="s">
        <v>197</v>
      </c>
      <c r="B177" s="29"/>
      <c r="C177" s="28">
        <v>12064.987</v>
      </c>
      <c r="D177" s="28">
        <v>9133.013</v>
      </c>
      <c r="E177" s="28">
        <v>8527.523</v>
      </c>
      <c r="F177" s="34">
        <f t="shared" si="31"/>
        <v>-6.629685077640886</v>
      </c>
      <c r="H177" s="28">
        <v>16010.169</v>
      </c>
      <c r="I177" s="28">
        <v>16692.647</v>
      </c>
      <c r="J177" s="28">
        <v>34006.022</v>
      </c>
      <c r="K177" s="34">
        <f t="shared" si="32"/>
        <v>103.71857141650449</v>
      </c>
      <c r="L177" s="34">
        <f>+J177/$J$174*100</f>
        <v>17.75284408929498</v>
      </c>
      <c r="R177" s="180"/>
    </row>
    <row r="178" spans="1:18" ht="11.25" customHeight="1">
      <c r="A178" s="29" t="s">
        <v>198</v>
      </c>
      <c r="B178" s="29"/>
      <c r="C178" s="28">
        <v>8945.339</v>
      </c>
      <c r="D178" s="28">
        <v>5539.342</v>
      </c>
      <c r="E178" s="28">
        <v>5534.206</v>
      </c>
      <c r="F178" s="34">
        <f t="shared" si="31"/>
        <v>-0.0927185936524495</v>
      </c>
      <c r="H178" s="28">
        <v>29249.074</v>
      </c>
      <c r="I178" s="28">
        <v>25846.058</v>
      </c>
      <c r="J178" s="28">
        <v>26382.671</v>
      </c>
      <c r="K178" s="34">
        <f t="shared" si="32"/>
        <v>2.07618894920067</v>
      </c>
      <c r="L178" s="34">
        <f>+J178/$J$174*100</f>
        <v>13.773073631551613</v>
      </c>
      <c r="R178" s="180"/>
    </row>
    <row r="179" spans="1:18" ht="11.25" customHeight="1">
      <c r="A179" s="29" t="s">
        <v>248</v>
      </c>
      <c r="B179" s="29"/>
      <c r="C179" s="28">
        <v>93327.243</v>
      </c>
      <c r="D179" s="28">
        <v>89553.991</v>
      </c>
      <c r="E179" s="28">
        <v>66952.006</v>
      </c>
      <c r="F179" s="34">
        <f t="shared" si="31"/>
        <v>-25.23838943146599</v>
      </c>
      <c r="H179" s="28">
        <v>66224.605</v>
      </c>
      <c r="I179" s="28">
        <v>73755.718</v>
      </c>
      <c r="J179" s="28">
        <v>74239.672</v>
      </c>
      <c r="K179" s="34">
        <f t="shared" si="32"/>
        <v>0.6561579401884785</v>
      </c>
      <c r="L179" s="34">
        <f>+J179/$J$174*100</f>
        <v>38.756821431698135</v>
      </c>
      <c r="R179" s="180"/>
    </row>
    <row r="180" spans="1:18" ht="11.25">
      <c r="A180" s="2"/>
      <c r="B180" s="2"/>
      <c r="C180" s="36"/>
      <c r="D180" s="36"/>
      <c r="E180" s="36"/>
      <c r="F180" s="36"/>
      <c r="G180" s="36"/>
      <c r="H180" s="36"/>
      <c r="I180" s="36"/>
      <c r="J180" s="36"/>
      <c r="K180" s="2"/>
      <c r="L180" s="2"/>
      <c r="R180" s="180"/>
    </row>
    <row r="181" spans="1:18" ht="11.25">
      <c r="A181" s="29" t="s">
        <v>97</v>
      </c>
      <c r="B181" s="29"/>
      <c r="C181" s="29"/>
      <c r="D181" s="29"/>
      <c r="E181" s="29"/>
      <c r="F181" s="29"/>
      <c r="G181" s="29"/>
      <c r="H181" s="29"/>
      <c r="I181" s="29"/>
      <c r="J181" s="29"/>
      <c r="K181" s="29"/>
      <c r="L181" s="29"/>
      <c r="R181" s="180"/>
    </row>
    <row r="182" spans="1:18" ht="19.5" customHeight="1">
      <c r="A182" s="265" t="s">
        <v>317</v>
      </c>
      <c r="B182" s="265"/>
      <c r="C182" s="265"/>
      <c r="D182" s="265"/>
      <c r="E182" s="265"/>
      <c r="F182" s="265"/>
      <c r="G182" s="265"/>
      <c r="H182" s="265"/>
      <c r="I182" s="265"/>
      <c r="J182" s="265"/>
      <c r="K182" s="265"/>
      <c r="L182" s="265"/>
      <c r="R182" s="180"/>
    </row>
    <row r="183" spans="1:18" ht="19.5" customHeight="1">
      <c r="A183" s="264" t="s">
        <v>318</v>
      </c>
      <c r="B183" s="264"/>
      <c r="C183" s="264"/>
      <c r="D183" s="264"/>
      <c r="E183" s="264"/>
      <c r="F183" s="264"/>
      <c r="G183" s="264"/>
      <c r="H183" s="264"/>
      <c r="I183" s="264"/>
      <c r="J183" s="264"/>
      <c r="K183" s="264"/>
      <c r="L183" s="264"/>
      <c r="R183" s="180"/>
    </row>
    <row r="184" spans="1:21" ht="11.25">
      <c r="A184" s="29"/>
      <c r="B184" s="29"/>
      <c r="C184" s="271" t="s">
        <v>268</v>
      </c>
      <c r="D184" s="271"/>
      <c r="E184" s="271"/>
      <c r="F184" s="271"/>
      <c r="G184" s="30"/>
      <c r="H184" s="271" t="s">
        <v>185</v>
      </c>
      <c r="I184" s="271"/>
      <c r="J184" s="271"/>
      <c r="K184" s="271"/>
      <c r="L184" s="30"/>
      <c r="M184" s="268"/>
      <c r="N184" s="268"/>
      <c r="O184" s="268"/>
      <c r="P184" s="171"/>
      <c r="Q184" s="171"/>
      <c r="R184" s="171"/>
      <c r="S184" s="171"/>
      <c r="T184" s="171"/>
      <c r="U184" s="171"/>
    </row>
    <row r="185" spans="1:21" ht="11.25">
      <c r="A185" s="29" t="s">
        <v>201</v>
      </c>
      <c r="B185" s="46" t="s">
        <v>169</v>
      </c>
      <c r="C185" s="53">
        <v>2006</v>
      </c>
      <c r="D185" s="270" t="str">
        <f>+D150</f>
        <v>Enero - Diciembre</v>
      </c>
      <c r="E185" s="270"/>
      <c r="F185" s="270"/>
      <c r="G185" s="30"/>
      <c r="H185" s="53">
        <v>2006</v>
      </c>
      <c r="I185" s="270" t="str">
        <f>+D185</f>
        <v>Enero - Diciembre</v>
      </c>
      <c r="J185" s="270"/>
      <c r="K185" s="270"/>
      <c r="L185" s="192" t="s">
        <v>407</v>
      </c>
      <c r="M185" s="269"/>
      <c r="N185" s="269"/>
      <c r="O185" s="269"/>
      <c r="P185" s="171"/>
      <c r="Q185" s="171"/>
      <c r="R185" s="171"/>
      <c r="S185" s="171"/>
      <c r="T185" s="171"/>
      <c r="U185" s="171"/>
    </row>
    <row r="186" spans="1:15" ht="11.25">
      <c r="A186" s="2"/>
      <c r="B186" s="47" t="s">
        <v>50</v>
      </c>
      <c r="C186" s="2"/>
      <c r="D186" s="54">
        <v>2007</v>
      </c>
      <c r="E186" s="54">
        <v>2008</v>
      </c>
      <c r="F186" s="55" t="s">
        <v>330</v>
      </c>
      <c r="G186" s="35"/>
      <c r="H186" s="2"/>
      <c r="I186" s="54">
        <v>2007</v>
      </c>
      <c r="J186" s="54">
        <v>2008</v>
      </c>
      <c r="K186" s="55" t="s">
        <v>330</v>
      </c>
      <c r="L186" s="35">
        <v>2008</v>
      </c>
      <c r="M186" s="188" t="s">
        <v>357</v>
      </c>
      <c r="N186" s="188" t="s">
        <v>357</v>
      </c>
      <c r="O186" s="35" t="s">
        <v>330</v>
      </c>
    </row>
    <row r="187" spans="1:18" ht="11.25" customHeight="1">
      <c r="A187" s="29"/>
      <c r="B187" s="29"/>
      <c r="C187" s="29"/>
      <c r="D187" s="29"/>
      <c r="E187" s="29"/>
      <c r="F187" s="29"/>
      <c r="G187" s="29"/>
      <c r="H187" s="29"/>
      <c r="I187" s="29"/>
      <c r="J187" s="29"/>
      <c r="K187" s="29"/>
      <c r="L187" s="29"/>
      <c r="R187" s="180"/>
    </row>
    <row r="188" spans="1:15" s="44" customFormat="1" ht="11.25">
      <c r="A188" s="31" t="s">
        <v>410</v>
      </c>
      <c r="B188" s="31"/>
      <c r="C188" s="31"/>
      <c r="D188" s="31"/>
      <c r="E188" s="31"/>
      <c r="F188" s="31"/>
      <c r="G188" s="31"/>
      <c r="H188" s="32">
        <f>+H153</f>
        <v>4637758</v>
      </c>
      <c r="I188" s="32">
        <f>+I153</f>
        <v>5577091</v>
      </c>
      <c r="J188" s="32">
        <f>+J153</f>
        <v>6717564</v>
      </c>
      <c r="K188" s="33">
        <f>+J188/I188*100-100</f>
        <v>20.449244955838083</v>
      </c>
      <c r="L188" s="31"/>
      <c r="M188" s="182"/>
      <c r="N188" s="182"/>
      <c r="O188" s="182"/>
    </row>
    <row r="189" spans="1:18" s="62" customFormat="1" ht="11.25">
      <c r="A189" s="61" t="s">
        <v>411</v>
      </c>
      <c r="B189" s="61"/>
      <c r="C189" s="61">
        <f>+C191+C206+C207+C208+C209+C210</f>
        <v>482743.335</v>
      </c>
      <c r="D189" s="61">
        <f>+D191+D206+D207+D208+D209+D210</f>
        <v>620876.5329999999</v>
      </c>
      <c r="E189" s="61">
        <f>+E191+E206+E207+E208+E209+E210</f>
        <v>599069.473</v>
      </c>
      <c r="F189" s="187">
        <f>+E189/D189*100-100</f>
        <v>-3.5123021794093034</v>
      </c>
      <c r="G189" s="61"/>
      <c r="H189" s="61">
        <f>+H191+H206+H207+H208+H209+H210</f>
        <v>976667.9829999999</v>
      </c>
      <c r="I189" s="61">
        <f>+I191+I206+I207+I208+I209+I210</f>
        <v>1273772.8500000003</v>
      </c>
      <c r="J189" s="61">
        <f>+J191+J206+J207+J208+J209+J210</f>
        <v>1396806.3850000002</v>
      </c>
      <c r="K189" s="187">
        <f>+J189/I189*100-100</f>
        <v>9.658985509072522</v>
      </c>
      <c r="L189" s="187">
        <f>+J189/$J$188*100</f>
        <v>20.79334688884245</v>
      </c>
      <c r="M189" s="185"/>
      <c r="N189" s="185"/>
      <c r="O189" s="185"/>
      <c r="R189" s="182"/>
    </row>
    <row r="190" spans="1:18" ht="11.25" customHeight="1">
      <c r="A190" s="29"/>
      <c r="B190" s="29"/>
      <c r="C190" s="28"/>
      <c r="D190" s="28"/>
      <c r="E190" s="28"/>
      <c r="F190" s="34"/>
      <c r="G190" s="34"/>
      <c r="H190" s="28"/>
      <c r="I190" s="28"/>
      <c r="J190" s="28"/>
      <c r="K190" s="34"/>
      <c r="L190" s="171"/>
      <c r="R190" s="180"/>
    </row>
    <row r="191" spans="1:18" s="44" customFormat="1" ht="11.25" customHeight="1">
      <c r="A191" s="31" t="s">
        <v>181</v>
      </c>
      <c r="B191" s="31">
        <v>22042110</v>
      </c>
      <c r="C191" s="32">
        <f>SUM(C192:C203)</f>
        <v>258750.41600000003</v>
      </c>
      <c r="D191" s="32">
        <f>SUM(D192:D203)</f>
        <v>317698.8979999999</v>
      </c>
      <c r="E191" s="32">
        <f>SUM(E192:E203)</f>
        <v>326991.899</v>
      </c>
      <c r="F191" s="33">
        <f>+E191/D191*100-100</f>
        <v>2.9250970206387166</v>
      </c>
      <c r="G191" s="33"/>
      <c r="H191" s="32">
        <f>SUM(H192:H203)</f>
        <v>772215.4579999999</v>
      </c>
      <c r="I191" s="32">
        <f>SUM(I192:I203)</f>
        <v>1012178.462</v>
      </c>
      <c r="J191" s="32">
        <f>SUM(J192:J203)</f>
        <v>1095442.9720000003</v>
      </c>
      <c r="K191" s="33">
        <f aca="true" t="shared" si="33" ref="K191:K210">+J191/I191*100-100</f>
        <v>8.22626771127642</v>
      </c>
      <c r="L191" s="33">
        <f>+J191/J189*100</f>
        <v>78.4248256425317</v>
      </c>
      <c r="M191" s="182">
        <f>+I191/D191</f>
        <v>3.1859678090542207</v>
      </c>
      <c r="N191" s="182">
        <f>+J191/E191</f>
        <v>3.3500615010648946</v>
      </c>
      <c r="O191" s="182">
        <f>+N191/M191*100-100</f>
        <v>5.150513182974876</v>
      </c>
      <c r="P191" s="32">
        <f>SUM(P192:P203)</f>
        <v>99.99999999999997</v>
      </c>
      <c r="R191" s="182"/>
    </row>
    <row r="192" spans="1:18" ht="11.25" customHeight="1">
      <c r="A192" s="29" t="s">
        <v>338</v>
      </c>
      <c r="B192" s="195">
        <v>22042111</v>
      </c>
      <c r="C192" s="28">
        <v>36150.142</v>
      </c>
      <c r="D192" s="28">
        <v>47019.307</v>
      </c>
      <c r="E192" s="28">
        <v>49802.864</v>
      </c>
      <c r="F192" s="34">
        <f aca="true" t="shared" si="34" ref="F192:F203">+E192/D192*100-100</f>
        <v>5.920029829448566</v>
      </c>
      <c r="G192" s="34"/>
      <c r="H192" s="28">
        <v>99198.788</v>
      </c>
      <c r="I192" s="28">
        <v>137467.388</v>
      </c>
      <c r="J192" s="28">
        <v>153531.045</v>
      </c>
      <c r="K192" s="34">
        <f t="shared" si="33"/>
        <v>11.68543116568128</v>
      </c>
      <c r="L192" s="34">
        <f aca="true" t="shared" si="35" ref="L192:L203">+J192/$J$191*100</f>
        <v>14.01543018891174</v>
      </c>
      <c r="M192" s="180">
        <f aca="true" t="shared" si="36" ref="M192:M199">+I192/D192</f>
        <v>2.9236370497761697</v>
      </c>
      <c r="N192" s="180">
        <f aca="true" t="shared" si="37" ref="N192:N199">+J192/E192</f>
        <v>3.0827754203051456</v>
      </c>
      <c r="O192" s="180">
        <f aca="true" t="shared" si="38" ref="O192:O199">+N192/M192*100-100</f>
        <v>5.4431643811997645</v>
      </c>
      <c r="P192" s="194">
        <f>+J192/$J$191*100</f>
        <v>14.01543018891174</v>
      </c>
      <c r="R192" s="180"/>
    </row>
    <row r="193" spans="1:18" ht="11.25" customHeight="1">
      <c r="A193" s="29" t="s">
        <v>339</v>
      </c>
      <c r="B193" s="195">
        <v>22042112</v>
      </c>
      <c r="C193" s="28">
        <v>33966.107</v>
      </c>
      <c r="D193" s="28">
        <v>38305.737</v>
      </c>
      <c r="E193" s="28">
        <v>36726.501</v>
      </c>
      <c r="F193" s="34">
        <f t="shared" si="34"/>
        <v>-4.122714046723601</v>
      </c>
      <c r="G193" s="34"/>
      <c r="H193" s="28">
        <v>97490.84</v>
      </c>
      <c r="I193" s="28">
        <v>116883.674</v>
      </c>
      <c r="J193" s="28">
        <v>118320.835</v>
      </c>
      <c r="K193" s="34">
        <f t="shared" si="33"/>
        <v>1.2295652171234934</v>
      </c>
      <c r="L193" s="34">
        <f t="shared" si="35"/>
        <v>10.801186188996791</v>
      </c>
      <c r="M193" s="180">
        <f t="shared" si="36"/>
        <v>3.0513359917862957</v>
      </c>
      <c r="N193" s="180">
        <f t="shared" si="37"/>
        <v>3.221674588602928</v>
      </c>
      <c r="O193" s="180">
        <f t="shared" si="38"/>
        <v>5.582426755858961</v>
      </c>
      <c r="P193" s="194">
        <f aca="true" t="shared" si="39" ref="P193:P203">+J193/$J$191*100</f>
        <v>10.801186188996791</v>
      </c>
      <c r="R193" s="180"/>
    </row>
    <row r="194" spans="1:18" ht="11.25" customHeight="1">
      <c r="A194" s="29" t="s">
        <v>334</v>
      </c>
      <c r="B194" s="195">
        <v>22042113</v>
      </c>
      <c r="C194" s="28">
        <v>6196.137</v>
      </c>
      <c r="D194" s="28">
        <v>6613.854</v>
      </c>
      <c r="E194" s="28">
        <v>10754.642</v>
      </c>
      <c r="F194" s="34">
        <f t="shared" si="34"/>
        <v>62.60779267277442</v>
      </c>
      <c r="G194" s="34"/>
      <c r="H194" s="28">
        <v>13641.103</v>
      </c>
      <c r="I194" s="28">
        <v>15997.463</v>
      </c>
      <c r="J194" s="28">
        <v>28980.862</v>
      </c>
      <c r="K194" s="34">
        <f t="shared" si="33"/>
        <v>81.1591125417824</v>
      </c>
      <c r="L194" s="34">
        <f t="shared" si="35"/>
        <v>2.6455838177580633</v>
      </c>
      <c r="M194" s="180">
        <f t="shared" si="36"/>
        <v>2.4187807895366302</v>
      </c>
      <c r="N194" s="180">
        <f t="shared" si="37"/>
        <v>2.694730517296624</v>
      </c>
      <c r="O194" s="180">
        <f t="shared" si="38"/>
        <v>11.408629047895573</v>
      </c>
      <c r="P194" s="194">
        <f t="shared" si="39"/>
        <v>2.6455838177580633</v>
      </c>
      <c r="R194" s="180"/>
    </row>
    <row r="195" spans="1:18" ht="11.25" customHeight="1">
      <c r="A195" s="29" t="s">
        <v>335</v>
      </c>
      <c r="B195" s="195">
        <v>22042119</v>
      </c>
      <c r="C195" s="28">
        <v>2599.686</v>
      </c>
      <c r="D195" s="28">
        <v>2868.696</v>
      </c>
      <c r="E195" s="28">
        <v>3041.13</v>
      </c>
      <c r="F195" s="34">
        <f t="shared" si="34"/>
        <v>6.010884387889149</v>
      </c>
      <c r="G195" s="34"/>
      <c r="H195" s="28">
        <v>7541.616</v>
      </c>
      <c r="I195" s="28">
        <v>9423.065</v>
      </c>
      <c r="J195" s="28">
        <v>10651.744</v>
      </c>
      <c r="K195" s="34">
        <f t="shared" si="33"/>
        <v>13.03905894738071</v>
      </c>
      <c r="L195" s="34">
        <f t="shared" si="35"/>
        <v>0.9723686464985597</v>
      </c>
      <c r="M195" s="180">
        <f t="shared" si="36"/>
        <v>3.2847903716531834</v>
      </c>
      <c r="N195" s="180">
        <f t="shared" si="37"/>
        <v>3.5025612190205617</v>
      </c>
      <c r="O195" s="180">
        <f t="shared" si="38"/>
        <v>6.629672603971315</v>
      </c>
      <c r="P195" s="194">
        <f t="shared" si="39"/>
        <v>0.9723686464985597</v>
      </c>
      <c r="R195" s="180"/>
    </row>
    <row r="196" spans="1:18" ht="11.25" customHeight="1">
      <c r="A196" s="29" t="s">
        <v>340</v>
      </c>
      <c r="B196" s="195">
        <v>22042121</v>
      </c>
      <c r="C196" s="28">
        <v>83073.104</v>
      </c>
      <c r="D196" s="28">
        <v>99849.361</v>
      </c>
      <c r="E196" s="28">
        <v>92017.749</v>
      </c>
      <c r="F196" s="34">
        <f t="shared" si="34"/>
        <v>-7.843427260390783</v>
      </c>
      <c r="G196" s="34"/>
      <c r="H196" s="28">
        <v>260433.165</v>
      </c>
      <c r="I196" s="28">
        <v>327553.419</v>
      </c>
      <c r="J196" s="28">
        <v>318386.149</v>
      </c>
      <c r="K196" s="34">
        <f t="shared" si="33"/>
        <v>-2.7987099105810387</v>
      </c>
      <c r="L196" s="34">
        <f t="shared" si="35"/>
        <v>29.064602826261947</v>
      </c>
      <c r="M196" s="180">
        <f t="shared" si="36"/>
        <v>3.2804758660398434</v>
      </c>
      <c r="N196" s="180">
        <f t="shared" si="37"/>
        <v>3.4600514841979018</v>
      </c>
      <c r="O196" s="180">
        <f t="shared" si="38"/>
        <v>5.474072222785182</v>
      </c>
      <c r="P196" s="194">
        <f t="shared" si="39"/>
        <v>29.064602826261947</v>
      </c>
      <c r="R196" s="180"/>
    </row>
    <row r="197" spans="1:18" ht="11.25" customHeight="1">
      <c r="A197" s="29" t="s">
        <v>341</v>
      </c>
      <c r="B197" s="195">
        <v>22042122</v>
      </c>
      <c r="C197" s="28">
        <v>38290.52</v>
      </c>
      <c r="D197" s="28">
        <v>45277.81</v>
      </c>
      <c r="E197" s="28">
        <v>41969.819</v>
      </c>
      <c r="F197" s="34">
        <f t="shared" si="34"/>
        <v>-7.305987193285176</v>
      </c>
      <c r="G197" s="34"/>
      <c r="H197" s="28">
        <v>109083.323</v>
      </c>
      <c r="I197" s="28">
        <v>135610.287</v>
      </c>
      <c r="J197" s="28">
        <v>131618.755</v>
      </c>
      <c r="K197" s="34">
        <f t="shared" si="33"/>
        <v>-2.943384376142504</v>
      </c>
      <c r="L197" s="34">
        <f t="shared" si="35"/>
        <v>12.015117022449614</v>
      </c>
      <c r="M197" s="180">
        <f t="shared" si="36"/>
        <v>2.995071691850821</v>
      </c>
      <c r="N197" s="180">
        <f t="shared" si="37"/>
        <v>3.1360334196342374</v>
      </c>
      <c r="O197" s="180">
        <f t="shared" si="38"/>
        <v>4.7064558810713635</v>
      </c>
      <c r="P197" s="194">
        <f t="shared" si="39"/>
        <v>12.015117022449614</v>
      </c>
      <c r="R197" s="180"/>
    </row>
    <row r="198" spans="1:18" ht="11.25" customHeight="1">
      <c r="A198" s="29" t="s">
        <v>342</v>
      </c>
      <c r="B198" s="195">
        <v>22042124</v>
      </c>
      <c r="C198" s="28">
        <v>0</v>
      </c>
      <c r="D198" s="28">
        <v>18813.312</v>
      </c>
      <c r="E198" s="28">
        <v>19714.609</v>
      </c>
      <c r="F198" s="34">
        <f t="shared" si="34"/>
        <v>4.7907407265663835</v>
      </c>
      <c r="G198" s="34"/>
      <c r="H198" s="28">
        <v>0</v>
      </c>
      <c r="I198" s="28">
        <v>62799.162</v>
      </c>
      <c r="J198" s="28">
        <v>70175.934</v>
      </c>
      <c r="K198" s="34">
        <f t="shared" si="33"/>
        <v>11.746608975450968</v>
      </c>
      <c r="L198" s="34">
        <f t="shared" si="35"/>
        <v>6.406169539969442</v>
      </c>
      <c r="M198" s="180">
        <f t="shared" si="36"/>
        <v>3.338017357071418</v>
      </c>
      <c r="N198" s="180">
        <f t="shared" si="37"/>
        <v>3.559590453962338</v>
      </c>
      <c r="O198" s="180">
        <f t="shared" si="38"/>
        <v>6.6378653310932805</v>
      </c>
      <c r="P198" s="194">
        <f t="shared" si="39"/>
        <v>6.406169539969442</v>
      </c>
      <c r="R198" s="180"/>
    </row>
    <row r="199" spans="1:18" ht="11.25" customHeight="1">
      <c r="A199" s="29" t="s">
        <v>343</v>
      </c>
      <c r="B199" s="195">
        <v>22042125</v>
      </c>
      <c r="C199" s="28">
        <v>0</v>
      </c>
      <c r="D199" s="28">
        <v>7551.014</v>
      </c>
      <c r="E199" s="28">
        <v>7892.497</v>
      </c>
      <c r="F199" s="34">
        <f t="shared" si="34"/>
        <v>4.522346270315495</v>
      </c>
      <c r="G199" s="34"/>
      <c r="H199" s="28">
        <v>0</v>
      </c>
      <c r="I199" s="28">
        <v>30619.303</v>
      </c>
      <c r="J199" s="28">
        <v>33679.871</v>
      </c>
      <c r="K199" s="34">
        <f t="shared" si="33"/>
        <v>9.99555084581776</v>
      </c>
      <c r="L199" s="34">
        <f t="shared" si="35"/>
        <v>3.0745435281317404</v>
      </c>
      <c r="M199" s="180">
        <f t="shared" si="36"/>
        <v>4.054992216939341</v>
      </c>
      <c r="N199" s="180">
        <f t="shared" si="37"/>
        <v>4.267327691097</v>
      </c>
      <c r="O199" s="180">
        <f t="shared" si="38"/>
        <v>5.236396589632108</v>
      </c>
      <c r="P199" s="194">
        <f t="shared" si="39"/>
        <v>3.0745435281317404</v>
      </c>
      <c r="R199" s="180"/>
    </row>
    <row r="200" spans="1:18" ht="11.25" customHeight="1">
      <c r="A200" s="29" t="s">
        <v>344</v>
      </c>
      <c r="B200" s="195">
        <v>22042126</v>
      </c>
      <c r="C200" s="28">
        <v>0</v>
      </c>
      <c r="D200" s="28">
        <v>4540.796</v>
      </c>
      <c r="E200" s="28">
        <v>4753.106</v>
      </c>
      <c r="F200" s="34">
        <f t="shared" si="34"/>
        <v>4.6756119411662524</v>
      </c>
      <c r="G200" s="34"/>
      <c r="H200" s="28">
        <v>0</v>
      </c>
      <c r="I200" s="28">
        <v>20547.14</v>
      </c>
      <c r="J200" s="28">
        <v>22959.93</v>
      </c>
      <c r="K200" s="34">
        <f t="shared" si="33"/>
        <v>11.742704824126378</v>
      </c>
      <c r="L200" s="34">
        <f t="shared" si="35"/>
        <v>2.095949363578554</v>
      </c>
      <c r="M200" s="180">
        <f aca="true" t="shared" si="40" ref="M200:M209">+I200/D200</f>
        <v>4.525008390599357</v>
      </c>
      <c r="N200" s="180">
        <f aca="true" t="shared" si="41" ref="N200:N209">+J200/E200</f>
        <v>4.830510828077472</v>
      </c>
      <c r="O200" s="180">
        <f aca="true" t="shared" si="42" ref="O200:O209">+N200/M200*100-100</f>
        <v>6.751422563387763</v>
      </c>
      <c r="P200" s="194">
        <f t="shared" si="39"/>
        <v>2.095949363578554</v>
      </c>
      <c r="R200" s="180"/>
    </row>
    <row r="201" spans="1:18" ht="11.25" customHeight="1">
      <c r="A201" s="29" t="s">
        <v>336</v>
      </c>
      <c r="B201" s="195">
        <v>22042127</v>
      </c>
      <c r="C201" s="28">
        <v>28460.37</v>
      </c>
      <c r="D201" s="28">
        <v>34227.8</v>
      </c>
      <c r="E201" s="28">
        <v>48784.409</v>
      </c>
      <c r="F201" s="34">
        <f t="shared" si="34"/>
        <v>42.52861416743116</v>
      </c>
      <c r="G201" s="34"/>
      <c r="H201" s="28">
        <v>87440.411</v>
      </c>
      <c r="I201" s="28">
        <v>117775.131</v>
      </c>
      <c r="J201" s="28">
        <v>167906.487</v>
      </c>
      <c r="K201" s="34">
        <f t="shared" si="33"/>
        <v>42.565315422998765</v>
      </c>
      <c r="L201" s="34">
        <f t="shared" si="35"/>
        <v>15.327725065728018</v>
      </c>
      <c r="M201" s="180">
        <f t="shared" si="40"/>
        <v>3.4409202753317474</v>
      </c>
      <c r="N201" s="180">
        <f t="shared" si="41"/>
        <v>3.441806315620222</v>
      </c>
      <c r="O201" s="180">
        <f t="shared" si="42"/>
        <v>0.025750096415393386</v>
      </c>
      <c r="P201" s="194">
        <f t="shared" si="39"/>
        <v>15.327725065728018</v>
      </c>
      <c r="R201" s="180"/>
    </row>
    <row r="202" spans="1:18" ht="11.25" customHeight="1">
      <c r="A202" s="29" t="s">
        <v>337</v>
      </c>
      <c r="B202" s="195">
        <v>22042129</v>
      </c>
      <c r="C202" s="28">
        <v>24782.487</v>
      </c>
      <c r="D202" s="28">
        <v>3545.54</v>
      </c>
      <c r="E202" s="28">
        <v>3044.837</v>
      </c>
      <c r="F202" s="34">
        <f t="shared" si="34"/>
        <v>-14.122051930030395</v>
      </c>
      <c r="G202" s="34"/>
      <c r="H202" s="28">
        <v>85305.862</v>
      </c>
      <c r="I202" s="28">
        <v>16276.98</v>
      </c>
      <c r="J202" s="28">
        <v>16358.205</v>
      </c>
      <c r="K202" s="34">
        <f t="shared" si="33"/>
        <v>0.4990176310347465</v>
      </c>
      <c r="L202" s="34">
        <f t="shared" si="35"/>
        <v>1.4932959011215414</v>
      </c>
      <c r="M202" s="180">
        <f t="shared" si="40"/>
        <v>4.590832426090243</v>
      </c>
      <c r="N202" s="180">
        <f t="shared" si="41"/>
        <v>5.372440298117764</v>
      </c>
      <c r="O202" s="180">
        <f t="shared" si="42"/>
        <v>17.025406276769132</v>
      </c>
      <c r="P202" s="194">
        <f t="shared" si="39"/>
        <v>1.4932959011215414</v>
      </c>
      <c r="R202" s="180"/>
    </row>
    <row r="203" spans="1:18" ht="11.25" customHeight="1">
      <c r="A203" s="29" t="s">
        <v>345</v>
      </c>
      <c r="B203" s="195">
        <v>22042130</v>
      </c>
      <c r="C203" s="28">
        <v>5231.863</v>
      </c>
      <c r="D203" s="28">
        <v>9085.671</v>
      </c>
      <c r="E203" s="28">
        <v>8489.736</v>
      </c>
      <c r="F203" s="34">
        <f t="shared" si="34"/>
        <v>-6.559064267240132</v>
      </c>
      <c r="G203" s="34"/>
      <c r="H203" s="28">
        <v>12080.35</v>
      </c>
      <c r="I203" s="28">
        <v>21225.45</v>
      </c>
      <c r="J203" s="28">
        <v>22873.155</v>
      </c>
      <c r="K203" s="34">
        <f t="shared" si="33"/>
        <v>7.762874285350833</v>
      </c>
      <c r="L203" s="34">
        <f t="shared" si="35"/>
        <v>2.0880279105939614</v>
      </c>
      <c r="M203" s="180">
        <f t="shared" si="40"/>
        <v>2.3361455637123556</v>
      </c>
      <c r="N203" s="180">
        <f t="shared" si="41"/>
        <v>2.6942127529053903</v>
      </c>
      <c r="O203" s="180">
        <f t="shared" si="42"/>
        <v>15.327263624105342</v>
      </c>
      <c r="P203" s="194">
        <f t="shared" si="39"/>
        <v>2.0880279105939614</v>
      </c>
      <c r="R203" s="180"/>
    </row>
    <row r="204" spans="1:18" ht="11.25" customHeight="1">
      <c r="A204" s="29"/>
      <c r="B204" s="195"/>
      <c r="C204" s="28"/>
      <c r="D204" s="28"/>
      <c r="E204" s="28"/>
      <c r="F204" s="34"/>
      <c r="G204" s="34"/>
      <c r="H204" s="28"/>
      <c r="I204" s="28"/>
      <c r="J204" s="28"/>
      <c r="K204" s="34"/>
      <c r="L204" s="34"/>
      <c r="P204" s="194"/>
      <c r="R204" s="180"/>
    </row>
    <row r="205" spans="1:18" s="44" customFormat="1" ht="11.25" customHeight="1">
      <c r="A205" s="31" t="s">
        <v>416</v>
      </c>
      <c r="B205" s="31"/>
      <c r="C205" s="32">
        <f>SUM(C206:C209)</f>
        <v>211709.10499999998</v>
      </c>
      <c r="D205" s="32">
        <f>SUM(D206:D209)</f>
        <v>282435.80700000003</v>
      </c>
      <c r="E205" s="32">
        <f>SUM(E206:E209)</f>
        <v>254968.57700000002</v>
      </c>
      <c r="F205" s="33">
        <f aca="true" t="shared" si="43" ref="F205:F210">+E205/D205*100-100</f>
        <v>-9.725123132138833</v>
      </c>
      <c r="G205" s="33"/>
      <c r="H205" s="32">
        <f>SUM(H206:H209)</f>
        <v>187234.252</v>
      </c>
      <c r="I205" s="32">
        <f>SUM(I206:I209)</f>
        <v>235698.616</v>
      </c>
      <c r="J205" s="32">
        <f>SUM(J206:J209)</f>
        <v>272269.979</v>
      </c>
      <c r="K205" s="33">
        <f>+J205/I205*100-100</f>
        <v>15.516155173350697</v>
      </c>
      <c r="L205" s="33">
        <f>+J205/J189*100</f>
        <v>19.492320619654095</v>
      </c>
      <c r="M205" s="182"/>
      <c r="N205" s="182"/>
      <c r="O205" s="182"/>
      <c r="P205" s="203"/>
      <c r="R205" s="182"/>
    </row>
    <row r="206" spans="1:18" ht="11.25" customHeight="1">
      <c r="A206" s="29" t="s">
        <v>182</v>
      </c>
      <c r="B206" s="29">
        <v>22042990</v>
      </c>
      <c r="C206" s="28">
        <v>161830.111</v>
      </c>
      <c r="D206" s="28">
        <v>233305.189</v>
      </c>
      <c r="E206" s="28">
        <v>208409.959</v>
      </c>
      <c r="F206" s="34">
        <f t="shared" si="43"/>
        <v>-10.670671366850755</v>
      </c>
      <c r="G206" s="34"/>
      <c r="H206" s="28">
        <v>114317.056</v>
      </c>
      <c r="I206" s="28">
        <v>150509.868</v>
      </c>
      <c r="J206" s="28">
        <v>182460.38</v>
      </c>
      <c r="K206" s="34">
        <f t="shared" si="33"/>
        <v>21.228184187896588</v>
      </c>
      <c r="L206" s="34">
        <f>+J206/$J$189*100</f>
        <v>13.062682270026993</v>
      </c>
      <c r="M206" s="180">
        <f t="shared" si="40"/>
        <v>0.6451201048940235</v>
      </c>
      <c r="N206" s="180">
        <f t="shared" si="41"/>
        <v>0.8754878167794276</v>
      </c>
      <c r="O206" s="180">
        <f t="shared" si="42"/>
        <v>35.7092749300144</v>
      </c>
      <c r="R206" s="180"/>
    </row>
    <row r="207" spans="1:18" ht="11.25" customHeight="1">
      <c r="A207" s="29" t="s">
        <v>98</v>
      </c>
      <c r="B207" s="29">
        <v>22042190</v>
      </c>
      <c r="C207" s="28">
        <v>47957.571</v>
      </c>
      <c r="D207" s="28">
        <v>46841.828</v>
      </c>
      <c r="E207" s="28">
        <v>43590.714</v>
      </c>
      <c r="F207" s="34">
        <f t="shared" si="43"/>
        <v>-6.940621531678914</v>
      </c>
      <c r="G207" s="34"/>
      <c r="H207" s="28">
        <v>66993.644</v>
      </c>
      <c r="I207" s="28">
        <v>78070.875</v>
      </c>
      <c r="J207" s="28">
        <v>78936.04</v>
      </c>
      <c r="K207" s="34">
        <f t="shared" si="33"/>
        <v>1.1081789463740535</v>
      </c>
      <c r="L207" s="34">
        <f>+J207/$J$189*100</f>
        <v>5.6511797803673405</v>
      </c>
      <c r="M207" s="180">
        <f t="shared" si="40"/>
        <v>1.6666914664389272</v>
      </c>
      <c r="N207" s="180">
        <f t="shared" si="41"/>
        <v>1.8108453098520019</v>
      </c>
      <c r="O207" s="180">
        <f t="shared" si="42"/>
        <v>8.64910190732995</v>
      </c>
      <c r="R207" s="180"/>
    </row>
    <row r="208" spans="1:18" ht="11.25" customHeight="1">
      <c r="A208" s="29" t="s">
        <v>99</v>
      </c>
      <c r="B208" s="29">
        <v>22041000</v>
      </c>
      <c r="C208" s="28">
        <v>1556.455</v>
      </c>
      <c r="D208" s="28">
        <v>1940.542</v>
      </c>
      <c r="E208" s="28">
        <v>2727.894</v>
      </c>
      <c r="F208" s="34">
        <f t="shared" si="43"/>
        <v>40.573819067044155</v>
      </c>
      <c r="G208" s="34"/>
      <c r="H208" s="28">
        <v>4593.877</v>
      </c>
      <c r="I208" s="28">
        <v>5753.779</v>
      </c>
      <c r="J208" s="28">
        <v>9884.507</v>
      </c>
      <c r="K208" s="34">
        <f t="shared" si="33"/>
        <v>71.79156516091422</v>
      </c>
      <c r="L208" s="34">
        <f>+J208/$J$189*100</f>
        <v>0.7076504736910977</v>
      </c>
      <c r="M208" s="180">
        <f t="shared" si="40"/>
        <v>2.965037087576564</v>
      </c>
      <c r="N208" s="180">
        <f t="shared" si="41"/>
        <v>3.623493801445364</v>
      </c>
      <c r="O208" s="180">
        <f t="shared" si="42"/>
        <v>22.20736855628951</v>
      </c>
      <c r="R208" s="180"/>
    </row>
    <row r="209" spans="1:18" ht="11.25" customHeight="1">
      <c r="A209" s="29" t="s">
        <v>100</v>
      </c>
      <c r="B209" s="29">
        <v>22082010</v>
      </c>
      <c r="C209" s="28">
        <v>364.968</v>
      </c>
      <c r="D209" s="28">
        <v>348.248</v>
      </c>
      <c r="E209" s="28">
        <v>240.01</v>
      </c>
      <c r="F209" s="34">
        <f t="shared" si="43"/>
        <v>-31.080724081688913</v>
      </c>
      <c r="G209" s="34"/>
      <c r="H209" s="28">
        <v>1329.675</v>
      </c>
      <c r="I209" s="28">
        <v>1364.094</v>
      </c>
      <c r="J209" s="28">
        <v>989.052</v>
      </c>
      <c r="K209" s="34">
        <f t="shared" si="33"/>
        <v>-27.493853062912095</v>
      </c>
      <c r="L209" s="34">
        <f>+J209/$J$189*100</f>
        <v>0.07080809556866394</v>
      </c>
      <c r="M209" s="180">
        <f t="shared" si="40"/>
        <v>3.917018906066941</v>
      </c>
      <c r="N209" s="180">
        <f t="shared" si="41"/>
        <v>4.1208782967376365</v>
      </c>
      <c r="O209" s="180">
        <f t="shared" si="42"/>
        <v>5.204452558422545</v>
      </c>
      <c r="R209" s="180"/>
    </row>
    <row r="210" spans="1:18" ht="11.25" customHeight="1">
      <c r="A210" s="29" t="s">
        <v>10</v>
      </c>
      <c r="B210" s="30" t="s">
        <v>225</v>
      </c>
      <c r="C210" s="28">
        <v>12283.814</v>
      </c>
      <c r="D210" s="28">
        <v>20741.828</v>
      </c>
      <c r="E210" s="28">
        <v>17108.997</v>
      </c>
      <c r="F210" s="34">
        <f t="shared" si="43"/>
        <v>-17.51451704256732</v>
      </c>
      <c r="G210" s="34"/>
      <c r="H210" s="28">
        <v>17218.273</v>
      </c>
      <c r="I210" s="28">
        <v>25895.772</v>
      </c>
      <c r="J210" s="28">
        <v>29093.434</v>
      </c>
      <c r="K210" s="34">
        <f t="shared" si="33"/>
        <v>12.348201088579259</v>
      </c>
      <c r="L210" s="34">
        <f>+J210/$J$189*100</f>
        <v>2.0828537378142062</v>
      </c>
      <c r="R210" s="180"/>
    </row>
    <row r="211" spans="1:18" ht="11.25">
      <c r="A211" s="2"/>
      <c r="B211" s="2"/>
      <c r="C211" s="36"/>
      <c r="D211" s="36"/>
      <c r="E211" s="36"/>
      <c r="F211" s="36"/>
      <c r="G211" s="36"/>
      <c r="H211" s="36"/>
      <c r="I211" s="36"/>
      <c r="J211" s="36"/>
      <c r="K211" s="2"/>
      <c r="L211" s="2"/>
      <c r="R211" s="180"/>
    </row>
    <row r="212" spans="1:18" ht="11.25">
      <c r="A212" s="29" t="s">
        <v>97</v>
      </c>
      <c r="B212" s="29"/>
      <c r="C212" s="29"/>
      <c r="D212" s="29"/>
      <c r="E212" s="29"/>
      <c r="F212" s="29"/>
      <c r="G212" s="29"/>
      <c r="H212" s="29"/>
      <c r="I212" s="29"/>
      <c r="J212" s="29"/>
      <c r="K212" s="29"/>
      <c r="L212" s="29"/>
      <c r="R212" s="180"/>
    </row>
    <row r="213" spans="1:18" ht="19.5" customHeight="1">
      <c r="A213" s="265" t="s">
        <v>319</v>
      </c>
      <c r="B213" s="265"/>
      <c r="C213" s="265"/>
      <c r="D213" s="265"/>
      <c r="E213" s="265"/>
      <c r="F213" s="265"/>
      <c r="G213" s="265"/>
      <c r="H213" s="265"/>
      <c r="I213" s="265"/>
      <c r="J213" s="265"/>
      <c r="K213" s="265"/>
      <c r="L213" s="265"/>
      <c r="R213" s="180"/>
    </row>
    <row r="214" spans="1:18" ht="19.5" customHeight="1">
      <c r="A214" s="264" t="s">
        <v>320</v>
      </c>
      <c r="B214" s="264"/>
      <c r="C214" s="264"/>
      <c r="D214" s="264"/>
      <c r="E214" s="264"/>
      <c r="F214" s="264"/>
      <c r="G214" s="264"/>
      <c r="H214" s="264"/>
      <c r="I214" s="264"/>
      <c r="J214" s="264"/>
      <c r="K214" s="264"/>
      <c r="L214" s="264"/>
      <c r="R214" s="180"/>
    </row>
    <row r="215" spans="1:21" ht="11.25">
      <c r="A215" s="29"/>
      <c r="B215" s="29"/>
      <c r="C215" s="271" t="s">
        <v>184</v>
      </c>
      <c r="D215" s="271"/>
      <c r="E215" s="271"/>
      <c r="F215" s="271"/>
      <c r="G215" s="30"/>
      <c r="H215" s="271" t="s">
        <v>185</v>
      </c>
      <c r="I215" s="271"/>
      <c r="J215" s="271"/>
      <c r="K215" s="271"/>
      <c r="L215" s="30"/>
      <c r="M215" s="268" t="s">
        <v>356</v>
      </c>
      <c r="N215" s="268" t="s">
        <v>356</v>
      </c>
      <c r="O215" s="268" t="s">
        <v>330</v>
      </c>
      <c r="P215" s="171"/>
      <c r="Q215" s="171"/>
      <c r="R215" s="171"/>
      <c r="S215" s="171"/>
      <c r="T215" s="171"/>
      <c r="U215" s="171"/>
    </row>
    <row r="216" spans="1:21" ht="11.25">
      <c r="A216" s="29" t="s">
        <v>201</v>
      </c>
      <c r="B216" s="46" t="s">
        <v>169</v>
      </c>
      <c r="C216" s="53">
        <v>2006</v>
      </c>
      <c r="D216" s="270" t="str">
        <f>+D185</f>
        <v>Enero - Diciembre</v>
      </c>
      <c r="E216" s="270"/>
      <c r="F216" s="270"/>
      <c r="G216" s="30"/>
      <c r="H216" s="53">
        <v>2006</v>
      </c>
      <c r="I216" s="270" t="str">
        <f>+D216</f>
        <v>Enero - Diciembre</v>
      </c>
      <c r="J216" s="270"/>
      <c r="K216" s="270"/>
      <c r="L216" s="192" t="s">
        <v>407</v>
      </c>
      <c r="M216" s="269"/>
      <c r="N216" s="269"/>
      <c r="O216" s="269"/>
      <c r="P216" s="171"/>
      <c r="Q216" s="171"/>
      <c r="R216" s="171"/>
      <c r="S216" s="171"/>
      <c r="T216" s="171"/>
      <c r="U216" s="171"/>
    </row>
    <row r="217" spans="1:15" ht="11.25">
      <c r="A217" s="2"/>
      <c r="B217" s="47" t="s">
        <v>50</v>
      </c>
      <c r="C217" s="2"/>
      <c r="D217" s="54">
        <v>2007</v>
      </c>
      <c r="E217" s="54">
        <v>2008</v>
      </c>
      <c r="F217" s="55" t="s">
        <v>330</v>
      </c>
      <c r="G217" s="35"/>
      <c r="H217" s="2"/>
      <c r="I217" s="54">
        <v>2007</v>
      </c>
      <c r="J217" s="54">
        <v>2008</v>
      </c>
      <c r="K217" s="55" t="s">
        <v>330</v>
      </c>
      <c r="L217" s="35">
        <v>2008</v>
      </c>
      <c r="M217" s="188"/>
      <c r="N217" s="188"/>
      <c r="O217" s="35"/>
    </row>
    <row r="218" spans="1:18" ht="11.25">
      <c r="A218" s="29"/>
      <c r="B218" s="29"/>
      <c r="C218" s="29"/>
      <c r="D218" s="29"/>
      <c r="E218" s="29"/>
      <c r="F218" s="29"/>
      <c r="G218" s="29"/>
      <c r="H218" s="29"/>
      <c r="I218" s="29"/>
      <c r="J218" s="29"/>
      <c r="K218" s="29"/>
      <c r="L218" s="29"/>
      <c r="R218" s="180"/>
    </row>
    <row r="219" spans="1:18" s="62" customFormat="1" ht="11.25">
      <c r="A219" s="61" t="s">
        <v>409</v>
      </c>
      <c r="B219" s="61"/>
      <c r="C219" s="61"/>
      <c r="D219" s="61"/>
      <c r="E219" s="61"/>
      <c r="F219" s="61"/>
      <c r="G219" s="61"/>
      <c r="H219" s="61">
        <f>(H221+H230)</f>
        <v>789290.145</v>
      </c>
      <c r="I219" s="61">
        <f>(+I221+I230)</f>
        <v>912680.726</v>
      </c>
      <c r="J219" s="61">
        <f>(+J221+J230)</f>
        <v>1084040.219</v>
      </c>
      <c r="K219" s="187">
        <f>+J219/I219*100-100</f>
        <v>18.77540394120254</v>
      </c>
      <c r="L219" s="61">
        <f>(+L221+L230)</f>
        <v>99.99999999999999</v>
      </c>
      <c r="M219" s="185"/>
      <c r="N219" s="185"/>
      <c r="O219" s="185"/>
      <c r="R219" s="185"/>
    </row>
    <row r="220" spans="1:18" ht="11.25" customHeight="1">
      <c r="A220" s="29"/>
      <c r="B220" s="29"/>
      <c r="C220" s="28"/>
      <c r="D220" s="28"/>
      <c r="E220" s="28"/>
      <c r="F220" s="34"/>
      <c r="G220" s="34"/>
      <c r="H220" s="28"/>
      <c r="I220" s="28"/>
      <c r="J220" s="28"/>
      <c r="K220" s="34"/>
      <c r="L220" s="34"/>
      <c r="R220" s="180"/>
    </row>
    <row r="221" spans="1:13" ht="11.25" customHeight="1">
      <c r="A221" s="31" t="s">
        <v>103</v>
      </c>
      <c r="B221" s="31"/>
      <c r="C221" s="32"/>
      <c r="D221" s="32"/>
      <c r="E221" s="32"/>
      <c r="F221" s="33"/>
      <c r="G221" s="33"/>
      <c r="H221" s="32">
        <f>SUM(H223:H228)</f>
        <v>64508.952</v>
      </c>
      <c r="I221" s="32">
        <f>SUM(I223:I228)</f>
        <v>68776.942</v>
      </c>
      <c r="J221" s="32">
        <f>SUM(J223:J228)</f>
        <v>88711.83299999998</v>
      </c>
      <c r="K221" s="33">
        <f>+J221/I221*100-100</f>
        <v>28.98484640390086</v>
      </c>
      <c r="L221" s="193">
        <f>+J221/$J$219*100</f>
        <v>8.183444806303813</v>
      </c>
      <c r="M221" s="26"/>
    </row>
    <row r="222" spans="1:13" ht="11.25" customHeight="1">
      <c r="A222" s="31"/>
      <c r="B222" s="31"/>
      <c r="C222" s="28"/>
      <c r="D222" s="28"/>
      <c r="E222" s="28"/>
      <c r="F222" s="34"/>
      <c r="G222" s="34"/>
      <c r="H222" s="28"/>
      <c r="I222" s="28"/>
      <c r="J222" s="28"/>
      <c r="K222" s="34"/>
      <c r="L222" s="185"/>
      <c r="M222" s="26"/>
    </row>
    <row r="223" spans="1:13" ht="11.25" customHeight="1">
      <c r="A223" s="29" t="s">
        <v>104</v>
      </c>
      <c r="B223" s="29"/>
      <c r="C223" s="28">
        <v>1199078</v>
      </c>
      <c r="D223" s="28">
        <v>1054492</v>
      </c>
      <c r="E223" s="28">
        <v>1071118</v>
      </c>
      <c r="F223" s="34">
        <f aca="true" t="shared" si="44" ref="F223:F239">+E223/D223*100-100</f>
        <v>1.5766833698122014</v>
      </c>
      <c r="G223" s="34"/>
      <c r="H223" s="28">
        <v>2203.283</v>
      </c>
      <c r="I223" s="28">
        <v>2052.772</v>
      </c>
      <c r="J223" s="28">
        <v>2306.362</v>
      </c>
      <c r="K223" s="34">
        <f aca="true" t="shared" si="45" ref="K223:K240">+J223/I223*100-100</f>
        <v>12.35353950657941</v>
      </c>
      <c r="L223" s="185">
        <f aca="true" t="shared" si="46" ref="L223:L228">+J223/$J$219*100</f>
        <v>0.2127561283775579</v>
      </c>
      <c r="M223" s="26"/>
    </row>
    <row r="224" spans="1:13" ht="11.25" customHeight="1">
      <c r="A224" s="29" t="s">
        <v>105</v>
      </c>
      <c r="B224" s="29"/>
      <c r="C224" s="28">
        <v>332</v>
      </c>
      <c r="D224" s="28">
        <v>493</v>
      </c>
      <c r="E224" s="28">
        <v>890</v>
      </c>
      <c r="F224" s="34">
        <f t="shared" si="44"/>
        <v>80.52738336713995</v>
      </c>
      <c r="G224" s="34"/>
      <c r="H224" s="28">
        <v>4394.46</v>
      </c>
      <c r="I224" s="28">
        <v>4383.606</v>
      </c>
      <c r="J224" s="28">
        <v>5538.315</v>
      </c>
      <c r="K224" s="34">
        <f t="shared" si="45"/>
        <v>26.34153251911782</v>
      </c>
      <c r="L224" s="185">
        <f t="shared" si="46"/>
        <v>0.5108957124403518</v>
      </c>
      <c r="M224" s="26"/>
    </row>
    <row r="225" spans="1:13" ht="11.25" customHeight="1">
      <c r="A225" s="29" t="s">
        <v>106</v>
      </c>
      <c r="B225" s="29"/>
      <c r="C225" s="28">
        <v>225</v>
      </c>
      <c r="D225" s="28">
        <v>365</v>
      </c>
      <c r="E225" s="28">
        <v>390</v>
      </c>
      <c r="F225" s="34"/>
      <c r="G225" s="34"/>
      <c r="H225" s="28">
        <v>341.665</v>
      </c>
      <c r="I225" s="28">
        <v>653.175</v>
      </c>
      <c r="J225" s="28">
        <v>491.661</v>
      </c>
      <c r="K225" s="34"/>
      <c r="L225" s="185"/>
      <c r="M225" s="26"/>
    </row>
    <row r="226" spans="1:13" ht="11.25" customHeight="1">
      <c r="A226" s="29" t="s">
        <v>107</v>
      </c>
      <c r="B226" s="29"/>
      <c r="C226" s="28">
        <v>7904.933</v>
      </c>
      <c r="D226" s="28">
        <v>4316.626</v>
      </c>
      <c r="E226" s="28">
        <v>3350.741</v>
      </c>
      <c r="F226" s="34">
        <f t="shared" si="44"/>
        <v>-22.37592508593518</v>
      </c>
      <c r="G226" s="34"/>
      <c r="H226" s="28">
        <v>14124.206</v>
      </c>
      <c r="I226" s="28">
        <v>8463.687</v>
      </c>
      <c r="J226" s="28">
        <v>8683.423</v>
      </c>
      <c r="K226" s="34">
        <f t="shared" si="45"/>
        <v>2.596220772341894</v>
      </c>
      <c r="L226" s="185">
        <f t="shared" si="46"/>
        <v>0.8010240623738334</v>
      </c>
      <c r="M226" s="26"/>
    </row>
    <row r="227" spans="1:13" ht="11.25" customHeight="1">
      <c r="A227" s="29" t="s">
        <v>108</v>
      </c>
      <c r="B227" s="29"/>
      <c r="C227" s="28">
        <v>7483.506</v>
      </c>
      <c r="D227" s="28">
        <v>7316.268</v>
      </c>
      <c r="E227" s="28">
        <v>10335.609</v>
      </c>
      <c r="F227" s="34">
        <f t="shared" si="44"/>
        <v>41.26886822625963</v>
      </c>
      <c r="G227" s="34"/>
      <c r="H227" s="28">
        <v>12092.399</v>
      </c>
      <c r="I227" s="28">
        <v>12777.134</v>
      </c>
      <c r="J227" s="28">
        <v>29774.571</v>
      </c>
      <c r="K227" s="34">
        <f t="shared" si="45"/>
        <v>133.03012240460185</v>
      </c>
      <c r="L227" s="185">
        <f t="shared" si="46"/>
        <v>2.7466297355153757</v>
      </c>
      <c r="M227" s="26"/>
    </row>
    <row r="228" spans="1:13" ht="11.25" customHeight="1">
      <c r="A228" s="29" t="s">
        <v>109</v>
      </c>
      <c r="B228" s="29"/>
      <c r="C228" s="39"/>
      <c r="D228" s="39"/>
      <c r="E228" s="28"/>
      <c r="F228" s="40"/>
      <c r="G228" s="34"/>
      <c r="H228" s="28">
        <v>31352.939</v>
      </c>
      <c r="I228" s="28">
        <v>40446.568</v>
      </c>
      <c r="J228" s="28">
        <v>41917.501</v>
      </c>
      <c r="K228" s="34">
        <f t="shared" si="45"/>
        <v>3.6367313043717218</v>
      </c>
      <c r="L228" s="185">
        <f t="shared" si="46"/>
        <v>3.8667846695455492</v>
      </c>
      <c r="M228" s="26"/>
    </row>
    <row r="229" spans="1:13" ht="11.25" customHeight="1">
      <c r="A229" s="29"/>
      <c r="B229" s="29"/>
      <c r="C229" s="28"/>
      <c r="D229" s="28"/>
      <c r="E229" s="28"/>
      <c r="F229" s="34"/>
      <c r="G229" s="34"/>
      <c r="H229" s="28"/>
      <c r="I229" s="28"/>
      <c r="J229" s="28"/>
      <c r="K229" s="34"/>
      <c r="L229" s="185"/>
      <c r="M229" s="26"/>
    </row>
    <row r="230" spans="1:13" ht="11.25" customHeight="1">
      <c r="A230" s="31" t="s">
        <v>110</v>
      </c>
      <c r="B230" s="31"/>
      <c r="C230" s="28"/>
      <c r="D230" s="28"/>
      <c r="E230" s="28"/>
      <c r="F230" s="34"/>
      <c r="G230" s="34"/>
      <c r="H230" s="32">
        <f>(H232+H242+H249)</f>
        <v>724781.193</v>
      </c>
      <c r="I230" s="32">
        <f>(I232+I242+I249)</f>
        <v>843903.784</v>
      </c>
      <c r="J230" s="32">
        <f>(J232+J242+J249)</f>
        <v>995328.3859999999</v>
      </c>
      <c r="K230" s="33">
        <f t="shared" si="45"/>
        <v>17.94334909629933</v>
      </c>
      <c r="L230" s="193">
        <f>+J230/$J$219*100</f>
        <v>91.81655519369617</v>
      </c>
      <c r="M230" s="26"/>
    </row>
    <row r="231" spans="1:13" ht="11.25" customHeight="1">
      <c r="A231" s="31"/>
      <c r="B231" s="31"/>
      <c r="C231" s="28"/>
      <c r="D231" s="28"/>
      <c r="E231" s="28"/>
      <c r="F231" s="34"/>
      <c r="G231" s="34"/>
      <c r="H231" s="28"/>
      <c r="I231" s="28"/>
      <c r="J231" s="28"/>
      <c r="K231" s="34"/>
      <c r="L231" s="185"/>
      <c r="M231" s="26"/>
    </row>
    <row r="232" spans="1:13" ht="11.25" customHeight="1">
      <c r="A232" s="31" t="s">
        <v>111</v>
      </c>
      <c r="B232" s="31"/>
      <c r="C232" s="28"/>
      <c r="D232" s="28"/>
      <c r="E232" s="28"/>
      <c r="F232" s="34"/>
      <c r="G232" s="34"/>
      <c r="H232" s="32">
        <f>SUM(H233:H240)</f>
        <v>121292.909</v>
      </c>
      <c r="I232" s="32">
        <f>SUM(I233:I240)</f>
        <v>173326.13700000002</v>
      </c>
      <c r="J232" s="32">
        <f>SUM(J233:J240)</f>
        <v>226339.173</v>
      </c>
      <c r="K232" s="33">
        <f t="shared" si="45"/>
        <v>30.585713682639778</v>
      </c>
      <c r="L232" s="193">
        <f aca="true" t="shared" si="47" ref="L232:L240">+J232/$J$219*100</f>
        <v>20.87922283997841</v>
      </c>
      <c r="M232" s="26"/>
    </row>
    <row r="233" spans="1:15" ht="11.25" customHeight="1">
      <c r="A233" s="29" t="s">
        <v>112</v>
      </c>
      <c r="B233" s="29"/>
      <c r="C233" s="28">
        <v>2559.783</v>
      </c>
      <c r="D233" s="28">
        <v>1144.371</v>
      </c>
      <c r="E233" s="28">
        <v>629.006</v>
      </c>
      <c r="F233" s="34">
        <f t="shared" si="44"/>
        <v>-45.03478330017102</v>
      </c>
      <c r="G233" s="34"/>
      <c r="H233" s="28">
        <v>1438.732</v>
      </c>
      <c r="I233" s="28">
        <v>989.567</v>
      </c>
      <c r="J233" s="28">
        <v>1236.57</v>
      </c>
      <c r="K233" s="34">
        <f t="shared" si="45"/>
        <v>24.960715141066743</v>
      </c>
      <c r="L233" s="185">
        <f t="shared" si="47"/>
        <v>0.11407049095841709</v>
      </c>
      <c r="M233" s="27">
        <f>+I233/D233*1000</f>
        <v>864.7256877358827</v>
      </c>
      <c r="N233" s="27">
        <f>+J233/E233*1000</f>
        <v>1965.9112949638</v>
      </c>
      <c r="O233" s="34">
        <f aca="true" t="shared" si="48" ref="O233:O247">+N233/M233*100-100</f>
        <v>127.34507865854653</v>
      </c>
    </row>
    <row r="234" spans="1:15" ht="11.25" customHeight="1">
      <c r="A234" s="29" t="s">
        <v>113</v>
      </c>
      <c r="B234" s="29"/>
      <c r="C234" s="28">
        <v>786.92</v>
      </c>
      <c r="D234" s="28">
        <v>334.225</v>
      </c>
      <c r="E234" s="28">
        <v>4694.391</v>
      </c>
      <c r="F234" s="34">
        <f t="shared" si="44"/>
        <v>1304.5601017278777</v>
      </c>
      <c r="G234" s="34"/>
      <c r="H234" s="28">
        <v>2248.988</v>
      </c>
      <c r="I234" s="28">
        <v>1113.004</v>
      </c>
      <c r="J234" s="28">
        <v>18074.339</v>
      </c>
      <c r="K234" s="34">
        <f t="shared" si="45"/>
        <v>1523.9239930853798</v>
      </c>
      <c r="L234" s="185">
        <f t="shared" si="47"/>
        <v>1.6673125851984647</v>
      </c>
      <c r="M234" s="27">
        <f aca="true" t="shared" si="49" ref="M234:M247">+I234/D234*1000</f>
        <v>3330.1039718752336</v>
      </c>
      <c r="N234" s="27">
        <f aca="true" t="shared" si="50" ref="N234:N239">+J234/E234*1000</f>
        <v>3850.1988862879125</v>
      </c>
      <c r="O234" s="34">
        <f t="shared" si="48"/>
        <v>15.617978261495693</v>
      </c>
    </row>
    <row r="235" spans="1:15" ht="11.25" customHeight="1">
      <c r="A235" s="29" t="s">
        <v>114</v>
      </c>
      <c r="B235" s="29"/>
      <c r="C235" s="28">
        <v>6733.883</v>
      </c>
      <c r="D235" s="28">
        <v>10156.071</v>
      </c>
      <c r="E235" s="28">
        <v>14527.851</v>
      </c>
      <c r="F235" s="34">
        <f t="shared" si="44"/>
        <v>43.04597713032925</v>
      </c>
      <c r="G235" s="34"/>
      <c r="H235" s="28">
        <v>16469.239</v>
      </c>
      <c r="I235" s="28">
        <v>30946.367</v>
      </c>
      <c r="J235" s="28">
        <v>66755.124</v>
      </c>
      <c r="K235" s="34">
        <f t="shared" si="45"/>
        <v>115.71231285404195</v>
      </c>
      <c r="L235" s="185">
        <f t="shared" si="47"/>
        <v>6.157993294896377</v>
      </c>
      <c r="M235" s="27">
        <f t="shared" si="49"/>
        <v>3047.080608239151</v>
      </c>
      <c r="N235" s="27">
        <f t="shared" si="50"/>
        <v>4594.975815762427</v>
      </c>
      <c r="O235" s="34">
        <f t="shared" si="48"/>
        <v>50.79928648221011</v>
      </c>
    </row>
    <row r="236" spans="1:15" ht="11.25" customHeight="1">
      <c r="A236" s="29" t="s">
        <v>115</v>
      </c>
      <c r="B236" s="29"/>
      <c r="C236" s="28">
        <v>7.326</v>
      </c>
      <c r="D236" s="28">
        <v>30.162</v>
      </c>
      <c r="E236" s="28">
        <v>29.485</v>
      </c>
      <c r="F236" s="34">
        <f t="shared" si="44"/>
        <v>-2.244546117631458</v>
      </c>
      <c r="G236" s="34"/>
      <c r="H236" s="28">
        <v>15.128</v>
      </c>
      <c r="I236" s="28">
        <v>51.203</v>
      </c>
      <c r="J236" s="28">
        <v>23.306</v>
      </c>
      <c r="K236" s="34">
        <f t="shared" si="45"/>
        <v>-54.48313575376443</v>
      </c>
      <c r="L236" s="185">
        <f t="shared" si="47"/>
        <v>0.002149920232802728</v>
      </c>
      <c r="M236" s="27">
        <f t="shared" si="49"/>
        <v>1697.599628671839</v>
      </c>
      <c r="N236" s="27">
        <f t="shared" si="50"/>
        <v>790.4358148210955</v>
      </c>
      <c r="O236" s="34">
        <f t="shared" si="48"/>
        <v>-53.43803088367111</v>
      </c>
    </row>
    <row r="237" spans="1:15" ht="11.25" customHeight="1">
      <c r="A237" s="29" t="s">
        <v>116</v>
      </c>
      <c r="B237" s="29"/>
      <c r="C237" s="28">
        <v>12776.472</v>
      </c>
      <c r="D237" s="28">
        <v>16357.853</v>
      </c>
      <c r="E237" s="28">
        <v>12253.95</v>
      </c>
      <c r="F237" s="34">
        <f t="shared" si="44"/>
        <v>-25.088274115191027</v>
      </c>
      <c r="G237" s="34"/>
      <c r="H237" s="28">
        <v>37162.348</v>
      </c>
      <c r="I237" s="28">
        <v>61611.109</v>
      </c>
      <c r="J237" s="28">
        <v>55808.889</v>
      </c>
      <c r="K237" s="34">
        <f t="shared" si="45"/>
        <v>-9.417489952988817</v>
      </c>
      <c r="L237" s="185">
        <f t="shared" si="47"/>
        <v>5.14823048276588</v>
      </c>
      <c r="M237" s="27">
        <f t="shared" si="49"/>
        <v>3766.454497420902</v>
      </c>
      <c r="N237" s="27">
        <f t="shared" si="50"/>
        <v>4554.359125016831</v>
      </c>
      <c r="O237" s="34">
        <f t="shared" si="48"/>
        <v>20.919000299497853</v>
      </c>
    </row>
    <row r="238" spans="1:15" ht="11.25" customHeight="1">
      <c r="A238" s="29" t="s">
        <v>183</v>
      </c>
      <c r="B238" s="29"/>
      <c r="C238" s="28">
        <v>37843.504</v>
      </c>
      <c r="D238" s="28">
        <v>37611.341</v>
      </c>
      <c r="E238" s="28">
        <v>34100.385</v>
      </c>
      <c r="F238" s="34">
        <f t="shared" si="44"/>
        <v>-9.334833341890146</v>
      </c>
      <c r="G238" s="34"/>
      <c r="H238" s="28">
        <v>50993.18</v>
      </c>
      <c r="I238" s="28">
        <v>55707.195</v>
      </c>
      <c r="J238" s="28">
        <v>64014.917</v>
      </c>
      <c r="K238" s="34">
        <f t="shared" si="45"/>
        <v>14.91319388815036</v>
      </c>
      <c r="L238" s="185">
        <f t="shared" si="47"/>
        <v>5.905216049922221</v>
      </c>
      <c r="M238" s="27">
        <f t="shared" si="49"/>
        <v>1481.1275939350314</v>
      </c>
      <c r="N238" s="27">
        <f t="shared" si="50"/>
        <v>1877.2490985072454</v>
      </c>
      <c r="O238" s="34">
        <f t="shared" si="48"/>
        <v>26.744590148361638</v>
      </c>
    </row>
    <row r="239" spans="1:15" ht="11.25" customHeight="1">
      <c r="A239" s="29" t="s">
        <v>117</v>
      </c>
      <c r="B239" s="29"/>
      <c r="C239" s="28">
        <v>2832.84</v>
      </c>
      <c r="D239" s="28">
        <v>3102.123</v>
      </c>
      <c r="E239" s="28">
        <v>3525.594</v>
      </c>
      <c r="F239" s="34">
        <f t="shared" si="44"/>
        <v>13.651006101305455</v>
      </c>
      <c r="G239" s="34"/>
      <c r="H239" s="28">
        <v>3639.293</v>
      </c>
      <c r="I239" s="28">
        <v>4332.736</v>
      </c>
      <c r="J239" s="28">
        <v>5741.342</v>
      </c>
      <c r="K239" s="34">
        <f t="shared" si="45"/>
        <v>32.51077379281821</v>
      </c>
      <c r="L239" s="185">
        <f t="shared" si="47"/>
        <v>0.5296244456037105</v>
      </c>
      <c r="M239" s="27">
        <f t="shared" si="49"/>
        <v>1396.7002597898277</v>
      </c>
      <c r="N239" s="27">
        <f t="shared" si="50"/>
        <v>1628.4750881695395</v>
      </c>
      <c r="O239" s="34">
        <f t="shared" si="48"/>
        <v>16.594457311448394</v>
      </c>
    </row>
    <row r="240" spans="1:19" ht="11.25" customHeight="1">
      <c r="A240" s="29" t="s">
        <v>10</v>
      </c>
      <c r="B240" s="29"/>
      <c r="C240" s="39"/>
      <c r="D240" s="39"/>
      <c r="E240" s="39"/>
      <c r="F240" s="34"/>
      <c r="G240" s="34"/>
      <c r="H240" s="28">
        <v>9326.001</v>
      </c>
      <c r="I240" s="28">
        <v>18574.956</v>
      </c>
      <c r="J240" s="28">
        <v>14684.686</v>
      </c>
      <c r="K240" s="34">
        <f t="shared" si="45"/>
        <v>-20.943629691505052</v>
      </c>
      <c r="L240" s="185">
        <f t="shared" si="47"/>
        <v>1.3546255704005388</v>
      </c>
      <c r="M240" s="27"/>
      <c r="O240" s="34"/>
      <c r="S240" s="27"/>
    </row>
    <row r="241" spans="1:15" ht="11.25" customHeight="1">
      <c r="A241" s="29"/>
      <c r="B241" s="29"/>
      <c r="C241" s="28"/>
      <c r="D241" s="28"/>
      <c r="E241" s="28"/>
      <c r="F241" s="34"/>
      <c r="G241" s="34"/>
      <c r="H241" s="28"/>
      <c r="I241" s="28"/>
      <c r="J241" s="28"/>
      <c r="K241" s="34"/>
      <c r="L241" s="185"/>
      <c r="M241" s="27"/>
      <c r="O241" s="34"/>
    </row>
    <row r="242" spans="1:15" ht="11.25" customHeight="1">
      <c r="A242" s="31" t="s">
        <v>118</v>
      </c>
      <c r="B242" s="31"/>
      <c r="C242" s="32">
        <f>SUM(C243:C247)</f>
        <v>206062.78999999998</v>
      </c>
      <c r="D242" s="32">
        <f>SUM(D243:D247)</f>
        <v>202109.325</v>
      </c>
      <c r="E242" s="32">
        <f>SUM(E243:E247)</f>
        <v>212879.601</v>
      </c>
      <c r="F242" s="33">
        <f aca="true" t="shared" si="51" ref="F242:F247">+E242/D242*100-100</f>
        <v>5.3289357133818385</v>
      </c>
      <c r="G242" s="33"/>
      <c r="H242" s="32">
        <f>SUM(H243:H247)</f>
        <v>534749.23</v>
      </c>
      <c r="I242" s="32">
        <f>SUM(I243:I247)</f>
        <v>581790.467</v>
      </c>
      <c r="J242" s="32">
        <f>SUM(J243:J247)</f>
        <v>611165.449</v>
      </c>
      <c r="K242" s="33">
        <f aca="true" t="shared" si="52" ref="K242:K247">+J242/I242*100-100</f>
        <v>5.049065542698216</v>
      </c>
      <c r="L242" s="193">
        <f aca="true" t="shared" si="53" ref="L242:L247">+J242/$J$219*100</f>
        <v>56.37848469900728</v>
      </c>
      <c r="M242" s="27">
        <f t="shared" si="49"/>
        <v>2878.5928952065915</v>
      </c>
      <c r="N242" s="27">
        <f aca="true" t="shared" si="54" ref="N242:N247">+J242/E242*1000</f>
        <v>2870.944168107493</v>
      </c>
      <c r="O242" s="34">
        <f t="shared" si="48"/>
        <v>-0.26571062243066024</v>
      </c>
    </row>
    <row r="243" spans="1:15" ht="11.25" customHeight="1">
      <c r="A243" s="29" t="s">
        <v>119</v>
      </c>
      <c r="B243" s="29"/>
      <c r="C243" s="28">
        <v>8227.375</v>
      </c>
      <c r="D243" s="28">
        <v>8072.738</v>
      </c>
      <c r="E243" s="28">
        <v>4504.998</v>
      </c>
      <c r="F243" s="34">
        <f t="shared" si="51"/>
        <v>-44.19491874999536</v>
      </c>
      <c r="G243" s="34"/>
      <c r="H243" s="28">
        <v>26730.492</v>
      </c>
      <c r="I243" s="28">
        <v>33156.779</v>
      </c>
      <c r="J243" s="28">
        <v>32105.871</v>
      </c>
      <c r="K243" s="34">
        <f t="shared" si="52"/>
        <v>-3.1695117309193535</v>
      </c>
      <c r="L243" s="185">
        <f t="shared" si="53"/>
        <v>2.9616863320455824</v>
      </c>
      <c r="M243" s="27">
        <f t="shared" si="49"/>
        <v>4107.253202073448</v>
      </c>
      <c r="N243" s="27">
        <f t="shared" si="54"/>
        <v>7126.722586780283</v>
      </c>
      <c r="O243" s="34">
        <f t="shared" si="48"/>
        <v>73.5155403417186</v>
      </c>
    </row>
    <row r="244" spans="1:15" ht="11.25" customHeight="1">
      <c r="A244" s="29" t="s">
        <v>120</v>
      </c>
      <c r="B244" s="29"/>
      <c r="C244" s="28">
        <v>74626.333</v>
      </c>
      <c r="D244" s="28">
        <v>55890.614</v>
      </c>
      <c r="E244" s="28">
        <v>78014.299</v>
      </c>
      <c r="F244" s="34">
        <f t="shared" si="51"/>
        <v>39.583900438095014</v>
      </c>
      <c r="G244" s="34"/>
      <c r="H244" s="28">
        <v>150101.732</v>
      </c>
      <c r="I244" s="28">
        <v>142316.25</v>
      </c>
      <c r="J244" s="28">
        <v>184979.809</v>
      </c>
      <c r="K244" s="34">
        <f t="shared" si="52"/>
        <v>29.977995485406637</v>
      </c>
      <c r="L244" s="185">
        <f t="shared" si="53"/>
        <v>17.063924913287742</v>
      </c>
      <c r="M244" s="27">
        <f t="shared" si="49"/>
        <v>2546.335418680496</v>
      </c>
      <c r="N244" s="27">
        <f t="shared" si="54"/>
        <v>2371.1013413066753</v>
      </c>
      <c r="O244" s="34">
        <f t="shared" si="48"/>
        <v>-6.8818143944534285</v>
      </c>
    </row>
    <row r="245" spans="1:27" ht="11.25" customHeight="1">
      <c r="A245" s="29" t="s">
        <v>121</v>
      </c>
      <c r="B245" s="29"/>
      <c r="C245" s="28">
        <v>5676.572</v>
      </c>
      <c r="D245" s="28">
        <v>5079.283</v>
      </c>
      <c r="E245" s="28">
        <v>4472.679</v>
      </c>
      <c r="F245" s="34">
        <f t="shared" si="51"/>
        <v>-11.942709236717079</v>
      </c>
      <c r="G245" s="34"/>
      <c r="H245" s="28">
        <v>23439.315</v>
      </c>
      <c r="I245" s="28">
        <v>20790.93</v>
      </c>
      <c r="J245" s="28">
        <v>23965.251</v>
      </c>
      <c r="K245" s="34">
        <f t="shared" si="52"/>
        <v>15.267816302589637</v>
      </c>
      <c r="L245" s="185">
        <f t="shared" si="53"/>
        <v>2.210734489363074</v>
      </c>
      <c r="M245" s="27">
        <f t="shared" si="49"/>
        <v>4093.280488604395</v>
      </c>
      <c r="N245" s="27">
        <f t="shared" si="54"/>
        <v>5358.142401902752</v>
      </c>
      <c r="O245" s="34">
        <f t="shared" si="48"/>
        <v>30.900934270683507</v>
      </c>
      <c r="V245" s="27"/>
      <c r="W245" s="27"/>
      <c r="X245" s="27"/>
      <c r="Y245" s="27"/>
      <c r="Z245" s="27"/>
      <c r="AA245" s="27"/>
    </row>
    <row r="246" spans="1:15" ht="11.25" customHeight="1">
      <c r="A246" s="29" t="s">
        <v>122</v>
      </c>
      <c r="B246" s="29"/>
      <c r="C246" s="28">
        <v>99670.18</v>
      </c>
      <c r="D246" s="28">
        <v>112534.849</v>
      </c>
      <c r="E246" s="28">
        <v>105817.328</v>
      </c>
      <c r="F246" s="34">
        <f t="shared" si="51"/>
        <v>-5.969280680333981</v>
      </c>
      <c r="G246" s="34"/>
      <c r="H246" s="28">
        <v>311551.089</v>
      </c>
      <c r="I246" s="28">
        <v>360363.307</v>
      </c>
      <c r="J246" s="28">
        <v>343186.904</v>
      </c>
      <c r="K246" s="34">
        <f t="shared" si="52"/>
        <v>-4.766412857899539</v>
      </c>
      <c r="L246" s="185">
        <f t="shared" si="53"/>
        <v>31.658133894384594</v>
      </c>
      <c r="M246" s="27">
        <f t="shared" si="49"/>
        <v>3202.2374420211822</v>
      </c>
      <c r="N246" s="27">
        <f t="shared" si="54"/>
        <v>3243.2013781334567</v>
      </c>
      <c r="O246" s="34">
        <f t="shared" si="48"/>
        <v>1.2792285660871698</v>
      </c>
    </row>
    <row r="247" spans="1:25" ht="11.25" customHeight="1">
      <c r="A247" s="29" t="s">
        <v>123</v>
      </c>
      <c r="B247" s="29"/>
      <c r="C247" s="28">
        <v>17862.33</v>
      </c>
      <c r="D247" s="28">
        <v>20531.841</v>
      </c>
      <c r="E247" s="28">
        <v>20070.297</v>
      </c>
      <c r="F247" s="34">
        <f t="shared" si="51"/>
        <v>-2.2479425980359053</v>
      </c>
      <c r="G247" s="34"/>
      <c r="H247" s="28">
        <v>22926.602</v>
      </c>
      <c r="I247" s="28">
        <v>25163.201</v>
      </c>
      <c r="J247" s="28">
        <v>26927.614</v>
      </c>
      <c r="K247" s="34">
        <f t="shared" si="52"/>
        <v>7.011878178773841</v>
      </c>
      <c r="L247" s="185">
        <f t="shared" si="53"/>
        <v>2.484005069926285</v>
      </c>
      <c r="M247" s="27">
        <f t="shared" si="49"/>
        <v>1225.5696408325</v>
      </c>
      <c r="N247" s="27">
        <f t="shared" si="54"/>
        <v>1341.6649489541685</v>
      </c>
      <c r="O247" s="34">
        <f t="shared" si="48"/>
        <v>9.472763052681984</v>
      </c>
      <c r="T247" s="27"/>
      <c r="U247" s="27"/>
      <c r="V247" s="27"/>
      <c r="W247" s="27"/>
      <c r="X247" s="27"/>
      <c r="Y247" s="27"/>
    </row>
    <row r="248" spans="1:25" ht="11.25" customHeight="1">
      <c r="A248" s="29"/>
      <c r="B248" s="29"/>
      <c r="C248" s="28"/>
      <c r="D248" s="28"/>
      <c r="E248" s="28"/>
      <c r="F248" s="34"/>
      <c r="G248" s="34"/>
      <c r="H248" s="28"/>
      <c r="I248" s="28"/>
      <c r="J248" s="28"/>
      <c r="K248" s="34"/>
      <c r="L248" s="185"/>
      <c r="M248" s="26"/>
      <c r="O248" s="186"/>
      <c r="T248" s="27"/>
      <c r="U248" s="27"/>
      <c r="V248" s="27"/>
      <c r="W248" s="27"/>
      <c r="X248" s="27"/>
      <c r="Y248" s="27"/>
    </row>
    <row r="249" spans="1:15" ht="11.25" customHeight="1">
      <c r="A249" s="31" t="s">
        <v>124</v>
      </c>
      <c r="B249" s="31"/>
      <c r="C249" s="28"/>
      <c r="D249" s="28"/>
      <c r="E249" s="28"/>
      <c r="F249" s="34"/>
      <c r="G249" s="34"/>
      <c r="H249" s="32">
        <v>68739.054</v>
      </c>
      <c r="I249" s="32">
        <v>88787.18</v>
      </c>
      <c r="J249" s="32">
        <v>157823.764</v>
      </c>
      <c r="K249" s="33">
        <f>+J249/I249*100-100</f>
        <v>77.75512635945867</v>
      </c>
      <c r="L249" s="193">
        <f>+J249/$J$219*100</f>
        <v>14.558847654710494</v>
      </c>
      <c r="M249" s="26"/>
      <c r="O249" s="186"/>
    </row>
    <row r="250" spans="1:15" ht="11.25" customHeight="1">
      <c r="A250" s="171" t="s">
        <v>278</v>
      </c>
      <c r="B250" s="29">
        <v>16010000</v>
      </c>
      <c r="C250" s="28">
        <v>4120.76</v>
      </c>
      <c r="D250" s="28">
        <v>4256.558</v>
      </c>
      <c r="E250" s="28">
        <v>3879.633</v>
      </c>
      <c r="F250" s="34">
        <f>+E250/D250*100-100</f>
        <v>-8.855159497415528</v>
      </c>
      <c r="G250" s="34"/>
      <c r="H250" s="28">
        <v>5422.11</v>
      </c>
      <c r="I250" s="28">
        <v>6142.681</v>
      </c>
      <c r="J250" s="28">
        <v>7048.209</v>
      </c>
      <c r="K250" s="34">
        <f>+J250/I250*100-100</f>
        <v>14.74157619449879</v>
      </c>
      <c r="L250" s="185">
        <f>+J250/$J$219*100</f>
        <v>0.6501796590630001</v>
      </c>
      <c r="M250" s="26"/>
      <c r="O250" s="186"/>
    </row>
    <row r="251" spans="1:13" ht="11.25">
      <c r="A251" s="29" t="s">
        <v>10</v>
      </c>
      <c r="B251" s="29"/>
      <c r="C251" s="28"/>
      <c r="D251" s="28"/>
      <c r="E251" s="28"/>
      <c r="F251" s="28"/>
      <c r="G251" s="28"/>
      <c r="H251" s="28">
        <f>+H249-H250</f>
        <v>63316.944</v>
      </c>
      <c r="I251" s="28">
        <f>+I249-I250</f>
        <v>82644.499</v>
      </c>
      <c r="J251" s="28">
        <f>+J249-J250</f>
        <v>150775.555</v>
      </c>
      <c r="K251" s="34">
        <f>+J251/I251*100-100</f>
        <v>82.43870653750349</v>
      </c>
      <c r="L251" s="185">
        <f>+J251/$J$219*100</f>
        <v>13.908667995647491</v>
      </c>
      <c r="M251" s="26"/>
    </row>
    <row r="252" spans="1:18" ht="11.25">
      <c r="A252" s="2"/>
      <c r="B252" s="2"/>
      <c r="C252" s="36"/>
      <c r="D252" s="36"/>
      <c r="E252" s="36"/>
      <c r="F252" s="36"/>
      <c r="G252" s="36"/>
      <c r="H252" s="36"/>
      <c r="I252" s="36"/>
      <c r="J252" s="36"/>
      <c r="K252" s="2"/>
      <c r="L252" s="2"/>
      <c r="R252" s="180"/>
    </row>
    <row r="253" spans="1:18" ht="11.25">
      <c r="A253" s="29" t="s">
        <v>415</v>
      </c>
      <c r="B253" s="29"/>
      <c r="C253" s="29"/>
      <c r="D253" s="29"/>
      <c r="E253" s="29"/>
      <c r="F253" s="29"/>
      <c r="G253" s="29"/>
      <c r="H253" s="29"/>
      <c r="I253" s="29"/>
      <c r="J253" s="29"/>
      <c r="K253" s="29"/>
      <c r="L253" s="29"/>
      <c r="R253" s="180"/>
    </row>
    <row r="254" spans="1:18" ht="19.5" customHeight="1">
      <c r="A254" s="265" t="s">
        <v>322</v>
      </c>
      <c r="B254" s="265"/>
      <c r="C254" s="265"/>
      <c r="D254" s="265"/>
      <c r="E254" s="265"/>
      <c r="F254" s="265"/>
      <c r="G254" s="265"/>
      <c r="H254" s="265"/>
      <c r="I254" s="265"/>
      <c r="J254" s="265"/>
      <c r="K254" s="265"/>
      <c r="L254" s="265"/>
      <c r="R254" s="180"/>
    </row>
    <row r="255" spans="1:18" ht="19.5" customHeight="1">
      <c r="A255" s="264" t="s">
        <v>321</v>
      </c>
      <c r="B255" s="264"/>
      <c r="C255" s="264"/>
      <c r="D255" s="264"/>
      <c r="E255" s="264"/>
      <c r="F255" s="264"/>
      <c r="G255" s="264"/>
      <c r="H255" s="264"/>
      <c r="I255" s="264"/>
      <c r="J255" s="264"/>
      <c r="K255" s="264"/>
      <c r="L255" s="264"/>
      <c r="R255" s="180"/>
    </row>
    <row r="256" spans="1:21" ht="11.25">
      <c r="A256" s="29"/>
      <c r="B256" s="29"/>
      <c r="C256" s="271" t="s">
        <v>184</v>
      </c>
      <c r="D256" s="271"/>
      <c r="E256" s="271"/>
      <c r="F256" s="271"/>
      <c r="G256" s="30"/>
      <c r="H256" s="271" t="s">
        <v>185</v>
      </c>
      <c r="I256" s="271"/>
      <c r="J256" s="271"/>
      <c r="K256" s="271"/>
      <c r="L256" s="30"/>
      <c r="M256" s="268" t="s">
        <v>356</v>
      </c>
      <c r="N256" s="268" t="s">
        <v>356</v>
      </c>
      <c r="O256" s="268" t="s">
        <v>330</v>
      </c>
      <c r="P256" s="171"/>
      <c r="Q256" s="171"/>
      <c r="R256" s="171"/>
      <c r="S256" s="171"/>
      <c r="T256" s="171"/>
      <c r="U256" s="171"/>
    </row>
    <row r="257" spans="1:21" ht="11.25">
      <c r="A257" s="29" t="s">
        <v>201</v>
      </c>
      <c r="B257" s="46" t="s">
        <v>169</v>
      </c>
      <c r="C257" s="53">
        <v>2006</v>
      </c>
      <c r="D257" s="270" t="str">
        <f>+D216</f>
        <v>Enero - Diciembre</v>
      </c>
      <c r="E257" s="270"/>
      <c r="F257" s="270"/>
      <c r="G257" s="30"/>
      <c r="H257" s="53">
        <v>2006</v>
      </c>
      <c r="I257" s="270" t="str">
        <f>+D257</f>
        <v>Enero - Diciembre</v>
      </c>
      <c r="J257" s="270"/>
      <c r="K257" s="270"/>
      <c r="L257" s="192" t="s">
        <v>407</v>
      </c>
      <c r="M257" s="269"/>
      <c r="N257" s="269"/>
      <c r="O257" s="269"/>
      <c r="P257" s="171"/>
      <c r="Q257" s="171"/>
      <c r="R257" s="171"/>
      <c r="S257" s="171"/>
      <c r="T257" s="171"/>
      <c r="U257" s="171"/>
    </row>
    <row r="258" spans="1:15" ht="11.25">
      <c r="A258" s="2"/>
      <c r="B258" s="47" t="s">
        <v>50</v>
      </c>
      <c r="C258" s="2"/>
      <c r="D258" s="54">
        <v>2007</v>
      </c>
      <c r="E258" s="54">
        <v>2008</v>
      </c>
      <c r="F258" s="55" t="s">
        <v>330</v>
      </c>
      <c r="G258" s="35"/>
      <c r="H258" s="2"/>
      <c r="I258" s="54">
        <v>2007</v>
      </c>
      <c r="J258" s="54">
        <v>2008</v>
      </c>
      <c r="K258" s="55" t="s">
        <v>330</v>
      </c>
      <c r="L258" s="35">
        <v>2008</v>
      </c>
      <c r="M258" s="188"/>
      <c r="N258" s="188"/>
      <c r="O258" s="35"/>
    </row>
    <row r="259" spans="1:18" ht="11.25">
      <c r="A259" s="29"/>
      <c r="B259" s="29"/>
      <c r="C259" s="28"/>
      <c r="D259" s="28"/>
      <c r="E259" s="28"/>
      <c r="F259" s="34"/>
      <c r="G259" s="34"/>
      <c r="H259" s="28"/>
      <c r="I259" s="28"/>
      <c r="J259" s="28"/>
      <c r="K259" s="34"/>
      <c r="L259" s="34"/>
      <c r="R259" s="180"/>
    </row>
    <row r="260" spans="1:18" s="62" customFormat="1" ht="11.25">
      <c r="A260" s="61" t="s">
        <v>408</v>
      </c>
      <c r="B260" s="61"/>
      <c r="C260" s="61"/>
      <c r="D260" s="61"/>
      <c r="E260" s="61"/>
      <c r="F260" s="61"/>
      <c r="G260" s="61"/>
      <c r="H260" s="61">
        <f>+H262+H272</f>
        <v>3471473.7159999995</v>
      </c>
      <c r="I260" s="61">
        <f>+I262+I272</f>
        <v>4509054.522999999</v>
      </c>
      <c r="J260" s="61">
        <f>+J262+J272</f>
        <v>4895172.405</v>
      </c>
      <c r="K260" s="187">
        <f>+J260/I260*100-100</f>
        <v>8.563167289960077</v>
      </c>
      <c r="L260" s="61">
        <f>+L262+L272</f>
        <v>100</v>
      </c>
      <c r="M260" s="185"/>
      <c r="N260" s="185"/>
      <c r="O260" s="185"/>
      <c r="R260" s="185"/>
    </row>
    <row r="261" spans="1:18" ht="11.25">
      <c r="A261" s="29"/>
      <c r="B261" s="29"/>
      <c r="C261" s="28"/>
      <c r="D261" s="28"/>
      <c r="E261" s="28"/>
      <c r="F261" s="34"/>
      <c r="G261" s="34"/>
      <c r="H261" s="28"/>
      <c r="I261" s="28"/>
      <c r="J261" s="28"/>
      <c r="K261" s="34"/>
      <c r="L261" s="34"/>
      <c r="R261" s="180"/>
    </row>
    <row r="262" spans="1:18" ht="11.25">
      <c r="A262" s="31" t="s">
        <v>103</v>
      </c>
      <c r="B262" s="31"/>
      <c r="C262" s="32"/>
      <c r="D262" s="32"/>
      <c r="E262" s="32"/>
      <c r="F262" s="33"/>
      <c r="G262" s="33"/>
      <c r="H262" s="32">
        <f>+H264+H267+H270</f>
        <v>202313.82</v>
      </c>
      <c r="I262" s="32">
        <f>+I264+I267+I270</f>
        <v>234384.791</v>
      </c>
      <c r="J262" s="32">
        <f>+J264+J267+J270</f>
        <v>348448.33800000005</v>
      </c>
      <c r="K262" s="33">
        <f>+J262/I262*100-100</f>
        <v>48.665080406177054</v>
      </c>
      <c r="L262" s="33">
        <f>+J262/$J$260*100</f>
        <v>7.118203592667949</v>
      </c>
      <c r="R262" s="180"/>
    </row>
    <row r="263" spans="1:18" ht="11.25">
      <c r="A263" s="31"/>
      <c r="B263" s="31"/>
      <c r="C263" s="28"/>
      <c r="D263" s="28"/>
      <c r="E263" s="28"/>
      <c r="F263" s="34"/>
      <c r="G263" s="34"/>
      <c r="H263" s="28"/>
      <c r="I263" s="28"/>
      <c r="J263" s="28"/>
      <c r="K263" s="33"/>
      <c r="L263" s="34"/>
      <c r="R263" s="180"/>
    </row>
    <row r="264" spans="1:18" ht="11.25">
      <c r="A264" s="31" t="s">
        <v>127</v>
      </c>
      <c r="B264" s="31"/>
      <c r="C264" s="32">
        <f>+C265+C266</f>
        <v>3048763.641</v>
      </c>
      <c r="D264" s="32">
        <f>+D265+D266</f>
        <v>3029706.4760000003</v>
      </c>
      <c r="E264" s="32">
        <f>+E265+E266</f>
        <v>4059140.864</v>
      </c>
      <c r="F264" s="33">
        <f aca="true" t="shared" si="55" ref="F264:F269">+E264/D264*100-100</f>
        <v>33.97802381698443</v>
      </c>
      <c r="G264" s="28"/>
      <c r="H264" s="32">
        <f>+H265+H266</f>
        <v>191636.375</v>
      </c>
      <c r="I264" s="32">
        <f>+I265+I266</f>
        <v>222705.59</v>
      </c>
      <c r="J264" s="32">
        <f>+J265+J266</f>
        <v>338508.292</v>
      </c>
      <c r="K264" s="33">
        <f aca="true" t="shared" si="56" ref="K264:K270">+J264/I264*100-100</f>
        <v>51.998111946808336</v>
      </c>
      <c r="L264" s="33">
        <f aca="true" t="shared" si="57" ref="L264:L291">+J264/$J$260*100</f>
        <v>6.91514545339083</v>
      </c>
      <c r="R264" s="180"/>
    </row>
    <row r="265" spans="1:18" ht="11.25">
      <c r="A265" s="29" t="s">
        <v>155</v>
      </c>
      <c r="B265" s="29"/>
      <c r="C265" s="28">
        <v>54828.42</v>
      </c>
      <c r="D265" s="28">
        <v>35796.22</v>
      </c>
      <c r="E265" s="28">
        <v>51669.99</v>
      </c>
      <c r="F265" s="34">
        <f t="shared" si="55"/>
        <v>44.3448218834279</v>
      </c>
      <c r="G265" s="34"/>
      <c r="H265" s="28">
        <v>2571.955</v>
      </c>
      <c r="I265" s="28">
        <v>2563.456</v>
      </c>
      <c r="J265" s="28">
        <v>3452.048</v>
      </c>
      <c r="K265" s="34">
        <f t="shared" si="56"/>
        <v>34.663828831078035</v>
      </c>
      <c r="L265" s="34">
        <f t="shared" si="57"/>
        <v>0.07051943658764762</v>
      </c>
      <c r="R265" s="180"/>
    </row>
    <row r="266" spans="1:18" ht="11.25">
      <c r="A266" s="29" t="s">
        <v>156</v>
      </c>
      <c r="B266" s="29"/>
      <c r="C266" s="28">
        <v>2993935.221</v>
      </c>
      <c r="D266" s="28">
        <v>2993910.256</v>
      </c>
      <c r="E266" s="28">
        <v>4007470.874</v>
      </c>
      <c r="F266" s="34">
        <f t="shared" si="55"/>
        <v>33.854074816329415</v>
      </c>
      <c r="G266" s="34"/>
      <c r="H266" s="28">
        <v>189064.42</v>
      </c>
      <c r="I266" s="28">
        <v>220142.134</v>
      </c>
      <c r="J266" s="28">
        <v>335056.244</v>
      </c>
      <c r="K266" s="34">
        <f t="shared" si="56"/>
        <v>52.199961866454885</v>
      </c>
      <c r="L266" s="34">
        <f t="shared" si="57"/>
        <v>6.844626016803181</v>
      </c>
      <c r="R266" s="180"/>
    </row>
    <row r="267" spans="1:18" ht="11.25">
      <c r="A267" s="31" t="s">
        <v>157</v>
      </c>
      <c r="B267" s="31"/>
      <c r="C267" s="32">
        <f>+C268+C269</f>
        <v>190968</v>
      </c>
      <c r="D267" s="32">
        <f>+D268+D269</f>
        <v>105763</v>
      </c>
      <c r="E267" s="32">
        <f>+E268+E269</f>
        <v>25479</v>
      </c>
      <c r="F267" s="33">
        <f t="shared" si="55"/>
        <v>-75.90934447774742</v>
      </c>
      <c r="G267" s="34"/>
      <c r="H267" s="32">
        <f>+H268+H269</f>
        <v>8100.763000000001</v>
      </c>
      <c r="I267" s="32">
        <f>+I268+I269</f>
        <v>7761.794</v>
      </c>
      <c r="J267" s="32">
        <f>+J268+J269</f>
        <v>5494.706</v>
      </c>
      <c r="K267" s="33">
        <f t="shared" si="56"/>
        <v>-29.208299009223893</v>
      </c>
      <c r="L267" s="34">
        <f t="shared" si="57"/>
        <v>0.11224744596099676</v>
      </c>
      <c r="R267" s="180"/>
    </row>
    <row r="268" spans="1:18" ht="11.25">
      <c r="A268" s="29" t="s">
        <v>155</v>
      </c>
      <c r="B268" s="29"/>
      <c r="C268" s="28">
        <v>61206</v>
      </c>
      <c r="D268" s="28">
        <v>55106</v>
      </c>
      <c r="E268" s="28">
        <v>23976</v>
      </c>
      <c r="F268" s="34">
        <f t="shared" si="55"/>
        <v>-56.49112619315501</v>
      </c>
      <c r="G268" s="34"/>
      <c r="H268" s="28">
        <v>5046.662</v>
      </c>
      <c r="I268" s="28">
        <v>6157.886</v>
      </c>
      <c r="J268" s="28">
        <v>4582.008</v>
      </c>
      <c r="K268" s="34">
        <f t="shared" si="56"/>
        <v>-25.59121750548809</v>
      </c>
      <c r="L268" s="34">
        <f t="shared" si="57"/>
        <v>0.09360258681226162</v>
      </c>
      <c r="R268" s="180"/>
    </row>
    <row r="269" spans="1:18" ht="11.25">
      <c r="A269" s="29" t="s">
        <v>156</v>
      </c>
      <c r="B269" s="29"/>
      <c r="C269" s="28">
        <v>129762</v>
      </c>
      <c r="D269" s="28">
        <v>50657</v>
      </c>
      <c r="E269" s="28">
        <v>1503</v>
      </c>
      <c r="F269" s="34">
        <f t="shared" si="55"/>
        <v>-97.03298655664568</v>
      </c>
      <c r="G269" s="34"/>
      <c r="H269" s="28">
        <v>3054.101</v>
      </c>
      <c r="I269" s="28">
        <v>1603.908</v>
      </c>
      <c r="J269" s="28">
        <v>912.698</v>
      </c>
      <c r="K269" s="34">
        <f t="shared" si="56"/>
        <v>-43.095364572032814</v>
      </c>
      <c r="L269" s="34">
        <f t="shared" si="57"/>
        <v>0.018644859148735128</v>
      </c>
      <c r="R269" s="180"/>
    </row>
    <row r="270" spans="1:18" ht="11.25">
      <c r="A270" s="31" t="s">
        <v>128</v>
      </c>
      <c r="B270" s="31"/>
      <c r="C270" s="39"/>
      <c r="D270" s="39"/>
      <c r="E270" s="39"/>
      <c r="F270" s="34"/>
      <c r="G270" s="34"/>
      <c r="H270" s="32">
        <v>2576.682</v>
      </c>
      <c r="I270" s="32">
        <v>3917.407</v>
      </c>
      <c r="J270" s="32">
        <v>4445.34</v>
      </c>
      <c r="K270" s="33">
        <f t="shared" si="56"/>
        <v>13.476593062707025</v>
      </c>
      <c r="L270" s="34">
        <f t="shared" si="57"/>
        <v>0.09081069331612233</v>
      </c>
      <c r="R270" s="180"/>
    </row>
    <row r="271" spans="1:18" ht="11.25">
      <c r="A271" s="29"/>
      <c r="B271" s="29"/>
      <c r="C271" s="28"/>
      <c r="D271" s="28"/>
      <c r="E271" s="28"/>
      <c r="F271" s="34"/>
      <c r="G271" s="34"/>
      <c r="H271" s="28"/>
      <c r="I271" s="28"/>
      <c r="J271" s="28"/>
      <c r="K271" s="34"/>
      <c r="L271" s="34"/>
      <c r="R271" s="180"/>
    </row>
    <row r="272" spans="1:18" ht="11.25">
      <c r="A272" s="31" t="s">
        <v>110</v>
      </c>
      <c r="B272" s="31"/>
      <c r="C272" s="28"/>
      <c r="D272" s="28"/>
      <c r="E272" s="28"/>
      <c r="F272" s="34"/>
      <c r="G272" s="34"/>
      <c r="H272" s="32">
        <f>+H274+H281+H286+H290+H291</f>
        <v>3269159.8959999997</v>
      </c>
      <c r="I272" s="32">
        <f>+I274+I281+I286+I290+I291</f>
        <v>4274669.731999999</v>
      </c>
      <c r="J272" s="32">
        <f>+J274+J281+J286+J290+J291</f>
        <v>4546724.067</v>
      </c>
      <c r="K272" s="33">
        <f>+J272/I272*100-100</f>
        <v>6.364335774607639</v>
      </c>
      <c r="L272" s="33">
        <f t="shared" si="57"/>
        <v>92.88179640733205</v>
      </c>
      <c r="R272" s="180"/>
    </row>
    <row r="273" spans="1:18" ht="11.25">
      <c r="A273" s="31"/>
      <c r="B273" s="31"/>
      <c r="C273" s="28"/>
      <c r="D273" s="28"/>
      <c r="E273" s="28"/>
      <c r="F273" s="34"/>
      <c r="G273" s="34"/>
      <c r="H273" s="28"/>
      <c r="I273" s="28"/>
      <c r="J273" s="28"/>
      <c r="K273" s="34"/>
      <c r="L273" s="34"/>
      <c r="R273" s="180"/>
    </row>
    <row r="274" spans="1:18" ht="11.25">
      <c r="A274" s="31" t="s">
        <v>129</v>
      </c>
      <c r="B274" s="31"/>
      <c r="C274" s="32">
        <f>SUM(C275:C279)</f>
        <v>2577860.868</v>
      </c>
      <c r="D274" s="32">
        <f>SUM(D275:D279)</f>
        <v>3858389.3510000003</v>
      </c>
      <c r="E274" s="32">
        <f>SUM(E275:E279)</f>
        <v>4060314.7670000005</v>
      </c>
      <c r="F274" s="33">
        <f>+E274/D274*100-100</f>
        <v>5.233412121761788</v>
      </c>
      <c r="G274" s="34"/>
      <c r="H274" s="32">
        <f>SUM(H275:H279)</f>
        <v>1361774.724</v>
      </c>
      <c r="I274" s="32">
        <f>SUM(I275:I279)</f>
        <v>2366050.695</v>
      </c>
      <c r="J274" s="32">
        <f>SUM(J275:J279)</f>
        <v>2628099.216</v>
      </c>
      <c r="K274" s="33">
        <f>+J274/I274*100-100</f>
        <v>11.075355297913433</v>
      </c>
      <c r="L274" s="33">
        <f t="shared" si="57"/>
        <v>53.68757213363152</v>
      </c>
      <c r="M274" s="27">
        <f>+I274/D274*1000</f>
        <v>613.2223785001836</v>
      </c>
      <c r="N274" s="27">
        <f>+J274/E274*1000</f>
        <v>647.264896150353</v>
      </c>
      <c r="O274" s="34">
        <f>+N274/M274*100-100</f>
        <v>5.551414763014748</v>
      </c>
      <c r="R274" s="180"/>
    </row>
    <row r="275" spans="1:18" ht="11.25">
      <c r="A275" s="29" t="s">
        <v>165</v>
      </c>
      <c r="B275" s="29"/>
      <c r="C275" s="28">
        <v>345260.612</v>
      </c>
      <c r="D275" s="28">
        <v>330563.538</v>
      </c>
      <c r="E275" s="28">
        <v>317647.997</v>
      </c>
      <c r="F275" s="34">
        <f>+E275/D275*100-100</f>
        <v>-3.907128135832096</v>
      </c>
      <c r="G275" s="34"/>
      <c r="H275" s="28">
        <v>162552.455</v>
      </c>
      <c r="I275" s="28">
        <v>194012.558</v>
      </c>
      <c r="J275" s="28">
        <v>168297.854</v>
      </c>
      <c r="K275" s="34">
        <f>+J275/I275*100-100</f>
        <v>-13.254144095146671</v>
      </c>
      <c r="L275" s="34">
        <f t="shared" si="57"/>
        <v>3.4380373166856826</v>
      </c>
      <c r="M275" s="27">
        <f>+I275/D275*1000</f>
        <v>586.9145737422498</v>
      </c>
      <c r="N275" s="27">
        <f>+J275/E275*1000</f>
        <v>529.8250125594212</v>
      </c>
      <c r="O275" s="34">
        <f>+N275/M275*100-100</f>
        <v>-9.727064846731864</v>
      </c>
      <c r="R275" s="180"/>
    </row>
    <row r="276" spans="1:18" ht="11.25">
      <c r="A276" s="29" t="s">
        <v>166</v>
      </c>
      <c r="B276" s="29"/>
      <c r="C276" s="28">
        <v>0</v>
      </c>
      <c r="D276" s="28">
        <v>0</v>
      </c>
      <c r="E276" s="28">
        <v>0</v>
      </c>
      <c r="F276" s="34"/>
      <c r="G276" s="34"/>
      <c r="H276" s="28">
        <v>0</v>
      </c>
      <c r="I276" s="28">
        <v>0</v>
      </c>
      <c r="J276" s="28">
        <v>0</v>
      </c>
      <c r="K276" s="34"/>
      <c r="L276" s="34">
        <f t="shared" si="57"/>
        <v>0</v>
      </c>
      <c r="M276" s="27"/>
      <c r="N276" s="27"/>
      <c r="O276" s="34"/>
      <c r="R276" s="180"/>
    </row>
    <row r="277" spans="1:18" ht="11.25">
      <c r="A277" s="29" t="s">
        <v>167</v>
      </c>
      <c r="B277" s="29"/>
      <c r="C277" s="28">
        <v>1491041.59</v>
      </c>
      <c r="D277" s="28">
        <v>1894491.426</v>
      </c>
      <c r="E277" s="28">
        <v>1891474.124</v>
      </c>
      <c r="F277" s="34">
        <f>+E277/D277*100-100</f>
        <v>-0.15926712354516326</v>
      </c>
      <c r="G277" s="34"/>
      <c r="H277" s="28">
        <v>809232.333</v>
      </c>
      <c r="I277" s="28">
        <v>1232660.856</v>
      </c>
      <c r="J277" s="28">
        <v>1249677.468</v>
      </c>
      <c r="K277" s="34">
        <f>+J277/I277*100-100</f>
        <v>1.3804780055415478</v>
      </c>
      <c r="L277" s="34">
        <f t="shared" si="57"/>
        <v>25.52877334256014</v>
      </c>
      <c r="M277" s="27">
        <f>+I277/D277*1000</f>
        <v>650.6552835673799</v>
      </c>
      <c r="N277" s="27">
        <f>+J277/E277*1000</f>
        <v>660.6896981266872</v>
      </c>
      <c r="O277" s="34">
        <f>+N277/M277*100-100</f>
        <v>1.5422013488142454</v>
      </c>
      <c r="R277" s="180"/>
    </row>
    <row r="278" spans="1:18" ht="11.25">
      <c r="A278" s="29" t="s">
        <v>168</v>
      </c>
      <c r="B278" s="29"/>
      <c r="C278" s="28">
        <v>741558.666</v>
      </c>
      <c r="D278" s="28">
        <v>1633334.387</v>
      </c>
      <c r="E278" s="28">
        <v>1851190.41</v>
      </c>
      <c r="F278" s="34">
        <f>+E278/D278*100-100</f>
        <v>13.338115252697477</v>
      </c>
      <c r="G278" s="34"/>
      <c r="H278" s="28">
        <v>389989.936</v>
      </c>
      <c r="I278" s="28">
        <v>939377.281</v>
      </c>
      <c r="J278" s="28">
        <v>1210122.166</v>
      </c>
      <c r="K278" s="34">
        <f>+J278/I278*100-100</f>
        <v>28.821740793196824</v>
      </c>
      <c r="L278" s="34">
        <f t="shared" si="57"/>
        <v>24.720726174301106</v>
      </c>
      <c r="M278" s="27">
        <f>+I278/D278*1000</f>
        <v>575.1285765344019</v>
      </c>
      <c r="N278" s="27">
        <f>+J278/E278*1000</f>
        <v>653.6994570969067</v>
      </c>
      <c r="O278" s="34">
        <f>+N278/M278*100-100</f>
        <v>13.66144611279023</v>
      </c>
      <c r="R278" s="180"/>
    </row>
    <row r="279" spans="1:18" ht="11.25">
      <c r="A279" s="29" t="s">
        <v>10</v>
      </c>
      <c r="B279" s="29"/>
      <c r="C279" s="28">
        <v>0</v>
      </c>
      <c r="D279" s="28">
        <v>0</v>
      </c>
      <c r="E279" s="28">
        <v>2.236</v>
      </c>
      <c r="F279" s="34"/>
      <c r="G279" s="34"/>
      <c r="H279" s="28">
        <v>0</v>
      </c>
      <c r="I279" s="28">
        <v>0</v>
      </c>
      <c r="J279" s="28">
        <v>1.728</v>
      </c>
      <c r="K279" s="34"/>
      <c r="L279" s="34">
        <f t="shared" si="57"/>
        <v>3.5300084594262616E-05</v>
      </c>
      <c r="M279" s="27"/>
      <c r="N279" s="27"/>
      <c r="O279" s="34"/>
      <c r="R279" s="180"/>
    </row>
    <row r="280" spans="1:18" ht="11.25">
      <c r="A280" s="29"/>
      <c r="B280" s="29"/>
      <c r="C280" s="28"/>
      <c r="D280" s="28"/>
      <c r="E280" s="28"/>
      <c r="F280" s="34"/>
      <c r="G280" s="34"/>
      <c r="H280" s="28"/>
      <c r="I280" s="28"/>
      <c r="J280" s="28"/>
      <c r="K280" s="34"/>
      <c r="L280" s="34"/>
      <c r="M280" s="27"/>
      <c r="N280" s="27"/>
      <c r="O280" s="34"/>
      <c r="R280" s="180"/>
    </row>
    <row r="281" spans="1:18" ht="11.25">
      <c r="A281" s="31" t="s">
        <v>158</v>
      </c>
      <c r="B281" s="31"/>
      <c r="C281" s="28"/>
      <c r="D281" s="28"/>
      <c r="E281" s="28"/>
      <c r="F281" s="34"/>
      <c r="G281" s="34"/>
      <c r="H281" s="32">
        <f>+H282+H283+H284</f>
        <v>753095.024</v>
      </c>
      <c r="I281" s="32">
        <f>+I282+I283+I284</f>
        <v>829677.488</v>
      </c>
      <c r="J281" s="32">
        <f>+J282+J283+J284</f>
        <v>742146.731</v>
      </c>
      <c r="K281" s="33">
        <f aca="true" t="shared" si="58" ref="K281:K291">+J281/I281*100-100</f>
        <v>-10.549973726658465</v>
      </c>
      <c r="L281" s="33">
        <f t="shared" si="57"/>
        <v>15.16078841762469</v>
      </c>
      <c r="M281" s="27"/>
      <c r="N281" s="27"/>
      <c r="O281" s="34"/>
      <c r="R281" s="180"/>
    </row>
    <row r="282" spans="1:18" ht="11.25">
      <c r="A282" s="29" t="s">
        <v>159</v>
      </c>
      <c r="B282" s="29"/>
      <c r="C282" s="28">
        <v>8354813</v>
      </c>
      <c r="D282" s="28">
        <v>13692408</v>
      </c>
      <c r="E282" s="28">
        <v>5369872</v>
      </c>
      <c r="F282" s="34">
        <f>+E282/D282*100-100</f>
        <v>-60.782121011877535</v>
      </c>
      <c r="G282" s="34"/>
      <c r="H282" s="28">
        <v>741663.12</v>
      </c>
      <c r="I282" s="28">
        <v>817814.026</v>
      </c>
      <c r="J282" s="28">
        <v>730029.409</v>
      </c>
      <c r="K282" s="34">
        <f t="shared" si="58"/>
        <v>-10.73405618015164</v>
      </c>
      <c r="L282" s="34">
        <f t="shared" si="57"/>
        <v>14.91325225347196</v>
      </c>
      <c r="M282" s="27">
        <f>+I282/D282*1000</f>
        <v>59.72755310826262</v>
      </c>
      <c r="N282" s="27">
        <f>+J282/E282*1000</f>
        <v>135.94912672033897</v>
      </c>
      <c r="O282" s="34">
        <f>+N282/M282*100-100</f>
        <v>127.61542980660289</v>
      </c>
      <c r="R282" s="180"/>
    </row>
    <row r="283" spans="1:18" ht="11.25">
      <c r="A283" s="29" t="s">
        <v>160</v>
      </c>
      <c r="B283" s="29"/>
      <c r="C283" s="28">
        <v>151281</v>
      </c>
      <c r="D283" s="28">
        <v>22498</v>
      </c>
      <c r="E283" s="28">
        <v>64044</v>
      </c>
      <c r="F283" s="34">
        <f>+E283/D283*100-100</f>
        <v>184.66530358254067</v>
      </c>
      <c r="G283" s="34"/>
      <c r="H283" s="28">
        <v>10689.994</v>
      </c>
      <c r="I283" s="28">
        <v>10968.358</v>
      </c>
      <c r="J283" s="28">
        <v>10364.613</v>
      </c>
      <c r="K283" s="34">
        <f t="shared" si="58"/>
        <v>-5.50442463675968</v>
      </c>
      <c r="L283" s="34">
        <f t="shared" si="57"/>
        <v>0.21173131694837616</v>
      </c>
      <c r="M283" s="27">
        <f>+I283/D283*1000</f>
        <v>487.52591341452575</v>
      </c>
      <c r="N283" s="27">
        <f>+J283/E283*1000</f>
        <v>161.83581600149896</v>
      </c>
      <c r="O283" s="34">
        <f>+N283/M283*100-100</f>
        <v>-66.80467405967491</v>
      </c>
      <c r="R283" s="180"/>
    </row>
    <row r="284" spans="1:18" ht="11.25">
      <c r="A284" s="29" t="s">
        <v>161</v>
      </c>
      <c r="B284" s="29"/>
      <c r="C284" s="39"/>
      <c r="D284" s="39"/>
      <c r="E284" s="39"/>
      <c r="F284" s="34"/>
      <c r="G284" s="34"/>
      <c r="H284" s="28">
        <v>741.91</v>
      </c>
      <c r="I284" s="28">
        <v>895.104</v>
      </c>
      <c r="J284" s="28">
        <v>1752.709</v>
      </c>
      <c r="K284" s="34">
        <f t="shared" si="58"/>
        <v>95.8106544044044</v>
      </c>
      <c r="L284" s="34">
        <f t="shared" si="57"/>
        <v>0.035804847204355</v>
      </c>
      <c r="M284" s="27"/>
      <c r="N284" s="27"/>
      <c r="O284" s="34"/>
      <c r="R284" s="180"/>
    </row>
    <row r="285" spans="1:18" ht="11.25">
      <c r="A285" s="29"/>
      <c r="B285" s="29"/>
      <c r="C285" s="28"/>
      <c r="D285" s="28"/>
      <c r="E285" s="28"/>
      <c r="F285" s="34"/>
      <c r="G285" s="34"/>
      <c r="H285" s="28"/>
      <c r="I285" s="28"/>
      <c r="J285" s="28"/>
      <c r="K285" s="34"/>
      <c r="L285" s="34"/>
      <c r="M285" s="27"/>
      <c r="N285" s="27"/>
      <c r="O285" s="34"/>
      <c r="R285" s="180"/>
    </row>
    <row r="286" spans="1:18" ht="11.25">
      <c r="A286" s="31" t="s">
        <v>130</v>
      </c>
      <c r="B286" s="31"/>
      <c r="C286" s="28"/>
      <c r="D286" s="28"/>
      <c r="E286" s="28"/>
      <c r="F286" s="34"/>
      <c r="G286" s="34"/>
      <c r="H286" s="32">
        <f>SUM(H287:H289)</f>
        <v>993301.111</v>
      </c>
      <c r="I286" s="32">
        <f>SUM(I287:I289)</f>
        <v>935326.132</v>
      </c>
      <c r="J286" s="32">
        <f>SUM(J287:J289)</f>
        <v>1024251.166</v>
      </c>
      <c r="K286" s="33">
        <f t="shared" si="58"/>
        <v>9.507382607802512</v>
      </c>
      <c r="L286" s="33">
        <f t="shared" si="57"/>
        <v>20.923699540261644</v>
      </c>
      <c r="M286" s="27"/>
      <c r="N286" s="27"/>
      <c r="O286" s="34"/>
      <c r="R286" s="180"/>
    </row>
    <row r="287" spans="1:18" ht="11.25">
      <c r="A287" s="29" t="s">
        <v>162</v>
      </c>
      <c r="B287" s="29"/>
      <c r="C287" s="39"/>
      <c r="D287" s="39"/>
      <c r="E287" s="39"/>
      <c r="F287" s="34"/>
      <c r="G287" s="34"/>
      <c r="H287" s="28">
        <v>563210.449</v>
      </c>
      <c r="I287" s="28">
        <v>481911.138</v>
      </c>
      <c r="J287" s="28">
        <v>559407.664</v>
      </c>
      <c r="K287" s="34">
        <f t="shared" si="58"/>
        <v>16.081082151705743</v>
      </c>
      <c r="L287" s="34">
        <f t="shared" si="57"/>
        <v>11.427741818216921</v>
      </c>
      <c r="M287" s="27"/>
      <c r="N287" s="27"/>
      <c r="O287" s="34"/>
      <c r="R287" s="180"/>
    </row>
    <row r="288" spans="1:18" ht="11.25">
      <c r="A288" s="29" t="s">
        <v>163</v>
      </c>
      <c r="B288" s="29"/>
      <c r="C288" s="39"/>
      <c r="D288" s="39"/>
      <c r="E288" s="39"/>
      <c r="F288" s="34"/>
      <c r="G288" s="34"/>
      <c r="H288" s="28">
        <v>10514.665</v>
      </c>
      <c r="I288" s="28">
        <v>6112.969</v>
      </c>
      <c r="J288" s="28">
        <v>15235.88</v>
      </c>
      <c r="K288" s="34">
        <f t="shared" si="58"/>
        <v>149.23862692580317</v>
      </c>
      <c r="L288" s="34">
        <f t="shared" si="57"/>
        <v>0.3112429704097418</v>
      </c>
      <c r="M288" s="27"/>
      <c r="N288" s="27"/>
      <c r="O288" s="34"/>
      <c r="R288" s="180"/>
    </row>
    <row r="289" spans="1:18" ht="11.25">
      <c r="A289" s="29" t="s">
        <v>164</v>
      </c>
      <c r="B289" s="29"/>
      <c r="C289" s="39"/>
      <c r="D289" s="39"/>
      <c r="E289" s="39"/>
      <c r="F289" s="34"/>
      <c r="G289" s="34"/>
      <c r="H289" s="28">
        <v>419575.997</v>
      </c>
      <c r="I289" s="28">
        <v>447302.025</v>
      </c>
      <c r="J289" s="28">
        <v>449607.622</v>
      </c>
      <c r="K289" s="34">
        <f t="shared" si="58"/>
        <v>0.5154452408302745</v>
      </c>
      <c r="L289" s="34">
        <f t="shared" si="57"/>
        <v>9.184714751634983</v>
      </c>
      <c r="M289" s="27"/>
      <c r="N289" s="27"/>
      <c r="O289" s="34"/>
      <c r="R289" s="180"/>
    </row>
    <row r="290" spans="1:18" ht="11.25">
      <c r="A290" s="31" t="s">
        <v>25</v>
      </c>
      <c r="B290" s="31"/>
      <c r="C290" s="32">
        <v>259974.194</v>
      </c>
      <c r="D290" s="32">
        <v>231575.324</v>
      </c>
      <c r="E290" s="32">
        <v>220100.219</v>
      </c>
      <c r="F290" s="33">
        <f>+E290/D290*100-100</f>
        <v>-4.955236508705042</v>
      </c>
      <c r="G290" s="34"/>
      <c r="H290" s="32">
        <v>160457.996</v>
      </c>
      <c r="I290" s="32">
        <v>143237.191</v>
      </c>
      <c r="J290" s="32">
        <v>151314.844</v>
      </c>
      <c r="K290" s="33">
        <f t="shared" si="58"/>
        <v>5.639354516523596</v>
      </c>
      <c r="L290" s="34">
        <f t="shared" si="57"/>
        <v>3.0911034684997984</v>
      </c>
      <c r="M290" s="27">
        <f>+I290/D290*1000</f>
        <v>618.5339116701397</v>
      </c>
      <c r="N290" s="27">
        <f>+J290/E290*1000</f>
        <v>687.4815694754034</v>
      </c>
      <c r="O290" s="34">
        <f>+N290/M290*100-100</f>
        <v>11.146948696651734</v>
      </c>
      <c r="R290" s="180"/>
    </row>
    <row r="291" spans="1:18" ht="11.25">
      <c r="A291" s="31" t="s">
        <v>131</v>
      </c>
      <c r="B291" s="31"/>
      <c r="C291" s="32"/>
      <c r="D291" s="32"/>
      <c r="E291" s="32"/>
      <c r="F291" s="33"/>
      <c r="G291" s="33"/>
      <c r="H291" s="32">
        <v>531.041</v>
      </c>
      <c r="I291" s="32">
        <v>378.226</v>
      </c>
      <c r="J291" s="32">
        <v>912.11</v>
      </c>
      <c r="K291" s="33">
        <f t="shared" si="58"/>
        <v>141.15475932379056</v>
      </c>
      <c r="L291" s="34">
        <f t="shared" si="57"/>
        <v>0.018632847314394026</v>
      </c>
      <c r="M291" s="27"/>
      <c r="N291" s="27"/>
      <c r="O291" s="34"/>
      <c r="R291" s="180"/>
    </row>
    <row r="292" spans="1:18" ht="11.25">
      <c r="A292" s="2"/>
      <c r="B292" s="2"/>
      <c r="C292" s="36"/>
      <c r="D292" s="36"/>
      <c r="E292" s="36"/>
      <c r="F292" s="36"/>
      <c r="G292" s="36"/>
      <c r="H292" s="36"/>
      <c r="I292" s="36"/>
      <c r="J292" s="36"/>
      <c r="K292" s="2"/>
      <c r="L292" s="2"/>
      <c r="R292" s="180"/>
    </row>
    <row r="293" spans="1:18" ht="11.25">
      <c r="A293" s="29" t="s">
        <v>97</v>
      </c>
      <c r="B293" s="29"/>
      <c r="C293" s="29"/>
      <c r="D293" s="29"/>
      <c r="E293" s="29"/>
      <c r="F293" s="29"/>
      <c r="G293" s="29"/>
      <c r="H293" s="29"/>
      <c r="I293" s="29"/>
      <c r="J293" s="29"/>
      <c r="K293" s="29"/>
      <c r="L293" s="29"/>
      <c r="R293" s="180"/>
    </row>
    <row r="294" spans="1:18" ht="19.5" customHeight="1">
      <c r="A294" s="265" t="s">
        <v>323</v>
      </c>
      <c r="B294" s="265"/>
      <c r="C294" s="265"/>
      <c r="D294" s="265"/>
      <c r="E294" s="265"/>
      <c r="F294" s="265"/>
      <c r="G294" s="265"/>
      <c r="H294" s="265"/>
      <c r="I294" s="265"/>
      <c r="J294" s="265"/>
      <c r="K294" s="265"/>
      <c r="L294" s="190"/>
      <c r="R294" s="180"/>
    </row>
    <row r="295" spans="1:18" ht="19.5" customHeight="1">
      <c r="A295" s="264" t="s">
        <v>443</v>
      </c>
      <c r="B295" s="264"/>
      <c r="C295" s="264"/>
      <c r="D295" s="264"/>
      <c r="E295" s="264"/>
      <c r="F295" s="264"/>
      <c r="G295" s="264"/>
      <c r="H295" s="264"/>
      <c r="I295" s="264"/>
      <c r="J295" s="264"/>
      <c r="K295" s="264"/>
      <c r="L295" s="191"/>
      <c r="R295" s="180"/>
    </row>
    <row r="296" spans="1:21" ht="11.25">
      <c r="A296" s="29"/>
      <c r="B296" s="29"/>
      <c r="C296" s="271" t="s">
        <v>184</v>
      </c>
      <c r="D296" s="271"/>
      <c r="E296" s="271"/>
      <c r="F296" s="271"/>
      <c r="G296" s="30"/>
      <c r="H296" s="271" t="s">
        <v>360</v>
      </c>
      <c r="I296" s="271"/>
      <c r="J296" s="271"/>
      <c r="K296" s="271"/>
      <c r="L296" s="30"/>
      <c r="M296" s="268"/>
      <c r="N296" s="268"/>
      <c r="O296" s="268"/>
      <c r="P296" s="171"/>
      <c r="Q296" s="171"/>
      <c r="R296" s="171"/>
      <c r="S296" s="171"/>
      <c r="T296" s="171"/>
      <c r="U296" s="171"/>
    </row>
    <row r="297" spans="1:21" ht="11.25">
      <c r="A297" s="29" t="s">
        <v>201</v>
      </c>
      <c r="B297" s="46" t="s">
        <v>169</v>
      </c>
      <c r="C297" s="53">
        <v>2006</v>
      </c>
      <c r="D297" s="270" t="str">
        <f>+D257</f>
        <v>Enero - Diciembre</v>
      </c>
      <c r="E297" s="270"/>
      <c r="F297" s="270"/>
      <c r="G297" s="30"/>
      <c r="H297" s="53">
        <v>2006</v>
      </c>
      <c r="I297" s="270" t="str">
        <f>+D297</f>
        <v>Enero - Diciembre</v>
      </c>
      <c r="J297" s="270"/>
      <c r="K297" s="270"/>
      <c r="L297" s="192" t="s">
        <v>407</v>
      </c>
      <c r="M297" s="272" t="s">
        <v>356</v>
      </c>
      <c r="N297" s="269"/>
      <c r="O297" s="269"/>
      <c r="P297" s="171"/>
      <c r="Q297" s="171"/>
      <c r="R297" s="171"/>
      <c r="S297" s="171"/>
      <c r="T297" s="171"/>
      <c r="U297" s="171"/>
    </row>
    <row r="298" spans="1:22" ht="12.75">
      <c r="A298" s="2"/>
      <c r="B298" s="47" t="s">
        <v>50</v>
      </c>
      <c r="C298" s="2"/>
      <c r="D298" s="54">
        <v>2007</v>
      </c>
      <c r="E298" s="54">
        <v>2008</v>
      </c>
      <c r="F298" s="55" t="s">
        <v>330</v>
      </c>
      <c r="G298" s="35"/>
      <c r="H298" s="2"/>
      <c r="I298" s="54">
        <v>2007</v>
      </c>
      <c r="J298" s="54">
        <v>2008</v>
      </c>
      <c r="K298" s="55" t="s">
        <v>330</v>
      </c>
      <c r="L298" s="35">
        <v>2008</v>
      </c>
      <c r="M298" s="188"/>
      <c r="N298" s="188"/>
      <c r="O298" s="35"/>
      <c r="T298" s="95"/>
      <c r="U298" s="95"/>
      <c r="V298" s="95"/>
    </row>
    <row r="299" spans="1:22" ht="12.75">
      <c r="A299" s="29"/>
      <c r="B299" s="29"/>
      <c r="C299" s="29"/>
      <c r="D299" s="29"/>
      <c r="E299" s="29"/>
      <c r="F299" s="29"/>
      <c r="G299" s="29"/>
      <c r="H299" s="29"/>
      <c r="I299" s="29"/>
      <c r="J299" s="29"/>
      <c r="K299" s="29"/>
      <c r="L299" s="29"/>
      <c r="M299" s="26"/>
      <c r="N299" s="26"/>
      <c r="O299" s="26"/>
      <c r="R299" s="180"/>
      <c r="T299" s="124"/>
      <c r="U299" s="124"/>
      <c r="V299" s="124"/>
    </row>
    <row r="300" spans="1:22" s="62" customFormat="1" ht="12.75">
      <c r="A300" s="61" t="s">
        <v>132</v>
      </c>
      <c r="B300" s="61"/>
      <c r="C300" s="61"/>
      <c r="D300" s="61"/>
      <c r="E300" s="61"/>
      <c r="F300" s="61"/>
      <c r="G300" s="61"/>
      <c r="H300" s="61">
        <f>+H302+H311</f>
        <v>2295381</v>
      </c>
      <c r="I300" s="61">
        <f>(I302+I311)</f>
        <v>3124808</v>
      </c>
      <c r="J300" s="61">
        <f>(J302+J311)</f>
        <v>4010769</v>
      </c>
      <c r="K300" s="187">
        <f>+J300/I300*100-100</f>
        <v>28.352493977229955</v>
      </c>
      <c r="L300" s="61">
        <f>(L302+L311)</f>
        <v>100</v>
      </c>
      <c r="M300" s="26"/>
      <c r="N300" s="26"/>
      <c r="O300" s="26"/>
      <c r="R300" s="185"/>
      <c r="T300" s="95"/>
      <c r="U300" s="95"/>
      <c r="V300" s="95"/>
    </row>
    <row r="301" spans="1:22" ht="12.75">
      <c r="A301" s="29"/>
      <c r="B301" s="29"/>
      <c r="C301" s="28"/>
      <c r="D301" s="28"/>
      <c r="E301" s="28"/>
      <c r="F301" s="34"/>
      <c r="G301" s="34"/>
      <c r="H301" s="28"/>
      <c r="I301" s="28"/>
      <c r="J301" s="28"/>
      <c r="K301" s="34"/>
      <c r="L301" s="34"/>
      <c r="M301" s="26"/>
      <c r="N301" s="26"/>
      <c r="O301" s="26"/>
      <c r="R301" s="180"/>
      <c r="T301" s="124"/>
      <c r="U301" s="124"/>
      <c r="V301" s="124"/>
    </row>
    <row r="302" spans="1:22" ht="12.75">
      <c r="A302" s="31" t="s">
        <v>103</v>
      </c>
      <c r="B302" s="31"/>
      <c r="C302" s="32"/>
      <c r="D302" s="32"/>
      <c r="E302" s="32"/>
      <c r="F302" s="33"/>
      <c r="G302" s="33"/>
      <c r="H302" s="32">
        <f>SUM(H304:H309)</f>
        <v>739752</v>
      </c>
      <c r="I302" s="32">
        <f>SUM(I304:I309)</f>
        <v>1056241</v>
      </c>
      <c r="J302" s="32">
        <f>SUM(J304:J309)</f>
        <v>1251133</v>
      </c>
      <c r="K302" s="33">
        <f>+J302/I302*100-100</f>
        <v>18.451470829100543</v>
      </c>
      <c r="L302" s="33">
        <f>+J302/$J$300*100</f>
        <v>31.194342032662565</v>
      </c>
      <c r="M302" s="26"/>
      <c r="N302" s="26"/>
      <c r="O302" s="26"/>
      <c r="P302" s="27">
        <f>+'balanza productos_clase_sector'!B19</f>
        <v>739752</v>
      </c>
      <c r="Q302" s="27">
        <f>+'balanza productos_clase_sector'!C19</f>
        <v>1056241</v>
      </c>
      <c r="R302" s="27">
        <f>+'balanza productos_clase_sector'!D19</f>
        <v>1251133</v>
      </c>
      <c r="T302" s="124"/>
      <c r="U302" s="124"/>
      <c r="V302" s="124"/>
    </row>
    <row r="303" spans="1:22" ht="12.75">
      <c r="A303" s="31"/>
      <c r="B303" s="31"/>
      <c r="C303" s="28"/>
      <c r="D303" s="28"/>
      <c r="E303" s="28"/>
      <c r="F303" s="34"/>
      <c r="G303" s="34"/>
      <c r="H303" s="28"/>
      <c r="I303" s="28"/>
      <c r="J303" s="28"/>
      <c r="K303" s="34"/>
      <c r="L303" s="33"/>
      <c r="M303" s="26"/>
      <c r="N303" s="26"/>
      <c r="O303" s="26"/>
      <c r="P303" s="27">
        <f>+P302-H302</f>
        <v>0</v>
      </c>
      <c r="Q303" s="27">
        <f>+Q302-I302</f>
        <v>0</v>
      </c>
      <c r="R303" s="27">
        <f>+R302-J302</f>
        <v>0</v>
      </c>
      <c r="T303" s="124"/>
      <c r="U303" s="124"/>
      <c r="V303" s="124"/>
    </row>
    <row r="304" spans="1:25" s="217" customFormat="1" ht="12.75">
      <c r="A304" s="212" t="s">
        <v>133</v>
      </c>
      <c r="B304" s="213">
        <v>10059000</v>
      </c>
      <c r="C304" s="214">
        <v>1742205.419</v>
      </c>
      <c r="D304" s="214">
        <v>1751930.727</v>
      </c>
      <c r="E304" s="214">
        <v>1438073.429</v>
      </c>
      <c r="F304" s="215">
        <f>+E304/D304*100-100</f>
        <v>-17.9149376834921</v>
      </c>
      <c r="G304" s="215"/>
      <c r="H304" s="214">
        <v>241780.114</v>
      </c>
      <c r="I304" s="214">
        <v>353285.106</v>
      </c>
      <c r="J304" s="214">
        <v>398999.121</v>
      </c>
      <c r="K304" s="215">
        <f aca="true" t="shared" si="59" ref="K304:K330">+J304/I304*100-100</f>
        <v>12.9396949442867</v>
      </c>
      <c r="L304" s="215">
        <f aca="true" t="shared" si="60" ref="L304:L330">+J304/$J$300*100</f>
        <v>9.948194997019275</v>
      </c>
      <c r="M304" s="216">
        <f>+I304/D304*1000</f>
        <v>201.65472330345173</v>
      </c>
      <c r="N304" s="216">
        <f>+J304/E304*1000</f>
        <v>277.45392756297144</v>
      </c>
      <c r="O304" s="215">
        <f>+N304/M304*100-100</f>
        <v>37.58860839845363</v>
      </c>
      <c r="P304" s="216"/>
      <c r="R304" s="218"/>
      <c r="T304" s="95"/>
      <c r="U304" s="95"/>
      <c r="V304" s="95"/>
      <c r="W304" s="95"/>
      <c r="X304" s="95"/>
      <c r="Y304" s="95"/>
    </row>
    <row r="305" spans="1:25" s="217" customFormat="1" ht="12.75">
      <c r="A305" s="212" t="s">
        <v>134</v>
      </c>
      <c r="B305" s="213">
        <v>10019000</v>
      </c>
      <c r="C305" s="214">
        <v>949646.882</v>
      </c>
      <c r="D305" s="214">
        <v>996633.419</v>
      </c>
      <c r="E305" s="214">
        <v>778467.216</v>
      </c>
      <c r="F305" s="215">
        <f>+E305/D305*100-100</f>
        <v>-21.890315821328073</v>
      </c>
      <c r="G305" s="215"/>
      <c r="H305" s="214">
        <v>160162.282</v>
      </c>
      <c r="I305" s="214">
        <v>259995.36</v>
      </c>
      <c r="J305" s="214">
        <v>301488.976</v>
      </c>
      <c r="K305" s="215">
        <f t="shared" si="59"/>
        <v>15.959367890257752</v>
      </c>
      <c r="L305" s="215">
        <f t="shared" si="60"/>
        <v>7.516986792308408</v>
      </c>
      <c r="M305" s="216">
        <f aca="true" t="shared" si="61" ref="M305:M329">+I305/D305*1000</f>
        <v>260.87361214605227</v>
      </c>
      <c r="N305" s="216">
        <f aca="true" t="shared" si="62" ref="N305:N329">+J305/E305*1000</f>
        <v>387.2853856956772</v>
      </c>
      <c r="O305" s="215">
        <f aca="true" t="shared" si="63" ref="O305:O329">+N305/M305*100-100</f>
        <v>48.457094801467406</v>
      </c>
      <c r="R305" s="218"/>
      <c r="T305" s="124"/>
      <c r="U305" s="124"/>
      <c r="V305" s="124"/>
      <c r="W305" s="124"/>
      <c r="X305" s="124"/>
      <c r="Y305" s="124"/>
    </row>
    <row r="306" spans="1:25" s="217" customFormat="1" ht="12.75">
      <c r="A306" s="212" t="s">
        <v>135</v>
      </c>
      <c r="B306" s="213">
        <v>10011000</v>
      </c>
      <c r="C306" s="214">
        <v>79370.23</v>
      </c>
      <c r="D306" s="214">
        <v>89686.286</v>
      </c>
      <c r="E306" s="214">
        <v>13947.12</v>
      </c>
      <c r="F306" s="215">
        <f>+E306/D306*100-100</f>
        <v>-84.44899368449708</v>
      </c>
      <c r="G306" s="215"/>
      <c r="H306" s="214">
        <v>16634.103</v>
      </c>
      <c r="I306" s="214">
        <v>26539.755</v>
      </c>
      <c r="J306" s="214">
        <v>8039.56</v>
      </c>
      <c r="K306" s="215">
        <f t="shared" si="59"/>
        <v>-69.70748222807633</v>
      </c>
      <c r="L306" s="215">
        <f t="shared" si="60"/>
        <v>0.2004493402636751</v>
      </c>
      <c r="M306" s="216">
        <f t="shared" si="61"/>
        <v>295.9176501076207</v>
      </c>
      <c r="N306" s="216">
        <f t="shared" si="62"/>
        <v>576.4315500260985</v>
      </c>
      <c r="O306" s="215">
        <f t="shared" si="63"/>
        <v>94.79458214691121</v>
      </c>
      <c r="R306" s="218"/>
      <c r="W306" s="124"/>
      <c r="X306" s="124"/>
      <c r="Y306" s="124"/>
    </row>
    <row r="307" spans="1:25" s="217" customFormat="1" ht="12.75">
      <c r="A307" s="212" t="s">
        <v>136</v>
      </c>
      <c r="B307" s="213">
        <v>10030000</v>
      </c>
      <c r="C307" s="214">
        <v>23032.749</v>
      </c>
      <c r="D307" s="214">
        <v>64096.579</v>
      </c>
      <c r="E307" s="214">
        <v>72900.165</v>
      </c>
      <c r="F307" s="215">
        <f>+E307/D307*100-100</f>
        <v>13.734876552459994</v>
      </c>
      <c r="G307" s="215"/>
      <c r="H307" s="214">
        <v>4131.193</v>
      </c>
      <c r="I307" s="214">
        <v>19579.846</v>
      </c>
      <c r="J307" s="214">
        <v>32252.732</v>
      </c>
      <c r="K307" s="215">
        <f t="shared" si="59"/>
        <v>64.72413521536379</v>
      </c>
      <c r="L307" s="215">
        <f t="shared" si="60"/>
        <v>0.804153318228998</v>
      </c>
      <c r="M307" s="216">
        <f t="shared" si="61"/>
        <v>305.4741189853518</v>
      </c>
      <c r="N307" s="216">
        <f t="shared" si="62"/>
        <v>442.42330590061084</v>
      </c>
      <c r="O307" s="215">
        <f t="shared" si="63"/>
        <v>44.831682425386106</v>
      </c>
      <c r="R307" s="218"/>
      <c r="W307" s="124"/>
      <c r="X307" s="124"/>
      <c r="Y307" s="124"/>
    </row>
    <row r="308" spans="1:25" s="217" customFormat="1" ht="12.75">
      <c r="A308" s="213" t="s">
        <v>49</v>
      </c>
      <c r="B308" s="213">
        <v>12010000</v>
      </c>
      <c r="C308" s="214">
        <v>168312.995</v>
      </c>
      <c r="D308" s="214">
        <v>209287.4</v>
      </c>
      <c r="E308" s="214">
        <v>133008.724</v>
      </c>
      <c r="F308" s="215">
        <f>+E308/D308*100-100</f>
        <v>-36.44685537686455</v>
      </c>
      <c r="G308" s="215"/>
      <c r="H308" s="214">
        <v>47680.422</v>
      </c>
      <c r="I308" s="214">
        <v>71161.641</v>
      </c>
      <c r="J308" s="214">
        <v>66132.441</v>
      </c>
      <c r="K308" s="215">
        <f t="shared" si="59"/>
        <v>-7.0672906489045175</v>
      </c>
      <c r="L308" s="215">
        <f t="shared" si="60"/>
        <v>1.648871849762477</v>
      </c>
      <c r="M308" s="216">
        <f t="shared" si="61"/>
        <v>340.0187541151546</v>
      </c>
      <c r="N308" s="216">
        <f t="shared" si="62"/>
        <v>497.2037849186495</v>
      </c>
      <c r="O308" s="215">
        <f t="shared" si="63"/>
        <v>46.228341496204905</v>
      </c>
      <c r="W308" s="95"/>
      <c r="X308" s="95"/>
      <c r="Y308" s="95"/>
    </row>
    <row r="309" spans="1:25" s="217" customFormat="1" ht="12.75">
      <c r="A309" s="212" t="s">
        <v>137</v>
      </c>
      <c r="B309" s="219" t="s">
        <v>225</v>
      </c>
      <c r="C309" s="214"/>
      <c r="D309" s="214"/>
      <c r="E309" s="214"/>
      <c r="F309" s="215"/>
      <c r="G309" s="215"/>
      <c r="H309" s="214">
        <v>269363.88599999994</v>
      </c>
      <c r="I309" s="214">
        <v>325679.2919999999</v>
      </c>
      <c r="J309" s="214">
        <v>444220.17</v>
      </c>
      <c r="K309" s="215">
        <f t="shared" si="59"/>
        <v>36.39803970097063</v>
      </c>
      <c r="L309" s="215">
        <f t="shared" si="60"/>
        <v>11.07568573507973</v>
      </c>
      <c r="M309" s="216"/>
      <c r="N309" s="216"/>
      <c r="O309" s="215"/>
      <c r="P309" s="216"/>
      <c r="T309" s="216"/>
      <c r="U309" s="216"/>
      <c r="V309" s="216"/>
      <c r="W309" s="124"/>
      <c r="X309" s="124"/>
      <c r="Y309" s="124"/>
    </row>
    <row r="310" spans="1:25" s="217" customFormat="1" ht="12.75">
      <c r="A310" s="212"/>
      <c r="B310" s="212"/>
      <c r="C310" s="214"/>
      <c r="D310" s="214"/>
      <c r="E310" s="214"/>
      <c r="F310" s="215"/>
      <c r="G310" s="215"/>
      <c r="H310" s="214"/>
      <c r="I310" s="214"/>
      <c r="J310" s="214"/>
      <c r="K310" s="215"/>
      <c r="L310" s="220"/>
      <c r="M310" s="216"/>
      <c r="N310" s="216"/>
      <c r="O310" s="215"/>
      <c r="Q310" s="214"/>
      <c r="R310" s="214"/>
      <c r="S310" s="214"/>
      <c r="W310" s="124"/>
      <c r="X310" s="124"/>
      <c r="Y310" s="124"/>
    </row>
    <row r="311" spans="1:25" s="217" customFormat="1" ht="12.75">
      <c r="A311" s="221" t="s">
        <v>110</v>
      </c>
      <c r="B311" s="221"/>
      <c r="C311" s="214"/>
      <c r="D311" s="214"/>
      <c r="E311" s="214"/>
      <c r="F311" s="215"/>
      <c r="G311" s="215"/>
      <c r="H311" s="222">
        <f>SUM(H313:H330)</f>
        <v>1555629</v>
      </c>
      <c r="I311" s="222">
        <f>SUM(I313:I330)</f>
        <v>2068567.0000000002</v>
      </c>
      <c r="J311" s="222">
        <f>SUM(J313:J330)-1</f>
        <v>2759636</v>
      </c>
      <c r="K311" s="220">
        <f t="shared" si="59"/>
        <v>33.40810329082885</v>
      </c>
      <c r="L311" s="220">
        <f t="shared" si="60"/>
        <v>68.80565796733744</v>
      </c>
      <c r="M311" s="216"/>
      <c r="N311" s="216"/>
      <c r="O311" s="215"/>
      <c r="P311" s="216">
        <f>+'balanza productos_clase_sector'!B23</f>
        <v>1555629</v>
      </c>
      <c r="Q311" s="216">
        <f>+'balanza productos_clase_sector'!C23</f>
        <v>2068567</v>
      </c>
      <c r="R311" s="216">
        <f>+'balanza productos_clase_sector'!D23</f>
        <v>2759636</v>
      </c>
      <c r="S311" s="216"/>
      <c r="T311" s="216"/>
      <c r="U311" s="216"/>
      <c r="V311" s="216"/>
      <c r="W311" s="124"/>
      <c r="X311" s="124"/>
      <c r="Y311" s="124"/>
    </row>
    <row r="312" spans="1:18" s="217" customFormat="1" ht="11.25">
      <c r="A312" s="212"/>
      <c r="B312" s="212"/>
      <c r="C312" s="214"/>
      <c r="D312" s="214"/>
      <c r="E312" s="214"/>
      <c r="F312" s="215"/>
      <c r="G312" s="215"/>
      <c r="H312" s="214"/>
      <c r="I312" s="214"/>
      <c r="J312" s="214"/>
      <c r="K312" s="215"/>
      <c r="L312" s="220"/>
      <c r="M312" s="216"/>
      <c r="N312" s="216"/>
      <c r="O312" s="215"/>
      <c r="P312" s="216">
        <f>+P311-H311</f>
        <v>0</v>
      </c>
      <c r="Q312" s="216">
        <f>+Q311-I311</f>
        <v>0</v>
      </c>
      <c r="R312" s="216">
        <f>+R311-J311</f>
        <v>0</v>
      </c>
    </row>
    <row r="313" spans="1:25" s="217" customFormat="1" ht="11.25" customHeight="1">
      <c r="A313" s="212" t="s">
        <v>138</v>
      </c>
      <c r="B313" s="213">
        <v>10062000</v>
      </c>
      <c r="C313" s="214">
        <v>14.477</v>
      </c>
      <c r="D313" s="214">
        <v>0.552</v>
      </c>
      <c r="E313" s="214">
        <v>2405.536</v>
      </c>
      <c r="F313" s="215">
        <f aca="true" t="shared" si="64" ref="F313:F329">+E313/D313*100-100</f>
        <v>435685.50724637683</v>
      </c>
      <c r="G313" s="215"/>
      <c r="H313" s="214">
        <v>9.391</v>
      </c>
      <c r="I313" s="214">
        <v>6.464</v>
      </c>
      <c r="J313" s="214">
        <v>2077.426</v>
      </c>
      <c r="K313" s="215">
        <f t="shared" si="59"/>
        <v>32038.397277227723</v>
      </c>
      <c r="L313" s="215">
        <f t="shared" si="60"/>
        <v>0.05179620167603769</v>
      </c>
      <c r="M313" s="216">
        <f t="shared" si="61"/>
        <v>11710.144927536232</v>
      </c>
      <c r="N313" s="216">
        <f t="shared" si="62"/>
        <v>863.6021244329746</v>
      </c>
      <c r="O313" s="215">
        <f t="shared" si="63"/>
        <v>-92.62517987798573</v>
      </c>
      <c r="W313" s="216"/>
      <c r="X313" s="216"/>
      <c r="Y313" s="216"/>
    </row>
    <row r="314" spans="1:22" s="217" customFormat="1" ht="11.25">
      <c r="A314" s="212" t="s">
        <v>139</v>
      </c>
      <c r="B314" s="213">
        <v>10063000</v>
      </c>
      <c r="C314" s="214">
        <v>79107.328</v>
      </c>
      <c r="D314" s="214">
        <v>91798.616</v>
      </c>
      <c r="E314" s="214">
        <v>92816.906</v>
      </c>
      <c r="F314" s="215">
        <f t="shared" si="64"/>
        <v>1.109265089573924</v>
      </c>
      <c r="G314" s="215"/>
      <c r="H314" s="214">
        <v>26252.029</v>
      </c>
      <c r="I314" s="214">
        <v>38217.309</v>
      </c>
      <c r="J314" s="214">
        <v>68335.419</v>
      </c>
      <c r="K314" s="215">
        <f t="shared" si="59"/>
        <v>78.80751101549299</v>
      </c>
      <c r="L314" s="215">
        <f t="shared" si="60"/>
        <v>1.7037984236938104</v>
      </c>
      <c r="M314" s="216">
        <f t="shared" si="61"/>
        <v>416.3168320533286</v>
      </c>
      <c r="N314" s="216">
        <f t="shared" si="62"/>
        <v>736.2389239736132</v>
      </c>
      <c r="O314" s="215">
        <f t="shared" si="63"/>
        <v>76.84582204913198</v>
      </c>
      <c r="T314" s="216"/>
      <c r="U314" s="216"/>
      <c r="V314" s="216"/>
    </row>
    <row r="315" spans="1:19" s="217" customFormat="1" ht="11.25">
      <c r="A315" s="212" t="s">
        <v>140</v>
      </c>
      <c r="B315" s="213">
        <v>10064000</v>
      </c>
      <c r="C315" s="214">
        <v>23464.913</v>
      </c>
      <c r="D315" s="214">
        <v>20257.54</v>
      </c>
      <c r="E315" s="214">
        <v>29668.9</v>
      </c>
      <c r="F315" s="215">
        <f t="shared" si="64"/>
        <v>46.45855321031084</v>
      </c>
      <c r="G315" s="215"/>
      <c r="H315" s="214">
        <v>5741.093</v>
      </c>
      <c r="I315" s="214">
        <v>5923.564</v>
      </c>
      <c r="J315" s="214">
        <v>17065.018</v>
      </c>
      <c r="K315" s="215">
        <f t="shared" si="59"/>
        <v>188.08700302723156</v>
      </c>
      <c r="L315" s="215">
        <f t="shared" si="60"/>
        <v>0.42547995160030405</v>
      </c>
      <c r="M315" s="216">
        <f t="shared" si="61"/>
        <v>292.41280036964014</v>
      </c>
      <c r="N315" s="216">
        <f t="shared" si="62"/>
        <v>575.1820256227902</v>
      </c>
      <c r="O315" s="215">
        <f t="shared" si="63"/>
        <v>96.70206806805325</v>
      </c>
      <c r="Q315" s="216"/>
      <c r="R315" s="216"/>
      <c r="S315" s="216"/>
    </row>
    <row r="316" spans="1:16" s="217" customFormat="1" ht="11.25">
      <c r="A316" s="212" t="s">
        <v>141</v>
      </c>
      <c r="B316" s="213">
        <v>11010000</v>
      </c>
      <c r="C316" s="214">
        <v>7561.616</v>
      </c>
      <c r="D316" s="214">
        <v>4816.726</v>
      </c>
      <c r="E316" s="214">
        <v>4466.003</v>
      </c>
      <c r="F316" s="215">
        <f t="shared" si="64"/>
        <v>-7.281356672561401</v>
      </c>
      <c r="G316" s="215"/>
      <c r="H316" s="214">
        <v>1464.098</v>
      </c>
      <c r="I316" s="214">
        <v>1099.311</v>
      </c>
      <c r="J316" s="214">
        <v>1889.908</v>
      </c>
      <c r="K316" s="215">
        <f t="shared" si="59"/>
        <v>71.91750105293224</v>
      </c>
      <c r="L316" s="215">
        <f t="shared" si="60"/>
        <v>0.04712083892141382</v>
      </c>
      <c r="M316" s="216">
        <f t="shared" si="61"/>
        <v>228.22784605144656</v>
      </c>
      <c r="N316" s="216">
        <f t="shared" si="62"/>
        <v>423.1766078079213</v>
      </c>
      <c r="O316" s="215">
        <f t="shared" si="63"/>
        <v>85.41848206924314</v>
      </c>
      <c r="P316" s="216"/>
    </row>
    <row r="317" spans="1:15" s="217" customFormat="1" ht="11.25">
      <c r="A317" s="212" t="s">
        <v>142</v>
      </c>
      <c r="B317" s="213">
        <v>15121110</v>
      </c>
      <c r="C317" s="214">
        <v>367.1</v>
      </c>
      <c r="D317" s="214">
        <v>1226.642</v>
      </c>
      <c r="E317" s="214">
        <v>1813.336</v>
      </c>
      <c r="F317" s="215">
        <f t="shared" si="64"/>
        <v>47.8292770017658</v>
      </c>
      <c r="G317" s="215"/>
      <c r="H317" s="214">
        <v>282.376</v>
      </c>
      <c r="I317" s="214">
        <v>1334.592</v>
      </c>
      <c r="J317" s="214">
        <v>3291.884</v>
      </c>
      <c r="K317" s="215">
        <f t="shared" si="59"/>
        <v>146.6584544190284</v>
      </c>
      <c r="L317" s="215">
        <f t="shared" si="60"/>
        <v>0.08207613053756026</v>
      </c>
      <c r="M317" s="216">
        <f t="shared" si="61"/>
        <v>1088.0044870467505</v>
      </c>
      <c r="N317" s="216">
        <f t="shared" si="62"/>
        <v>1815.3745362139173</v>
      </c>
      <c r="O317" s="215">
        <f t="shared" si="63"/>
        <v>66.85358910067734</v>
      </c>
    </row>
    <row r="318" spans="1:15" s="217" customFormat="1" ht="11.25">
      <c r="A318" s="212" t="s">
        <v>143</v>
      </c>
      <c r="B318" s="213">
        <v>15121910</v>
      </c>
      <c r="C318" s="214">
        <v>3320.086</v>
      </c>
      <c r="D318" s="214">
        <v>6273.019</v>
      </c>
      <c r="E318" s="214">
        <v>3851.353</v>
      </c>
      <c r="F318" s="215">
        <f t="shared" si="64"/>
        <v>-38.60447417742557</v>
      </c>
      <c r="G318" s="215"/>
      <c r="H318" s="214">
        <v>2924.674</v>
      </c>
      <c r="I318" s="214">
        <v>7514.341</v>
      </c>
      <c r="J318" s="214">
        <v>6983.906</v>
      </c>
      <c r="K318" s="215">
        <f t="shared" si="59"/>
        <v>-7.058968976787199</v>
      </c>
      <c r="L318" s="215">
        <f t="shared" si="60"/>
        <v>0.17412885159928182</v>
      </c>
      <c r="M318" s="216">
        <f t="shared" si="61"/>
        <v>1197.8827100635276</v>
      </c>
      <c r="N318" s="216">
        <f t="shared" si="62"/>
        <v>1813.3642904194967</v>
      </c>
      <c r="O318" s="215">
        <f t="shared" si="63"/>
        <v>51.380788384810074</v>
      </c>
    </row>
    <row r="319" spans="1:15" s="217" customFormat="1" ht="11.25">
      <c r="A319" s="212" t="s">
        <v>144</v>
      </c>
      <c r="B319" s="213">
        <v>15071000</v>
      </c>
      <c r="C319" s="214">
        <v>21068.28</v>
      </c>
      <c r="D319" s="214">
        <v>839.661</v>
      </c>
      <c r="E319" s="214">
        <v>54.001</v>
      </c>
      <c r="F319" s="215">
        <f t="shared" si="64"/>
        <v>-93.56871404054732</v>
      </c>
      <c r="G319" s="215"/>
      <c r="H319" s="214">
        <v>11135.996</v>
      </c>
      <c r="I319" s="214">
        <v>499.156</v>
      </c>
      <c r="J319" s="214">
        <v>45.498</v>
      </c>
      <c r="K319" s="215">
        <f t="shared" si="59"/>
        <v>-90.88501390346906</v>
      </c>
      <c r="L319" s="215">
        <f t="shared" si="60"/>
        <v>0.0011343959225774407</v>
      </c>
      <c r="M319" s="216"/>
      <c r="N319" s="216"/>
      <c r="O319" s="215"/>
    </row>
    <row r="320" spans="1:15" s="217" customFormat="1" ht="11.25">
      <c r="A320" s="212" t="s">
        <v>145</v>
      </c>
      <c r="B320" s="213">
        <v>15079000</v>
      </c>
      <c r="C320" s="214">
        <v>460.372</v>
      </c>
      <c r="D320" s="214">
        <v>2900.203</v>
      </c>
      <c r="E320" s="214">
        <v>4132.332</v>
      </c>
      <c r="F320" s="215">
        <f t="shared" si="64"/>
        <v>42.484233000241716</v>
      </c>
      <c r="G320" s="215"/>
      <c r="H320" s="214">
        <v>320.718</v>
      </c>
      <c r="I320" s="214">
        <v>3055.451</v>
      </c>
      <c r="J320" s="214">
        <v>6325.249</v>
      </c>
      <c r="K320" s="215">
        <f t="shared" si="59"/>
        <v>107.01523277578335</v>
      </c>
      <c r="L320" s="215">
        <f t="shared" si="60"/>
        <v>0.15770663930034365</v>
      </c>
      <c r="M320" s="216">
        <f t="shared" si="61"/>
        <v>1053.5300460002284</v>
      </c>
      <c r="N320" s="216">
        <f t="shared" si="62"/>
        <v>1530.6729952966023</v>
      </c>
      <c r="O320" s="215">
        <f t="shared" si="63"/>
        <v>45.28992325447837</v>
      </c>
    </row>
    <row r="321" spans="1:15" s="217" customFormat="1" ht="11.25">
      <c r="A321" s="212" t="s">
        <v>146</v>
      </c>
      <c r="B321" s="213">
        <v>15179000</v>
      </c>
      <c r="C321" s="214">
        <v>257624.863</v>
      </c>
      <c r="D321" s="214">
        <v>299539.36</v>
      </c>
      <c r="E321" s="214">
        <v>275962.662</v>
      </c>
      <c r="F321" s="215">
        <f t="shared" si="64"/>
        <v>-7.870984968386125</v>
      </c>
      <c r="G321" s="215"/>
      <c r="H321" s="214">
        <v>170128.497</v>
      </c>
      <c r="I321" s="214">
        <v>276109.876</v>
      </c>
      <c r="J321" s="214">
        <v>382398.035</v>
      </c>
      <c r="K321" s="215">
        <f t="shared" si="59"/>
        <v>38.49487766964194</v>
      </c>
      <c r="L321" s="215">
        <f t="shared" si="60"/>
        <v>9.534282203736987</v>
      </c>
      <c r="M321" s="216">
        <f t="shared" si="61"/>
        <v>921.7816182821516</v>
      </c>
      <c r="N321" s="216">
        <f t="shared" si="62"/>
        <v>1385.6875862430982</v>
      </c>
      <c r="O321" s="215">
        <f t="shared" si="63"/>
        <v>50.327101209231074</v>
      </c>
    </row>
    <row r="322" spans="1:15" s="217" customFormat="1" ht="11.25">
      <c r="A322" s="212" t="s">
        <v>14</v>
      </c>
      <c r="B322" s="213">
        <v>17019900</v>
      </c>
      <c r="C322" s="214">
        <v>219303.347</v>
      </c>
      <c r="D322" s="214">
        <v>438282.032</v>
      </c>
      <c r="E322" s="214">
        <v>548540.027</v>
      </c>
      <c r="F322" s="215">
        <f t="shared" si="64"/>
        <v>25.15685949909077</v>
      </c>
      <c r="G322" s="215"/>
      <c r="H322" s="214">
        <v>94638.971</v>
      </c>
      <c r="I322" s="214">
        <v>168951.119</v>
      </c>
      <c r="J322" s="214">
        <v>222185.267</v>
      </c>
      <c r="K322" s="215">
        <f t="shared" si="59"/>
        <v>31.508609303735938</v>
      </c>
      <c r="L322" s="215">
        <f t="shared" si="60"/>
        <v>5.539717370908172</v>
      </c>
      <c r="M322" s="216">
        <f t="shared" si="61"/>
        <v>385.484931310166</v>
      </c>
      <c r="N322" s="216">
        <f t="shared" si="62"/>
        <v>405.0484122647261</v>
      </c>
      <c r="O322" s="215">
        <f t="shared" si="63"/>
        <v>5.075031308764451</v>
      </c>
    </row>
    <row r="323" spans="1:18" s="217" customFormat="1" ht="11.25">
      <c r="A323" s="212" t="s">
        <v>113</v>
      </c>
      <c r="B323" s="219" t="s">
        <v>225</v>
      </c>
      <c r="C323" s="214">
        <v>6056.911</v>
      </c>
      <c r="D323" s="214">
        <v>2460.77</v>
      </c>
      <c r="E323" s="214">
        <v>7068.525</v>
      </c>
      <c r="F323" s="215">
        <f t="shared" si="64"/>
        <v>187.24850351719175</v>
      </c>
      <c r="G323" s="215"/>
      <c r="H323" s="214">
        <v>13492.749</v>
      </c>
      <c r="I323" s="214">
        <v>8252.575</v>
      </c>
      <c r="J323" s="214">
        <v>24949.988</v>
      </c>
      <c r="K323" s="215">
        <f t="shared" si="59"/>
        <v>202.32973344683325</v>
      </c>
      <c r="L323" s="215">
        <f t="shared" si="60"/>
        <v>0.6220749187998611</v>
      </c>
      <c r="M323" s="216">
        <f t="shared" si="61"/>
        <v>3353.6555630961043</v>
      </c>
      <c r="N323" s="216">
        <f t="shared" si="62"/>
        <v>3529.730460032327</v>
      </c>
      <c r="O323" s="215">
        <f t="shared" si="63"/>
        <v>5.2502379455351615</v>
      </c>
      <c r="R323" s="218"/>
    </row>
    <row r="324" spans="1:18" s="217" customFormat="1" ht="11.25">
      <c r="A324" s="212" t="s">
        <v>114</v>
      </c>
      <c r="B324" s="219" t="s">
        <v>225</v>
      </c>
      <c r="C324" s="214">
        <v>6145.117</v>
      </c>
      <c r="D324" s="214">
        <v>438.16</v>
      </c>
      <c r="E324" s="214">
        <v>416.202</v>
      </c>
      <c r="F324" s="215">
        <f t="shared" si="64"/>
        <v>-5.011411356582073</v>
      </c>
      <c r="G324" s="220"/>
      <c r="H324" s="214">
        <v>14214.164</v>
      </c>
      <c r="I324" s="214">
        <v>1537.804</v>
      </c>
      <c r="J324" s="214">
        <v>1944.142</v>
      </c>
      <c r="K324" s="215">
        <f t="shared" si="59"/>
        <v>26.42326330273559</v>
      </c>
      <c r="L324" s="215">
        <f t="shared" si="60"/>
        <v>0.048473048435349934</v>
      </c>
      <c r="M324" s="216">
        <f t="shared" si="61"/>
        <v>3509.6859594668613</v>
      </c>
      <c r="N324" s="216">
        <f t="shared" si="62"/>
        <v>4671.150066554222</v>
      </c>
      <c r="O324" s="215">
        <f t="shared" si="63"/>
        <v>33.09310634914448</v>
      </c>
      <c r="R324" s="218"/>
    </row>
    <row r="325" spans="1:18" s="217" customFormat="1" ht="11.25">
      <c r="A325" s="212" t="s">
        <v>116</v>
      </c>
      <c r="B325" s="219" t="s">
        <v>225</v>
      </c>
      <c r="C325" s="214">
        <v>9159.843</v>
      </c>
      <c r="D325" s="214">
        <v>7099.765</v>
      </c>
      <c r="E325" s="214">
        <v>7139.1</v>
      </c>
      <c r="F325" s="215">
        <f t="shared" si="64"/>
        <v>0.5540324221998958</v>
      </c>
      <c r="G325" s="215"/>
      <c r="H325" s="214">
        <v>25897.41</v>
      </c>
      <c r="I325" s="214">
        <v>25831.406</v>
      </c>
      <c r="J325" s="214">
        <v>33620.638</v>
      </c>
      <c r="K325" s="215">
        <f t="shared" si="59"/>
        <v>30.15411549801044</v>
      </c>
      <c r="L325" s="215">
        <f t="shared" si="60"/>
        <v>0.8382591468119954</v>
      </c>
      <c r="M325" s="216">
        <f t="shared" si="61"/>
        <v>3638.3466213318325</v>
      </c>
      <c r="N325" s="216">
        <f t="shared" si="62"/>
        <v>4709.366446750991</v>
      </c>
      <c r="O325" s="215">
        <f t="shared" si="63"/>
        <v>29.436992592726284</v>
      </c>
      <c r="R325" s="218"/>
    </row>
    <row r="326" spans="1:18" s="217" customFormat="1" ht="11.25">
      <c r="A326" s="212" t="s">
        <v>147</v>
      </c>
      <c r="B326" s="219" t="s">
        <v>225</v>
      </c>
      <c r="C326" s="214">
        <v>84329.299</v>
      </c>
      <c r="D326" s="214">
        <v>102599.054</v>
      </c>
      <c r="E326" s="214">
        <v>86840.178</v>
      </c>
      <c r="F326" s="215">
        <f t="shared" si="64"/>
        <v>-15.35966988545529</v>
      </c>
      <c r="G326" s="215"/>
      <c r="H326" s="214">
        <v>300025.911</v>
      </c>
      <c r="I326" s="214">
        <v>345237.609</v>
      </c>
      <c r="J326" s="214">
        <v>419426.659</v>
      </c>
      <c r="K326" s="215">
        <f t="shared" si="59"/>
        <v>21.489272334753082</v>
      </c>
      <c r="L326" s="215">
        <f t="shared" si="60"/>
        <v>10.457512237678111</v>
      </c>
      <c r="M326" s="216">
        <f t="shared" si="61"/>
        <v>3364.920002088908</v>
      </c>
      <c r="N326" s="216">
        <f t="shared" si="62"/>
        <v>4829.868715837962</v>
      </c>
      <c r="O326" s="215">
        <f t="shared" si="63"/>
        <v>43.53591505413584</v>
      </c>
      <c r="P326" s="216"/>
      <c r="R326" s="218"/>
    </row>
    <row r="327" spans="1:18" s="217" customFormat="1" ht="11.25">
      <c r="A327" s="212" t="s">
        <v>148</v>
      </c>
      <c r="B327" s="219" t="s">
        <v>225</v>
      </c>
      <c r="C327" s="214">
        <v>3547.718</v>
      </c>
      <c r="D327" s="214">
        <v>4425.586</v>
      </c>
      <c r="E327" s="214">
        <v>3095.952</v>
      </c>
      <c r="F327" s="215">
        <f t="shared" si="64"/>
        <v>-30.04424724770911</v>
      </c>
      <c r="G327" s="215"/>
      <c r="H327" s="214">
        <v>9407.347</v>
      </c>
      <c r="I327" s="214">
        <v>11443.498</v>
      </c>
      <c r="J327" s="214">
        <v>13164.136</v>
      </c>
      <c r="K327" s="215">
        <f t="shared" si="59"/>
        <v>15.035944428880057</v>
      </c>
      <c r="L327" s="215">
        <f t="shared" si="60"/>
        <v>0.32821975037704737</v>
      </c>
      <c r="M327" s="216">
        <f t="shared" si="61"/>
        <v>2585.7588125052816</v>
      </c>
      <c r="N327" s="216">
        <f t="shared" si="62"/>
        <v>4252.047835366956</v>
      </c>
      <c r="O327" s="215">
        <f t="shared" si="63"/>
        <v>64.44100721239525</v>
      </c>
      <c r="P327" s="216"/>
      <c r="Q327" s="216"/>
      <c r="R327" s="218"/>
    </row>
    <row r="328" spans="1:18" s="217" customFormat="1" ht="11.25">
      <c r="A328" s="212" t="s">
        <v>149</v>
      </c>
      <c r="B328" s="219" t="s">
        <v>225</v>
      </c>
      <c r="C328" s="214">
        <v>1513.26</v>
      </c>
      <c r="D328" s="214">
        <v>3236.799</v>
      </c>
      <c r="E328" s="214">
        <v>2854.1</v>
      </c>
      <c r="F328" s="215">
        <f t="shared" si="64"/>
        <v>-11.823378591009202</v>
      </c>
      <c r="G328" s="215"/>
      <c r="H328" s="214">
        <v>3620.331</v>
      </c>
      <c r="I328" s="214">
        <v>8143.8</v>
      </c>
      <c r="J328" s="214">
        <v>7727.731</v>
      </c>
      <c r="K328" s="215">
        <f t="shared" si="59"/>
        <v>-5.109027726614116</v>
      </c>
      <c r="L328" s="215">
        <f t="shared" si="60"/>
        <v>0.19267454695097125</v>
      </c>
      <c r="M328" s="216">
        <f t="shared" si="61"/>
        <v>2516.0042375198464</v>
      </c>
      <c r="N328" s="216">
        <f t="shared" si="62"/>
        <v>2707.589432745874</v>
      </c>
      <c r="O328" s="215">
        <f t="shared" si="63"/>
        <v>7.614661071274</v>
      </c>
      <c r="P328" s="216"/>
      <c r="Q328" s="216"/>
      <c r="R328" s="218"/>
    </row>
    <row r="329" spans="1:18" s="217" customFormat="1" ht="11.25">
      <c r="A329" s="212" t="s">
        <v>150</v>
      </c>
      <c r="B329" s="219" t="s">
        <v>225</v>
      </c>
      <c r="C329" s="214">
        <v>17793.184</v>
      </c>
      <c r="D329" s="214">
        <v>25235.086</v>
      </c>
      <c r="E329" s="214">
        <v>24477.33</v>
      </c>
      <c r="F329" s="215">
        <f t="shared" si="64"/>
        <v>-3.0027874682099167</v>
      </c>
      <c r="G329" s="215"/>
      <c r="H329" s="214">
        <v>20213.098</v>
      </c>
      <c r="I329" s="214">
        <v>34475.055</v>
      </c>
      <c r="J329" s="214">
        <v>41443.83</v>
      </c>
      <c r="K329" s="215">
        <f t="shared" si="59"/>
        <v>20.213963400493483</v>
      </c>
      <c r="L329" s="215">
        <f t="shared" si="60"/>
        <v>1.0333138108926243</v>
      </c>
      <c r="M329" s="216">
        <f t="shared" si="61"/>
        <v>1366.1556374327395</v>
      </c>
      <c r="N329" s="216">
        <f t="shared" si="62"/>
        <v>1693.1515814837649</v>
      </c>
      <c r="O329" s="215">
        <f t="shared" si="63"/>
        <v>23.935482538835146</v>
      </c>
      <c r="R329" s="218"/>
    </row>
    <row r="330" spans="1:18" s="217" customFormat="1" ht="11.25">
      <c r="A330" s="212" t="s">
        <v>137</v>
      </c>
      <c r="B330" s="219" t="s">
        <v>225</v>
      </c>
      <c r="C330" s="214"/>
      <c r="D330" s="214"/>
      <c r="E330" s="214"/>
      <c r="F330" s="215"/>
      <c r="G330" s="215"/>
      <c r="H330" s="214">
        <v>855860.147</v>
      </c>
      <c r="I330" s="214">
        <v>1130934.07</v>
      </c>
      <c r="J330" s="214">
        <v>1506762.266</v>
      </c>
      <c r="K330" s="215">
        <f t="shared" si="59"/>
        <v>33.23166274405369</v>
      </c>
      <c r="L330" s="215">
        <f t="shared" si="60"/>
        <v>37.567914432369456</v>
      </c>
      <c r="M330" s="216"/>
      <c r="N330" s="216"/>
      <c r="O330" s="215"/>
      <c r="R330" s="218"/>
    </row>
    <row r="331" spans="1:18" ht="11.25">
      <c r="A331" s="2"/>
      <c r="B331" s="2"/>
      <c r="C331" s="36"/>
      <c r="D331" s="36"/>
      <c r="E331" s="36"/>
      <c r="F331" s="36"/>
      <c r="G331" s="36"/>
      <c r="H331" s="170"/>
      <c r="I331" s="170"/>
      <c r="J331" s="170"/>
      <c r="K331" s="2"/>
      <c r="L331" s="2"/>
      <c r="R331" s="180"/>
    </row>
    <row r="332" spans="1:18" ht="11.25">
      <c r="A332" s="29" t="s">
        <v>151</v>
      </c>
      <c r="B332" s="29"/>
      <c r="C332" s="29"/>
      <c r="D332" s="29"/>
      <c r="E332" s="29"/>
      <c r="F332" s="29"/>
      <c r="G332" s="29"/>
      <c r="H332" s="29"/>
      <c r="I332" s="29"/>
      <c r="J332" s="29"/>
      <c r="K332" s="29"/>
      <c r="L332" s="29"/>
      <c r="R332" s="180"/>
    </row>
    <row r="333" ht="11.25">
      <c r="R333" s="180"/>
    </row>
    <row r="334" spans="1:18" ht="19.5" customHeight="1">
      <c r="A334" s="265" t="s">
        <v>444</v>
      </c>
      <c r="B334" s="265"/>
      <c r="C334" s="265"/>
      <c r="D334" s="265"/>
      <c r="E334" s="265"/>
      <c r="F334" s="265"/>
      <c r="G334" s="265"/>
      <c r="H334" s="265"/>
      <c r="I334" s="265"/>
      <c r="J334" s="265"/>
      <c r="K334" s="265"/>
      <c r="L334" s="190"/>
      <c r="R334" s="180"/>
    </row>
    <row r="335" spans="1:20" ht="19.5" customHeight="1">
      <c r="A335" s="264" t="s">
        <v>445</v>
      </c>
      <c r="B335" s="264"/>
      <c r="C335" s="264"/>
      <c r="D335" s="264"/>
      <c r="E335" s="264"/>
      <c r="F335" s="264"/>
      <c r="G335" s="264"/>
      <c r="H335" s="264"/>
      <c r="I335" s="264"/>
      <c r="J335" s="264"/>
      <c r="K335" s="264"/>
      <c r="L335" s="191"/>
      <c r="R335" s="180"/>
      <c r="S335" s="27"/>
      <c r="T335" s="27"/>
    </row>
    <row r="336" spans="1:21" ht="12.75">
      <c r="A336" s="29"/>
      <c r="B336" s="29"/>
      <c r="C336" s="271" t="s">
        <v>184</v>
      </c>
      <c r="D336" s="271"/>
      <c r="E336" s="271"/>
      <c r="F336" s="271"/>
      <c r="G336" s="30"/>
      <c r="H336" s="271" t="s">
        <v>360</v>
      </c>
      <c r="I336" s="271"/>
      <c r="J336" s="271"/>
      <c r="K336" s="271"/>
      <c r="L336" s="30"/>
      <c r="M336" s="268"/>
      <c r="N336" s="268"/>
      <c r="O336" s="268"/>
      <c r="P336" s="171"/>
      <c r="Q336" s="171"/>
      <c r="R336" s="95"/>
      <c r="S336" s="95"/>
      <c r="T336" s="95"/>
      <c r="U336" s="171"/>
    </row>
    <row r="337" spans="1:21" ht="12.75">
      <c r="A337" s="29" t="s">
        <v>201</v>
      </c>
      <c r="B337" s="46" t="s">
        <v>169</v>
      </c>
      <c r="C337" s="53">
        <v>2006</v>
      </c>
      <c r="D337" s="270" t="str">
        <f>+D297</f>
        <v>Enero - Diciembre</v>
      </c>
      <c r="E337" s="270"/>
      <c r="F337" s="270"/>
      <c r="G337" s="30"/>
      <c r="H337" s="53">
        <v>2006</v>
      </c>
      <c r="I337" s="270" t="str">
        <f>+D337</f>
        <v>Enero - Diciembre</v>
      </c>
      <c r="J337" s="270"/>
      <c r="K337" s="270"/>
      <c r="L337" s="192" t="s">
        <v>407</v>
      </c>
      <c r="M337" s="269"/>
      <c r="N337" s="269"/>
      <c r="O337" s="269"/>
      <c r="P337" s="171"/>
      <c r="Q337" s="171"/>
      <c r="R337" s="124"/>
      <c r="S337" s="124"/>
      <c r="T337" s="124"/>
      <c r="U337" s="171"/>
    </row>
    <row r="338" spans="1:20" ht="12.75">
      <c r="A338" s="2"/>
      <c r="B338" s="47" t="s">
        <v>50</v>
      </c>
      <c r="C338" s="2"/>
      <c r="D338" s="54">
        <v>2007</v>
      </c>
      <c r="E338" s="54">
        <v>2008</v>
      </c>
      <c r="F338" s="55" t="s">
        <v>330</v>
      </c>
      <c r="G338" s="35"/>
      <c r="H338" s="2"/>
      <c r="I338" s="54">
        <v>2007</v>
      </c>
      <c r="J338" s="54">
        <v>2008</v>
      </c>
      <c r="K338" s="55" t="s">
        <v>330</v>
      </c>
      <c r="L338" s="35">
        <v>2008</v>
      </c>
      <c r="M338" s="188"/>
      <c r="N338" s="188"/>
      <c r="O338" s="35"/>
      <c r="R338" s="124"/>
      <c r="S338" s="124"/>
      <c r="T338" s="124"/>
    </row>
    <row r="339" spans="1:20" s="62" customFormat="1" ht="12.75">
      <c r="A339" s="61" t="s">
        <v>418</v>
      </c>
      <c r="B339" s="61"/>
      <c r="C339" s="61"/>
      <c r="D339" s="61"/>
      <c r="E339" s="61"/>
      <c r="F339" s="61"/>
      <c r="G339" s="61"/>
      <c r="H339" s="61">
        <f>+H349+H341+H355+H360</f>
        <v>475604.597</v>
      </c>
      <c r="I339" s="61">
        <f>+I349+I341+I355+I360</f>
        <v>668216.6579999999</v>
      </c>
      <c r="J339" s="61">
        <f>+J349+J341+J355+J360</f>
        <v>1124268.377</v>
      </c>
      <c r="K339" s="187">
        <f>+J339/I339*100-100</f>
        <v>68.24907962710506</v>
      </c>
      <c r="L339" s="61"/>
      <c r="R339" s="124"/>
      <c r="S339" s="124"/>
      <c r="T339" s="124"/>
    </row>
    <row r="340" spans="1:20" ht="12.75">
      <c r="A340" s="171"/>
      <c r="B340" s="62"/>
      <c r="C340" s="62"/>
      <c r="D340" s="62"/>
      <c r="F340" s="62"/>
      <c r="G340" s="62"/>
      <c r="H340" s="62"/>
      <c r="J340" s="204"/>
      <c r="K340" s="62"/>
      <c r="M340" s="26"/>
      <c r="N340" s="26"/>
      <c r="O340" s="26"/>
      <c r="R340" s="95"/>
      <c r="S340" s="95"/>
      <c r="T340" s="95"/>
    </row>
    <row r="341" spans="1:20" ht="12.75">
      <c r="A341" s="198" t="s">
        <v>424</v>
      </c>
      <c r="B341" s="206"/>
      <c r="C341" s="205">
        <f>SUM(C342:C347)</f>
        <v>902501.4650000001</v>
      </c>
      <c r="D341" s="205">
        <f>SUM(D342:D347)</f>
        <v>1079830.144</v>
      </c>
      <c r="E341" s="205">
        <f>SUM(E342:E347)</f>
        <v>1045509.089</v>
      </c>
      <c r="F341" s="33">
        <f aca="true" t="shared" si="65" ref="F341:F358">+E341/D341*100-100</f>
        <v>-3.1783753390014766</v>
      </c>
      <c r="G341" s="205"/>
      <c r="H341" s="205">
        <f>SUM(H342:H347)</f>
        <v>253663.53000000003</v>
      </c>
      <c r="I341" s="205">
        <f>SUM(I342:I347)</f>
        <v>408542.579</v>
      </c>
      <c r="J341" s="205">
        <f>SUM(J342:J347)</f>
        <v>787179.025</v>
      </c>
      <c r="K341" s="33">
        <f aca="true" t="shared" si="66" ref="K341:K358">+J341/I341*100-100</f>
        <v>92.67980021245225</v>
      </c>
      <c r="L341" s="182">
        <f aca="true" t="shared" si="67" ref="L341:L347">+J341/$J$341*100</f>
        <v>100</v>
      </c>
      <c r="M341" s="216">
        <f aca="true" t="shared" si="68" ref="M341:M368">+I341/D341*1000</f>
        <v>378.33966876183075</v>
      </c>
      <c r="N341" s="216">
        <f aca="true" t="shared" si="69" ref="N341:N368">+J341/E341*1000</f>
        <v>752.9145688756417</v>
      </c>
      <c r="O341" s="215">
        <f aca="true" t="shared" si="70" ref="O341:O368">+N341/M341*100-100</f>
        <v>99.00492362845787</v>
      </c>
      <c r="R341" s="124"/>
      <c r="S341" s="124"/>
      <c r="T341" s="124"/>
    </row>
    <row r="342" spans="1:20" ht="12.75">
      <c r="A342" s="171" t="s">
        <v>425</v>
      </c>
      <c r="B342" s="206" t="s">
        <v>225</v>
      </c>
      <c r="C342" s="207">
        <v>431376.677</v>
      </c>
      <c r="D342" s="207">
        <v>457915.262</v>
      </c>
      <c r="E342" s="207">
        <v>492926.06</v>
      </c>
      <c r="F342" s="34">
        <f t="shared" si="65"/>
        <v>7.645693626171379</v>
      </c>
      <c r="G342" s="207"/>
      <c r="H342" s="207">
        <v>116808.851</v>
      </c>
      <c r="I342" s="207">
        <v>169968.829</v>
      </c>
      <c r="J342" s="207">
        <v>324133.092</v>
      </c>
      <c r="K342" s="34">
        <f t="shared" si="66"/>
        <v>90.70149150701039</v>
      </c>
      <c r="L342" s="180">
        <f t="shared" si="67"/>
        <v>41.176540749418464</v>
      </c>
      <c r="M342" s="216">
        <f t="shared" si="68"/>
        <v>371.17965506902016</v>
      </c>
      <c r="N342" s="216">
        <f t="shared" si="69"/>
        <v>657.5693969192864</v>
      </c>
      <c r="O342" s="215">
        <f t="shared" si="70"/>
        <v>77.15663774648763</v>
      </c>
      <c r="R342" s="124"/>
      <c r="S342" s="124"/>
      <c r="T342" s="124"/>
    </row>
    <row r="343" spans="1:20" ht="12.75">
      <c r="A343" s="171" t="s">
        <v>426</v>
      </c>
      <c r="B343" s="206" t="s">
        <v>225</v>
      </c>
      <c r="C343" s="207">
        <v>127438.177</v>
      </c>
      <c r="D343" s="207">
        <v>182823.051</v>
      </c>
      <c r="E343" s="207">
        <v>100795.883</v>
      </c>
      <c r="F343" s="34">
        <f t="shared" si="65"/>
        <v>-44.86697249134082</v>
      </c>
      <c r="G343" s="207"/>
      <c r="H343" s="207">
        <v>29334.763</v>
      </c>
      <c r="I343" s="207">
        <v>67270.452</v>
      </c>
      <c r="J343" s="207">
        <v>95730.416</v>
      </c>
      <c r="K343" s="34">
        <f t="shared" si="66"/>
        <v>42.30678277589095</v>
      </c>
      <c r="L343" s="180">
        <f t="shared" si="67"/>
        <v>12.161200052300682</v>
      </c>
      <c r="M343" s="216">
        <f t="shared" si="68"/>
        <v>367.9538856399459</v>
      </c>
      <c r="N343" s="216">
        <f t="shared" si="69"/>
        <v>949.7452986249448</v>
      </c>
      <c r="O343" s="215">
        <f t="shared" si="70"/>
        <v>158.11530620831644</v>
      </c>
      <c r="R343" s="124"/>
      <c r="S343" s="124"/>
      <c r="T343" s="124"/>
    </row>
    <row r="344" spans="1:20" ht="11.25">
      <c r="A344" s="171" t="s">
        <v>427</v>
      </c>
      <c r="B344" s="206" t="s">
        <v>225</v>
      </c>
      <c r="C344" s="207">
        <v>25524.289</v>
      </c>
      <c r="D344" s="207">
        <v>46735.348</v>
      </c>
      <c r="E344" s="207">
        <v>68035.668</v>
      </c>
      <c r="F344" s="34">
        <f t="shared" si="65"/>
        <v>45.57646601882587</v>
      </c>
      <c r="G344" s="207"/>
      <c r="H344" s="207">
        <v>7520.861</v>
      </c>
      <c r="I344" s="207">
        <v>14489.562</v>
      </c>
      <c r="J344" s="207">
        <v>38412.426</v>
      </c>
      <c r="K344" s="34">
        <f t="shared" si="66"/>
        <v>165.10412115977005</v>
      </c>
      <c r="L344" s="180">
        <f t="shared" si="67"/>
        <v>4.879757308065976</v>
      </c>
      <c r="M344" s="216">
        <f t="shared" si="68"/>
        <v>310.0343234846566</v>
      </c>
      <c r="N344" s="216">
        <f t="shared" si="69"/>
        <v>564.592472289682</v>
      </c>
      <c r="O344" s="215">
        <f t="shared" si="70"/>
        <v>82.10644097205036</v>
      </c>
      <c r="R344" s="27"/>
      <c r="S344" s="27"/>
      <c r="T344" s="27"/>
    </row>
    <row r="345" spans="1:15" ht="11.25">
      <c r="A345" s="171" t="s">
        <v>428</v>
      </c>
      <c r="B345" s="206" t="s">
        <v>225</v>
      </c>
      <c r="C345" s="207">
        <v>92375.508</v>
      </c>
      <c r="D345" s="207">
        <v>96279.772</v>
      </c>
      <c r="E345" s="207">
        <v>75583.712</v>
      </c>
      <c r="F345" s="34">
        <f t="shared" si="65"/>
        <v>-21.49575094548416</v>
      </c>
      <c r="G345" s="207"/>
      <c r="H345" s="207">
        <v>27523.366</v>
      </c>
      <c r="I345" s="207">
        <v>44862.938</v>
      </c>
      <c r="J345" s="207">
        <v>90936.434</v>
      </c>
      <c r="K345" s="34">
        <f t="shared" si="66"/>
        <v>102.69834757589882</v>
      </c>
      <c r="L345" s="180">
        <f t="shared" si="67"/>
        <v>11.552192209389725</v>
      </c>
      <c r="M345" s="216">
        <f t="shared" si="68"/>
        <v>465.9643149134172</v>
      </c>
      <c r="N345" s="216">
        <f t="shared" si="69"/>
        <v>1203.1220959351665</v>
      </c>
      <c r="O345" s="215">
        <f t="shared" si="70"/>
        <v>158.20047961370682</v>
      </c>
    </row>
    <row r="346" spans="1:15" ht="11.25">
      <c r="A346" s="171" t="s">
        <v>429</v>
      </c>
      <c r="B346" s="206" t="s">
        <v>225</v>
      </c>
      <c r="C346" s="207">
        <v>79510.736</v>
      </c>
      <c r="D346" s="207">
        <v>91612.724</v>
      </c>
      <c r="E346" s="207">
        <v>87767.065</v>
      </c>
      <c r="F346" s="34">
        <f t="shared" si="65"/>
        <v>-4.197734585427241</v>
      </c>
      <c r="G346" s="207"/>
      <c r="H346" s="207">
        <v>24313.83</v>
      </c>
      <c r="I346" s="207">
        <v>43707.675</v>
      </c>
      <c r="J346" s="207">
        <v>96510.637</v>
      </c>
      <c r="K346" s="34">
        <f t="shared" si="66"/>
        <v>120.80935899701822</v>
      </c>
      <c r="L346" s="180">
        <f t="shared" si="67"/>
        <v>12.260316133296362</v>
      </c>
      <c r="M346" s="216">
        <f t="shared" si="68"/>
        <v>477.09175201470924</v>
      </c>
      <c r="N346" s="216">
        <f t="shared" si="69"/>
        <v>1099.6224722793227</v>
      </c>
      <c r="O346" s="215">
        <f t="shared" si="70"/>
        <v>130.4844859790031</v>
      </c>
    </row>
    <row r="347" spans="1:15" ht="11.25">
      <c r="A347" s="171" t="s">
        <v>430</v>
      </c>
      <c r="B347" s="206" t="s">
        <v>225</v>
      </c>
      <c r="C347" s="207">
        <v>146276.078</v>
      </c>
      <c r="D347" s="207">
        <v>204463.987</v>
      </c>
      <c r="E347" s="207">
        <v>220400.701</v>
      </c>
      <c r="F347" s="34">
        <f t="shared" si="65"/>
        <v>7.794386793406318</v>
      </c>
      <c r="G347" s="207"/>
      <c r="H347" s="207">
        <v>48161.859</v>
      </c>
      <c r="I347" s="207">
        <v>68243.123</v>
      </c>
      <c r="J347" s="207">
        <v>141456.02</v>
      </c>
      <c r="K347" s="34">
        <f t="shared" si="66"/>
        <v>107.2824539404505</v>
      </c>
      <c r="L347" s="180">
        <f t="shared" si="67"/>
        <v>17.969993547528784</v>
      </c>
      <c r="M347" s="216">
        <f t="shared" si="68"/>
        <v>333.76598002072615</v>
      </c>
      <c r="N347" s="216">
        <f t="shared" si="69"/>
        <v>641.8129314389067</v>
      </c>
      <c r="O347" s="215">
        <f t="shared" si="70"/>
        <v>92.29429296510435</v>
      </c>
    </row>
    <row r="348" spans="1:15" ht="11.25">
      <c r="A348" s="171"/>
      <c r="B348" s="206"/>
      <c r="C348" s="62"/>
      <c r="D348" s="62"/>
      <c r="E348" s="62"/>
      <c r="F348" s="34"/>
      <c r="G348" s="62"/>
      <c r="H348" s="62"/>
      <c r="I348" s="62"/>
      <c r="J348" s="208"/>
      <c r="K348" s="34"/>
      <c r="M348" s="216"/>
      <c r="N348" s="216"/>
      <c r="O348" s="215"/>
    </row>
    <row r="349" spans="1:15" ht="11.25">
      <c r="A349" s="198" t="s">
        <v>419</v>
      </c>
      <c r="C349" s="205">
        <f>SUM(C350:C353)</f>
        <v>26728.163</v>
      </c>
      <c r="D349" s="205">
        <f>SUM(D350:D353)</f>
        <v>27012.153000000002</v>
      </c>
      <c r="E349" s="205">
        <f>SUM(E350:E353)</f>
        <v>32544.638</v>
      </c>
      <c r="F349" s="33">
        <f>+E349/D349*100-100</f>
        <v>20.481466249654346</v>
      </c>
      <c r="G349" s="205"/>
      <c r="H349" s="205">
        <f>SUM(H350:H353)</f>
        <v>159745.697</v>
      </c>
      <c r="I349" s="205">
        <f>SUM(I350:I353)</f>
        <v>173170.18399999998</v>
      </c>
      <c r="J349" s="205">
        <f>SUM(J350:J353)</f>
        <v>252952.463</v>
      </c>
      <c r="K349" s="33">
        <f>+J349/I349*100-100</f>
        <v>46.071602603367324</v>
      </c>
      <c r="L349" s="182">
        <f>+J349/$J$349*100</f>
        <v>100</v>
      </c>
      <c r="M349" s="26"/>
      <c r="N349" s="26"/>
      <c r="O349" s="26"/>
    </row>
    <row r="350" spans="1:15" ht="11.25">
      <c r="A350" s="171" t="s">
        <v>420</v>
      </c>
      <c r="B350" s="206" t="s">
        <v>225</v>
      </c>
      <c r="C350" s="27">
        <v>9293.696</v>
      </c>
      <c r="D350" s="207">
        <v>7167.845</v>
      </c>
      <c r="E350" s="207">
        <v>9670.295</v>
      </c>
      <c r="F350" s="34">
        <f>+E350/D350*100-100</f>
        <v>34.91216676699901</v>
      </c>
      <c r="G350" s="27"/>
      <c r="H350" s="207">
        <v>56187.939</v>
      </c>
      <c r="I350" s="207">
        <v>43569.589</v>
      </c>
      <c r="J350" s="207">
        <v>64902.985</v>
      </c>
      <c r="K350" s="34">
        <f>+J350/I350*100-100</f>
        <v>48.963959701341224</v>
      </c>
      <c r="L350" s="180">
        <f>+J350/$J$349*100</f>
        <v>25.6581747535702</v>
      </c>
      <c r="M350" s="216">
        <f aca="true" t="shared" si="71" ref="M350:N353">+I350/D350*1000</f>
        <v>6078.478119992828</v>
      </c>
      <c r="N350" s="216">
        <f t="shared" si="71"/>
        <v>6711.582738685841</v>
      </c>
      <c r="O350" s="215">
        <f>+N350/M350*100-100</f>
        <v>10.415512011315101</v>
      </c>
    </row>
    <row r="351" spans="1:15" ht="11.25">
      <c r="A351" s="171" t="s">
        <v>421</v>
      </c>
      <c r="B351" s="206" t="s">
        <v>225</v>
      </c>
      <c r="C351" s="27">
        <v>4648.481</v>
      </c>
      <c r="D351" s="207">
        <v>4508.109</v>
      </c>
      <c r="E351" s="207">
        <v>3911.104</v>
      </c>
      <c r="F351" s="34">
        <f>+E351/D351*100-100</f>
        <v>-13.242914046665703</v>
      </c>
      <c r="G351" s="207"/>
      <c r="H351" s="207">
        <v>51762.105</v>
      </c>
      <c r="I351" s="207">
        <v>49723.271</v>
      </c>
      <c r="J351" s="207">
        <v>56369.893</v>
      </c>
      <c r="K351" s="34">
        <f>+J351/I351*100-100</f>
        <v>13.3672259815731</v>
      </c>
      <c r="L351" s="180">
        <f>+J351/$J$349*100</f>
        <v>22.284777278488093</v>
      </c>
      <c r="M351" s="216">
        <f t="shared" si="71"/>
        <v>11029.740185962673</v>
      </c>
      <c r="N351" s="216">
        <f t="shared" si="71"/>
        <v>14412.782938014432</v>
      </c>
      <c r="O351" s="215">
        <f>+N351/M351*100-100</f>
        <v>30.672007635839776</v>
      </c>
    </row>
    <row r="352" spans="1:15" ht="11.25">
      <c r="A352" s="171" t="s">
        <v>422</v>
      </c>
      <c r="B352" s="206" t="s">
        <v>225</v>
      </c>
      <c r="C352" s="27">
        <v>6058.665</v>
      </c>
      <c r="D352" s="207">
        <v>6254.413</v>
      </c>
      <c r="E352" s="207">
        <v>8336.048</v>
      </c>
      <c r="F352" s="34">
        <f>+E352/D352*100-100</f>
        <v>33.28265977958284</v>
      </c>
      <c r="G352" s="207"/>
      <c r="H352" s="207">
        <v>36694.056</v>
      </c>
      <c r="I352" s="207">
        <v>48959.761</v>
      </c>
      <c r="J352" s="207">
        <v>91431.712</v>
      </c>
      <c r="K352" s="34">
        <f>+J352/I352*100-100</f>
        <v>86.74868939821826</v>
      </c>
      <c r="L352" s="180">
        <f>+J352/$J$349*100</f>
        <v>36.14580815526592</v>
      </c>
      <c r="M352" s="216">
        <f t="shared" si="71"/>
        <v>7828.034541371029</v>
      </c>
      <c r="N352" s="216">
        <f t="shared" si="71"/>
        <v>10968.232428604058</v>
      </c>
      <c r="O352" s="215">
        <f>+N352/M352*100-100</f>
        <v>40.11476789783103</v>
      </c>
    </row>
    <row r="353" spans="1:15" ht="11.25">
      <c r="A353" s="171" t="s">
        <v>423</v>
      </c>
      <c r="B353" s="206" t="s">
        <v>225</v>
      </c>
      <c r="C353" s="207">
        <v>6727.321</v>
      </c>
      <c r="D353" s="207">
        <v>9081.786</v>
      </c>
      <c r="E353" s="207">
        <v>10627.191</v>
      </c>
      <c r="F353" s="34">
        <f>+E353/D353*100-100</f>
        <v>17.016531770292758</v>
      </c>
      <c r="G353" s="207"/>
      <c r="H353" s="207">
        <v>15101.597</v>
      </c>
      <c r="I353" s="207">
        <v>30917.563</v>
      </c>
      <c r="J353" s="207">
        <v>40247.873</v>
      </c>
      <c r="K353" s="34">
        <f>+J353/I353*100-100</f>
        <v>30.178025350833764</v>
      </c>
      <c r="L353" s="180">
        <f>+J353/$J$349*100</f>
        <v>15.911239812675792</v>
      </c>
      <c r="M353" s="216">
        <f t="shared" si="71"/>
        <v>3404.3483297228095</v>
      </c>
      <c r="N353" s="216">
        <f t="shared" si="71"/>
        <v>3787.254129524914</v>
      </c>
      <c r="O353" s="215">
        <f>+N353/M353*100-100</f>
        <v>11.247550565229076</v>
      </c>
    </row>
    <row r="354" spans="1:15" ht="11.25">
      <c r="A354" s="171"/>
      <c r="B354" s="206"/>
      <c r="C354" s="207"/>
      <c r="D354" s="207"/>
      <c r="E354" s="207"/>
      <c r="F354" s="34"/>
      <c r="G354" s="207"/>
      <c r="H354" s="207"/>
      <c r="I354" s="207"/>
      <c r="J354" s="207"/>
      <c r="K354" s="34"/>
      <c r="L354" s="180"/>
      <c r="M354" s="216"/>
      <c r="N354" s="216"/>
      <c r="O354" s="215"/>
    </row>
    <row r="355" spans="1:15" ht="11.25">
      <c r="A355" s="198" t="s">
        <v>431</v>
      </c>
      <c r="B355" s="206"/>
      <c r="C355" s="205">
        <f>SUM(C356:C358)</f>
        <v>1527.273</v>
      </c>
      <c r="D355" s="205">
        <f>SUM(D356:D358)</f>
        <v>2422.4390000000003</v>
      </c>
      <c r="E355" s="205">
        <f>SUM(E356:E358)</f>
        <v>2207.164</v>
      </c>
      <c r="F355" s="33">
        <f t="shared" si="65"/>
        <v>-8.886704680695772</v>
      </c>
      <c r="G355" s="205"/>
      <c r="H355" s="205">
        <f>SUM(H356:H358)</f>
        <v>44185.837</v>
      </c>
      <c r="I355" s="205">
        <f>SUM(I356:I358)</f>
        <v>65179.815</v>
      </c>
      <c r="J355" s="205">
        <f>SUM(J356:J358)</f>
        <v>57062.007999999994</v>
      </c>
      <c r="K355" s="33">
        <f t="shared" si="66"/>
        <v>-12.454479964387758</v>
      </c>
      <c r="L355" s="182">
        <f>+J355/$J$355*100</f>
        <v>100</v>
      </c>
      <c r="M355" s="216">
        <f t="shared" si="68"/>
        <v>26906.689910458008</v>
      </c>
      <c r="N355" s="216">
        <f t="shared" si="69"/>
        <v>25853.08930374</v>
      </c>
      <c r="O355" s="215">
        <f t="shared" si="70"/>
        <v>-3.915757048616001</v>
      </c>
    </row>
    <row r="356" spans="1:15" ht="11.25">
      <c r="A356" s="171" t="s">
        <v>432</v>
      </c>
      <c r="B356" s="206" t="s">
        <v>225</v>
      </c>
      <c r="C356" s="207">
        <v>1009.38</v>
      </c>
      <c r="D356" s="207">
        <v>1475.893</v>
      </c>
      <c r="E356" s="207">
        <v>1282.861</v>
      </c>
      <c r="F356" s="34">
        <f t="shared" si="65"/>
        <v>-13.078996919153354</v>
      </c>
      <c r="G356" s="207"/>
      <c r="H356" s="207">
        <v>9676.396</v>
      </c>
      <c r="I356" s="207">
        <v>13174.21</v>
      </c>
      <c r="J356" s="207">
        <v>11896.124</v>
      </c>
      <c r="K356" s="34">
        <f t="shared" si="66"/>
        <v>-9.701424222021657</v>
      </c>
      <c r="L356" s="180">
        <f>+J356/$J$355*100</f>
        <v>20.84771359605852</v>
      </c>
      <c r="M356" s="216">
        <f t="shared" si="68"/>
        <v>8926.263624802068</v>
      </c>
      <c r="N356" s="216">
        <f t="shared" si="69"/>
        <v>9273.120002868587</v>
      </c>
      <c r="O356" s="215">
        <f t="shared" si="70"/>
        <v>3.8857958116177684</v>
      </c>
    </row>
    <row r="357" spans="1:15" ht="11.25">
      <c r="A357" s="171" t="s">
        <v>433</v>
      </c>
      <c r="B357" s="206" t="s">
        <v>225</v>
      </c>
      <c r="C357" s="207">
        <v>165.015</v>
      </c>
      <c r="D357" s="207">
        <v>151.683</v>
      </c>
      <c r="E357" s="207">
        <v>120.995</v>
      </c>
      <c r="F357" s="34">
        <f t="shared" si="65"/>
        <v>-20.231667358899813</v>
      </c>
      <c r="G357" s="207"/>
      <c r="H357" s="207">
        <v>26250.27</v>
      </c>
      <c r="I357" s="207">
        <v>40375.65</v>
      </c>
      <c r="J357" s="207">
        <v>26280.909</v>
      </c>
      <c r="K357" s="34">
        <f t="shared" si="66"/>
        <v>-34.909013229508375</v>
      </c>
      <c r="L357" s="180">
        <f>+J357/$J$355*100</f>
        <v>46.056754609827266</v>
      </c>
      <c r="M357" s="216">
        <f t="shared" si="68"/>
        <v>266184.4109095944</v>
      </c>
      <c r="N357" s="216">
        <f t="shared" si="69"/>
        <v>217206.57051944296</v>
      </c>
      <c r="O357" s="215">
        <f t="shared" si="70"/>
        <v>-18.399965731571726</v>
      </c>
    </row>
    <row r="358" spans="1:15" ht="11.25">
      <c r="A358" s="171" t="s">
        <v>434</v>
      </c>
      <c r="B358" s="206" t="s">
        <v>225</v>
      </c>
      <c r="C358" s="207">
        <v>352.878</v>
      </c>
      <c r="D358" s="207">
        <v>794.863</v>
      </c>
      <c r="E358" s="207">
        <v>803.308</v>
      </c>
      <c r="F358" s="34">
        <f t="shared" si="65"/>
        <v>1.0624472393355688</v>
      </c>
      <c r="G358" s="207"/>
      <c r="H358" s="207">
        <v>8259.171</v>
      </c>
      <c r="I358" s="207">
        <v>11629.955</v>
      </c>
      <c r="J358" s="207">
        <v>18884.975</v>
      </c>
      <c r="K358" s="34">
        <f t="shared" si="66"/>
        <v>62.38218462582182</v>
      </c>
      <c r="L358" s="180">
        <f>+J358/$J$355*100</f>
        <v>33.09553179411422</v>
      </c>
      <c r="M358" s="216">
        <f t="shared" si="68"/>
        <v>14631.395598990013</v>
      </c>
      <c r="N358" s="216">
        <f t="shared" si="69"/>
        <v>23509.00899779412</v>
      </c>
      <c r="O358" s="215">
        <f t="shared" si="70"/>
        <v>60.6750964987709</v>
      </c>
    </row>
    <row r="359" spans="1:15" ht="11.25">
      <c r="A359" s="171"/>
      <c r="C359" s="62"/>
      <c r="D359" s="62"/>
      <c r="E359" s="62"/>
      <c r="F359" s="208"/>
      <c r="G359" s="62"/>
      <c r="H359" s="62"/>
      <c r="I359" s="62"/>
      <c r="J359" s="207"/>
      <c r="K359" s="208"/>
      <c r="M359" s="216"/>
      <c r="N359" s="216"/>
      <c r="O359" s="215"/>
    </row>
    <row r="360" spans="1:15" ht="11.25">
      <c r="A360" s="198" t="s">
        <v>434</v>
      </c>
      <c r="C360" s="205"/>
      <c r="D360" s="205"/>
      <c r="E360" s="205"/>
      <c r="F360" s="208"/>
      <c r="G360" s="205"/>
      <c r="H360" s="205">
        <f>SUM(H361:H362)</f>
        <v>18009.533</v>
      </c>
      <c r="I360" s="205">
        <f>SUM(I361:I362)</f>
        <v>21324.08</v>
      </c>
      <c r="J360" s="205">
        <f>SUM(J361:J362)</f>
        <v>27074.881</v>
      </c>
      <c r="K360" s="33">
        <f>+J360/I360*100-100</f>
        <v>26.968577307907296</v>
      </c>
      <c r="L360" s="182">
        <f>+J360/$J$360*100</f>
        <v>100</v>
      </c>
      <c r="M360" s="216"/>
      <c r="N360" s="216"/>
      <c r="O360" s="215"/>
    </row>
    <row r="361" spans="1:15" ht="22.5">
      <c r="A361" s="209" t="s">
        <v>435</v>
      </c>
      <c r="C361" s="207">
        <v>412.42</v>
      </c>
      <c r="D361" s="207">
        <v>485.984</v>
      </c>
      <c r="E361" s="207">
        <v>499.534</v>
      </c>
      <c r="F361" s="34">
        <f>+E361/D361*100-100</f>
        <v>2.7881576348192567</v>
      </c>
      <c r="G361" s="207"/>
      <c r="H361" s="207">
        <v>11522.425</v>
      </c>
      <c r="I361" s="207">
        <v>13089.968</v>
      </c>
      <c r="J361" s="207">
        <v>15015.23</v>
      </c>
      <c r="K361" s="34">
        <f>+J361/I361*100-100</f>
        <v>14.707919836014867</v>
      </c>
      <c r="L361" s="180">
        <f>+J361/$J$360*100</f>
        <v>55.4581569536723</v>
      </c>
      <c r="M361" s="216">
        <f t="shared" si="68"/>
        <v>26934.97728320274</v>
      </c>
      <c r="N361" s="216">
        <f t="shared" si="69"/>
        <v>30058.474498232354</v>
      </c>
      <c r="O361" s="215">
        <f t="shared" si="70"/>
        <v>11.59643530487584</v>
      </c>
    </row>
    <row r="362" spans="1:15" ht="11.25">
      <c r="A362" s="171" t="s">
        <v>436</v>
      </c>
      <c r="C362" s="207">
        <v>2608.815</v>
      </c>
      <c r="D362" s="207">
        <v>3074.503</v>
      </c>
      <c r="E362" s="207">
        <v>4009.368</v>
      </c>
      <c r="F362" s="34">
        <f>+E362/D362*100-100</f>
        <v>30.407028388002857</v>
      </c>
      <c r="G362" s="207"/>
      <c r="H362" s="207">
        <v>6487.108</v>
      </c>
      <c r="I362" s="207">
        <v>8234.112</v>
      </c>
      <c r="J362" s="207">
        <v>12059.651</v>
      </c>
      <c r="K362" s="34">
        <f>+J362/I362*100-100</f>
        <v>46.459642521257905</v>
      </c>
      <c r="L362" s="180">
        <f>+J362/$J$360*100</f>
        <v>44.5418430463277</v>
      </c>
      <c r="M362" s="216">
        <f t="shared" si="68"/>
        <v>2678.19286564365</v>
      </c>
      <c r="N362" s="216">
        <f t="shared" si="69"/>
        <v>3007.868322388965</v>
      </c>
      <c r="O362" s="215">
        <f t="shared" si="70"/>
        <v>12.309623439538385</v>
      </c>
    </row>
    <row r="363" spans="1:15" ht="11.25">
      <c r="A363" s="171"/>
      <c r="C363" s="62"/>
      <c r="D363" s="62"/>
      <c r="E363" s="62"/>
      <c r="G363" s="62"/>
      <c r="H363" s="62"/>
      <c r="I363" s="62"/>
      <c r="M363" s="216"/>
      <c r="N363" s="216"/>
      <c r="O363" s="215"/>
    </row>
    <row r="364" spans="1:15" s="62" customFormat="1" ht="11.25">
      <c r="A364" s="61" t="s">
        <v>442</v>
      </c>
      <c r="B364" s="61"/>
      <c r="C364" s="61"/>
      <c r="D364" s="61"/>
      <c r="E364" s="61"/>
      <c r="F364" s="61"/>
      <c r="G364" s="61"/>
      <c r="H364" s="61">
        <f>SUM(H366:H369)</f>
        <v>427222.849</v>
      </c>
      <c r="I364" s="61">
        <f>SUM(I366:I369)</f>
        <v>451860.591</v>
      </c>
      <c r="J364" s="61">
        <f>SUM(J366:J369)</f>
        <v>514130.28099999996</v>
      </c>
      <c r="K364" s="187">
        <f>+J364/I364*100-100</f>
        <v>13.780730437720322</v>
      </c>
      <c r="L364" s="61"/>
      <c r="M364" s="216"/>
      <c r="N364" s="216"/>
      <c r="O364" s="215"/>
    </row>
    <row r="365" spans="1:15" ht="11.25">
      <c r="A365" s="171"/>
      <c r="C365" s="62"/>
      <c r="D365" s="62"/>
      <c r="E365" s="62"/>
      <c r="F365" s="27"/>
      <c r="G365" s="62"/>
      <c r="H365" s="62"/>
      <c r="I365" s="62"/>
      <c r="J365" s="27"/>
      <c r="K365" s="27"/>
      <c r="M365" s="216"/>
      <c r="N365" s="216"/>
      <c r="O365" s="215"/>
    </row>
    <row r="366" spans="1:15" ht="11.25">
      <c r="A366" s="171" t="s">
        <v>437</v>
      </c>
      <c r="C366" s="207">
        <v>2574</v>
      </c>
      <c r="D366" s="207">
        <v>3653</v>
      </c>
      <c r="E366" s="207">
        <v>4268</v>
      </c>
      <c r="F366" s="34">
        <f>+E366/D366*100-100</f>
        <v>16.83547768957021</v>
      </c>
      <c r="G366" s="207"/>
      <c r="H366" s="207">
        <v>49095.149</v>
      </c>
      <c r="I366" s="207">
        <v>81585.052</v>
      </c>
      <c r="J366" s="207">
        <v>107091.379</v>
      </c>
      <c r="K366" s="34">
        <f>+J366/I366*100-100</f>
        <v>31.263480717031342</v>
      </c>
      <c r="L366" s="180">
        <f>+J366/$J$364*100</f>
        <v>20.82961905914272</v>
      </c>
      <c r="M366" s="216">
        <f t="shared" si="68"/>
        <v>22333.712565015056</v>
      </c>
      <c r="N366" s="216">
        <f t="shared" si="69"/>
        <v>25091.700796626053</v>
      </c>
      <c r="O366" s="215">
        <f t="shared" si="70"/>
        <v>12.348991344731843</v>
      </c>
    </row>
    <row r="367" spans="1:15" ht="11.25">
      <c r="A367" s="171" t="s">
        <v>438</v>
      </c>
      <c r="C367" s="207">
        <v>75</v>
      </c>
      <c r="D367" s="207">
        <v>99</v>
      </c>
      <c r="E367" s="207">
        <v>200</v>
      </c>
      <c r="F367" s="34">
        <f>+E367/D367*100-100</f>
        <v>102.02020202020202</v>
      </c>
      <c r="G367" s="207"/>
      <c r="H367" s="207">
        <v>2091.976</v>
      </c>
      <c r="I367" s="207">
        <v>8876.067</v>
      </c>
      <c r="J367" s="207">
        <v>9277.54</v>
      </c>
      <c r="K367" s="34">
        <f>+J367/I367*100-100</f>
        <v>4.5230956458530756</v>
      </c>
      <c r="L367" s="180">
        <f>+J367/$J$364*100</f>
        <v>1.8045114911253404</v>
      </c>
      <c r="M367" s="216">
        <f t="shared" si="68"/>
        <v>89657.24242424242</v>
      </c>
      <c r="N367" s="216">
        <f t="shared" si="69"/>
        <v>46387.700000000004</v>
      </c>
      <c r="O367" s="215">
        <f t="shared" si="70"/>
        <v>-48.261067655302725</v>
      </c>
    </row>
    <row r="368" spans="1:15" ht="22.5">
      <c r="A368" s="209" t="s">
        <v>439</v>
      </c>
      <c r="C368" s="207">
        <v>503</v>
      </c>
      <c r="D368" s="207">
        <v>690</v>
      </c>
      <c r="E368" s="207">
        <v>1006</v>
      </c>
      <c r="F368" s="34">
        <f>+E368/D368*100-100</f>
        <v>45.797101449275345</v>
      </c>
      <c r="G368" s="207"/>
      <c r="H368" s="207">
        <v>2647.793</v>
      </c>
      <c r="I368" s="207">
        <v>3898.202</v>
      </c>
      <c r="J368" s="207">
        <v>8827.133</v>
      </c>
      <c r="K368" s="34">
        <f>+J368/I368*100-100</f>
        <v>126.44113876089537</v>
      </c>
      <c r="L368" s="180">
        <f>+J368/$J$364*100</f>
        <v>1.7169058750694361</v>
      </c>
      <c r="M368" s="216">
        <f t="shared" si="68"/>
        <v>5649.56811594203</v>
      </c>
      <c r="N368" s="216">
        <f t="shared" si="69"/>
        <v>8774.486083499007</v>
      </c>
      <c r="O368" s="215">
        <f t="shared" si="70"/>
        <v>55.312510680932206</v>
      </c>
    </row>
    <row r="369" spans="1:15" ht="11.25">
      <c r="A369" s="171" t="s">
        <v>440</v>
      </c>
      <c r="C369" s="62"/>
      <c r="D369" s="62"/>
      <c r="E369" s="62"/>
      <c r="G369" s="62"/>
      <c r="H369" s="62">
        <v>373387.931</v>
      </c>
      <c r="I369" s="62">
        <v>357501.27</v>
      </c>
      <c r="J369" s="207">
        <v>388934.229</v>
      </c>
      <c r="K369" s="34">
        <f>+J369/I369*100-100</f>
        <v>8.792404849358988</v>
      </c>
      <c r="L369" s="180">
        <f>+J369/$J$364*100</f>
        <v>75.6489635746625</v>
      </c>
      <c r="M369" s="216"/>
      <c r="N369" s="216"/>
      <c r="O369" s="215"/>
    </row>
    <row r="370" spans="3:15" ht="11.25">
      <c r="C370" s="207"/>
      <c r="D370" s="207"/>
      <c r="E370" s="207"/>
      <c r="G370" s="62"/>
      <c r="H370" s="62"/>
      <c r="I370" s="62"/>
      <c r="J370" s="207"/>
      <c r="M370" s="26"/>
      <c r="N370" s="26"/>
      <c r="O370" s="26"/>
    </row>
    <row r="371" spans="1:15" ht="11.25">
      <c r="A371" s="210"/>
      <c r="B371" s="210"/>
      <c r="C371" s="210"/>
      <c r="D371" s="211"/>
      <c r="E371" s="211"/>
      <c r="F371" s="211"/>
      <c r="G371" s="211"/>
      <c r="H371" s="211"/>
      <c r="I371" s="211"/>
      <c r="J371" s="211"/>
      <c r="K371" s="211"/>
      <c r="L371" s="211"/>
      <c r="M371" s="26"/>
      <c r="N371" s="26"/>
      <c r="O371" s="26"/>
    </row>
    <row r="372" spans="1:15" ht="11.25">
      <c r="A372" s="171" t="s">
        <v>441</v>
      </c>
      <c r="B372" s="62"/>
      <c r="C372" s="62"/>
      <c r="D372" s="62"/>
      <c r="F372" s="62"/>
      <c r="G372" s="62"/>
      <c r="H372" s="62"/>
      <c r="J372" s="204"/>
      <c r="K372" s="62"/>
      <c r="M372" s="26"/>
      <c r="N372" s="26"/>
      <c r="O372" s="26"/>
    </row>
    <row r="373" spans="13:15" ht="11.25">
      <c r="M373" s="26"/>
      <c r="N373" s="26"/>
      <c r="O373" s="26"/>
    </row>
  </sheetData>
  <mergeCells count="72">
    <mergeCell ref="M336:O336"/>
    <mergeCell ref="D337:F337"/>
    <mergeCell ref="I337:K337"/>
    <mergeCell ref="M337:O337"/>
    <mergeCell ref="C336:F336"/>
    <mergeCell ref="H336:K336"/>
    <mergeCell ref="A334:K334"/>
    <mergeCell ref="A335:K335"/>
    <mergeCell ref="M296:O296"/>
    <mergeCell ref="M297:O297"/>
    <mergeCell ref="A295:K295"/>
    <mergeCell ref="A294:K294"/>
    <mergeCell ref="D297:F297"/>
    <mergeCell ref="I297:K297"/>
    <mergeCell ref="C296:F296"/>
    <mergeCell ref="H296:K296"/>
    <mergeCell ref="A1:L1"/>
    <mergeCell ref="A2:L2"/>
    <mergeCell ref="A54:L54"/>
    <mergeCell ref="A55:L55"/>
    <mergeCell ref="C3:F3"/>
    <mergeCell ref="H3:K3"/>
    <mergeCell ref="M256:O256"/>
    <mergeCell ref="M257:O257"/>
    <mergeCell ref="A113:L113"/>
    <mergeCell ref="A114:L114"/>
    <mergeCell ref="A147:L147"/>
    <mergeCell ref="A148:L148"/>
    <mergeCell ref="M184:O184"/>
    <mergeCell ref="M185:O185"/>
    <mergeCell ref="M215:O215"/>
    <mergeCell ref="M216:O216"/>
    <mergeCell ref="M115:O115"/>
    <mergeCell ref="M116:O116"/>
    <mergeCell ref="M149:O149"/>
    <mergeCell ref="M150:O150"/>
    <mergeCell ref="C149:F149"/>
    <mergeCell ref="H149:K149"/>
    <mergeCell ref="C115:F115"/>
    <mergeCell ref="H115:K115"/>
    <mergeCell ref="D116:F116"/>
    <mergeCell ref="I116:K116"/>
    <mergeCell ref="C215:F215"/>
    <mergeCell ref="H215:K215"/>
    <mergeCell ref="A213:L213"/>
    <mergeCell ref="A214:L214"/>
    <mergeCell ref="A182:L182"/>
    <mergeCell ref="A183:L183"/>
    <mergeCell ref="D150:F150"/>
    <mergeCell ref="I150:K150"/>
    <mergeCell ref="D185:F185"/>
    <mergeCell ref="I185:K185"/>
    <mergeCell ref="C184:F184"/>
    <mergeCell ref="H184:K184"/>
    <mergeCell ref="D216:F216"/>
    <mergeCell ref="I216:K216"/>
    <mergeCell ref="D257:F257"/>
    <mergeCell ref="I257:K257"/>
    <mergeCell ref="A254:L254"/>
    <mergeCell ref="A255:L255"/>
    <mergeCell ref="C256:F256"/>
    <mergeCell ref="H256:K256"/>
    <mergeCell ref="M3:O3"/>
    <mergeCell ref="M4:O4"/>
    <mergeCell ref="D57:F57"/>
    <mergeCell ref="I57:K57"/>
    <mergeCell ref="C56:F56"/>
    <mergeCell ref="H56:K56"/>
    <mergeCell ref="D4:F4"/>
    <mergeCell ref="I4:K4"/>
    <mergeCell ref="M56:O56"/>
    <mergeCell ref="M57:O57"/>
  </mergeCells>
  <printOptions horizontalCentered="1"/>
  <pageMargins left="1.3250000000000002" right="0.7874015748031497" top="0.4724409448818898" bottom="0.17" header="0" footer="0.21"/>
  <pageSetup horizontalDpi="300" verticalDpi="300" orientation="landscape" paperSize="127" scale="90" r:id="rId1"/>
  <headerFooter alignWithMargins="0">
    <oddFooter>&amp;C&amp;P</oddFooter>
  </headerFooter>
  <rowBreaks count="8" manualBreakCount="8">
    <brk id="53" max="11" man="1"/>
    <brk id="112" max="255" man="1"/>
    <brk id="146" max="255" man="1"/>
    <brk id="181" max="255" man="1"/>
    <brk id="212" max="255" man="1"/>
    <brk id="253" max="255" man="1"/>
    <brk id="293" max="255" man="1"/>
    <brk id="3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2009-01-15T14:44:43Z</cp:lastPrinted>
  <dcterms:created xsi:type="dcterms:W3CDTF">2004-11-22T15:10:56Z</dcterms:created>
  <dcterms:modified xsi:type="dcterms:W3CDTF">2009-01-15T19:12:48Z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