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9645" windowHeight="12030"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'productos'!$A$1:$L$427</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<sst xmlns="http://schemas.openxmlformats.org/spreadsheetml/2006/main" count="865" uniqueCount="554">
  <si>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</si>
  <si>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</si>
  <si>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</si>
  <si>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</si>
  <si>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</si>
  <si>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</si>
  <si>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</si>
  <si>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</si>
  <si>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</si>
  <si>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</si>
  <si>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</si>
  <si>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</si>
  <si>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</si>
  <si>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</si>
  <si>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</si>
  <si>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</si>
  <si>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</si>
  <si>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</si>
  <si>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</si>
  <si>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</si>
  <si>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</si>
  <si>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</si>
  <si>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</si>
  <si>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</si>
  <si>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</si>
  <si>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</si>
  <si>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</si>
  <si>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</si>
  <si>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</si>
  <si>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</si>
  <si>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</si>
  <si>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</si>
  <si>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</si>
  <si>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</si>
  <si>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</si>
  <si>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</si>
  <si>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</si>
  <si>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</si>
  <si>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</si>
  <si>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</si>
  <si>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</si>
  <si>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</si>
  <si>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</si>
  <si>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</si>
  <si>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</si>
  <si>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</si>
  <si>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</si>
  <si>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</si>
  <si>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</si>
  <si>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</si>
  <si>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</si>
  <si>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</si>
  <si>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</si>
  <si>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</si>
  <si>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</si>
  <si>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</si>
  <si>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</si>
  <si>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</si>
  <si>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</si>
  <si>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</si>
  <si>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</si>
  <si>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</si>
  <si>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</si>
  <si>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</si>
  <si>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</si>
  <si>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</si>
  <si>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</si>
  <si>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</si>
  <si>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</si>
  <si>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</si>
  <si>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</si>
  <si>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</si>
  <si>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</si>
  <si>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</si>
  <si>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</si>
  <si>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</si>
  <si>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</si>
  <si>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</si>
  <si>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</si>
  <si>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</si>
  <si>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</si>
  <si>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</si>
  <si>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</si>
  <si>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</si>
  <si>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</si>
  <si>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</si>
  <si>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</si>
  <si>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</si>
  <si>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</si>
  <si>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</si>
  <si>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</si>
  <si>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</si>
  <si>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</si>
  <si>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</si>
  <si>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</si>
  <si>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</si>
  <si>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</si>
  <si>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</si>
  <si>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</si>
  <si>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</si>
  <si>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</si>
  <si>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</si>
  <si>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</si>
  <si>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</si>
  <si>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</si>
  <si>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</si>
  <si>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</si>
  <si>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</si>
  <si>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</si>
  <si>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</si>
  <si>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</si>
  <si>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</si>
  <si>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</si>
  <si>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</si>
  <si>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</si>
  <si>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</si>
  <si>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</si>
  <si>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</si>
  <si>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</si>
  <si>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</si>
  <si>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</si>
  <si>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</si>
  <si>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</si>
  <si>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</si>
  <si>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</si>
  <si>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</si>
  <si>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</si>
  <si>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</si>
  <si>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</si>
  <si>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</si>
  <si>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</si>
  <si>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</si>
  <si>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</si>
  <si>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</si>
  <si>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</si>
  <si>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</si>
  <si>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</si>
  <si>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</si>
  <si>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</si>
  <si>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</si>
  <si>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</si>
  <si>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</si>
  <si>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</si>
  <si>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</si>
  <si>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</si>
  <si>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</si>
  <si>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</si>
  <si>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</si>
  <si>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</si>
  <si>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</si>
  <si>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08044000</t>
  </si>
  <si>
    <t>08094010</t>
  </si>
  <si>
    <t>08082010</t>
  </si>
  <si>
    <t>08104000</t>
  </si>
  <si>
    <t>08093010</t>
  </si>
  <si>
    <t>08021200</t>
  </si>
  <si>
    <t>08023200</t>
  </si>
  <si>
    <t>08055010</t>
  </si>
  <si>
    <t>08052000</t>
  </si>
  <si>
    <t>08092000</t>
  </si>
  <si>
    <t>08023100</t>
  </si>
  <si>
    <t>08051000</t>
  </si>
  <si>
    <t>06011000</t>
  </si>
  <si>
    <t>06011011</t>
  </si>
  <si>
    <t>06011012</t>
  </si>
  <si>
    <t>06011013</t>
  </si>
  <si>
    <t>06012000</t>
  </si>
  <si>
    <t>06012011</t>
  </si>
  <si>
    <t>06012012</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</si>
  <si>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</si>
  <si>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</si>
  <si>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</si>
  <si>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</si>
  <si>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</si>
  <si>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</si>
  <si>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</si>
  <si>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</si>
  <si>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</si>
  <si>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</si>
  <si>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</si>
  <si>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</si>
  <si>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</si>
  <si>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</si>
  <si>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</si>
  <si>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</si>
  <si>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</si>
  <si>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</si>
  <si>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</si>
  <si>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</si>
  <si>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</si>
  <si>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</si>
  <si>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</si>
  <si>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</si>
  <si>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</si>
  <si>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</si>
  <si>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</si>
  <si>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</si>
  <si>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</si>
  <si>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</si>
  <si>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</si>
  <si>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</si>
  <si>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</si>
  <si>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</si>
  <si>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</si>
  <si>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</si>
  <si>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</si>
  <si>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</si>
  <si>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</si>
  <si>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</si>
  <si>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</si>
  <si>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</si>
  <si>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</si>
  <si>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</si>
  <si>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</si>
  <si>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</si>
  <si>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</si>
  <si>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</si>
  <si>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</si>
  <si>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</si>
  <si>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</si>
  <si>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</si>
  <si>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06031960</t>
  </si>
  <si>
    <t>06031930</t>
  </si>
  <si>
    <t>06031920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</si>
  <si>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</si>
  <si>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</si>
  <si>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</si>
  <si>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</si>
  <si>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</si>
  <si>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</si>
  <si>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</si>
  <si>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</si>
  <si>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</si>
  <si>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</si>
  <si>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</si>
  <si>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</si>
  <si>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</si>
  <si>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</si>
  <si>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</si>
  <si>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</si>
  <si>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</si>
  <si>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</si>
  <si>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</si>
  <si>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</si>
  <si>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</si>
  <si>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</si>
  <si>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</si>
  <si>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</si>
  <si>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</si>
  <si>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</si>
  <si>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</si>
  <si>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</si>
  <si>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</si>
  <si>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</si>
  <si>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</si>
  <si>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Tulipán                                                                                                                                                                                                                          </t>
  </si>
  <si>
    <t>Peonias</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</si>
  <si>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</si>
  <si>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</si>
  <si>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</si>
  <si>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</si>
  <si>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</si>
  <si>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</si>
  <si>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</si>
  <si>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</si>
  <si>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</si>
  <si>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</si>
  <si>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</si>
  <si>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</si>
  <si>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</si>
  <si>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</si>
  <si>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</si>
  <si>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</si>
  <si>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</si>
  <si>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</si>
  <si>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</si>
  <si>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</si>
  <si>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</si>
  <si>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</si>
  <si>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</si>
  <si>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</si>
  <si>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</si>
  <si>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</si>
  <si>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</si>
  <si>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</si>
  <si>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</si>
  <si>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</si>
  <si>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</si>
  <si>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</si>
  <si>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</si>
  <si>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</si>
  <si>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</si>
  <si>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</si>
  <si>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</si>
  <si>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</si>
  <si>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</si>
  <si>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</si>
  <si>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</si>
  <si>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</si>
  <si>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</si>
  <si>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</si>
  <si>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</si>
  <si>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</si>
  <si>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</si>
  <si>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</si>
  <si>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</si>
  <si>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</si>
  <si>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</si>
  <si>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</si>
  <si>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</si>
  <si>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</si>
  <si>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</si>
  <si>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</si>
  <si>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</si>
  <si>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</si>
  <si>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</si>
  <si>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</si>
  <si>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</si>
  <si>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</si>
  <si>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</si>
  <si>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</si>
  <si>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</si>
  <si>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</si>
  <si>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</si>
  <si>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</si>
  <si>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</si>
  <si>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</si>
  <si>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</si>
  <si>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</si>
  <si>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</si>
  <si>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</si>
  <si>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</si>
  <si>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</si>
  <si>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</si>
  <si>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</si>
  <si>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</si>
  <si>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</si>
  <si>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</si>
  <si>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</si>
  <si>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</si>
  <si>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</si>
  <si>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</si>
  <si>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</si>
  <si>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</si>
  <si>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</si>
  <si>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</si>
  <si>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</si>
  <si>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</si>
  <si>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</si>
  <si>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</si>
  <si>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</si>
  <si>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</si>
  <si>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</si>
  <si>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</si>
  <si>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</si>
  <si>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</si>
  <si>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</si>
  <si>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</si>
  <si>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</si>
  <si>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</si>
  <si>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</si>
  <si>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</si>
  <si>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</si>
  <si>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</si>
  <si>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</si>
  <si>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</si>
  <si>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</si>
  <si>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</si>
  <si>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</si>
  <si>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</si>
  <si>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</si>
  <si>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</si>
  <si>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</si>
  <si>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</si>
  <si>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</si>
  <si>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Nota </t>
    </r>
    <r>
      <rPr>
        <vertAlign val="superscript"/>
        <sz val="8"/>
        <rFont val="Arial"/>
        <family val="2"/>
      </rPr>
      <t>1</t>
    </r>
    <r>
      <rPr>
        <sz val="8"/>
        <rFont val="Arial"/>
        <family val="2"/>
      </rPr>
      <t>: volumen de vinos y alcoholes en miles de litros.</t>
    </r>
  </si>
  <si>
    <t>Rubro</t>
  </si>
  <si>
    <t>Taiwán</t>
  </si>
  <si>
    <t>Maderas  elaboradas</t>
  </si>
  <si>
    <t>Maderas aserradas</t>
  </si>
  <si>
    <t>Agrícola</t>
  </si>
  <si>
    <t>Pecuario</t>
  </si>
  <si>
    <t>Forestal</t>
  </si>
  <si>
    <t xml:space="preserve">Otras frutas preparadas o conservadas                                                                                                                      </t>
  </si>
  <si>
    <t xml:space="preserve">Frutos de cáscara y semillas, incluidas las mezclas, conservados              </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</si>
  <si>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</si>
  <si>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</si>
  <si>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</si>
  <si>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</si>
  <si>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</si>
  <si>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</si>
  <si>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</si>
  <si>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</si>
  <si>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</si>
  <si>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</si>
  <si>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</si>
  <si>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</si>
  <si>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</si>
  <si>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</si>
  <si>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</si>
  <si>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</si>
  <si>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</si>
  <si>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</si>
  <si>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</si>
  <si>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08013200</t>
  </si>
  <si>
    <t>08012200</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</si>
  <si>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</si>
  <si>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</si>
  <si>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</si>
  <si>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</si>
  <si>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</si>
  <si>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</si>
  <si>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</si>
  <si>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</si>
  <si>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Australia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</si>
  <si>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</si>
  <si>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</si>
  <si>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</si>
  <si>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</si>
  <si>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</si>
  <si>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</si>
  <si>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</si>
  <si>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</si>
  <si>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Pasta química de maderas distintas a las coníferas</t>
  </si>
  <si>
    <t>Las demás maderas en plaquitas o partículas no coníferas</t>
  </si>
  <si>
    <t>02032900</t>
  </si>
  <si>
    <t>Trozos y despojos comestibles de gallo o gallina, congelados</t>
  </si>
  <si>
    <t>02013000</t>
  </si>
  <si>
    <t>02071400</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</si>
  <si>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</si>
  <si>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</si>
  <si>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</si>
  <si>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</si>
  <si>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</si>
  <si>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</si>
  <si>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</si>
  <si>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</si>
  <si>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</si>
  <si>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</si>
  <si>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</si>
  <si>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</si>
  <si>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</si>
  <si>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</si>
  <si>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</si>
  <si>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</si>
  <si>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</si>
  <si>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</si>
  <si>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</si>
  <si>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</si>
  <si>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</si>
  <si>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</si>
  <si>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 xml:space="preserve">Arándanos </t>
  </si>
  <si>
    <t>Nuez de macadamia</t>
  </si>
  <si>
    <t>08026000</t>
  </si>
  <si>
    <t xml:space="preserve"> 2012-2011</t>
  </si>
  <si>
    <t xml:space="preserve">enero </t>
  </si>
  <si>
    <t>Var % 12/11</t>
  </si>
  <si>
    <t>Aceite de palta</t>
  </si>
  <si>
    <t>Naranja</t>
  </si>
  <si>
    <t>Aceitunas conservas</t>
  </si>
  <si>
    <t>Cerezas conservas</t>
  </si>
  <si>
    <t>Damascos conservas</t>
  </si>
  <si>
    <t>Duraznos conservas</t>
  </si>
  <si>
    <t>Peras conservas</t>
  </si>
  <si>
    <t>Damascos (compotas)</t>
  </si>
  <si>
    <t>Duraznos (compotas)</t>
  </si>
  <si>
    <t>Compotas y conservas</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</si>
  <si>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</si>
  <si>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</si>
  <si>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</si>
  <si>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</si>
  <si>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</si>
  <si>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</si>
  <si>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</si>
  <si>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</si>
  <si>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</si>
  <si>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</si>
  <si>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</si>
  <si>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</si>
  <si>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</si>
  <si>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</si>
  <si>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</si>
  <si>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Smillas de plantas herbáceas usadas principalmente por sus flores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</si>
  <si>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</si>
  <si>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</si>
  <si>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</si>
  <si>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</si>
  <si>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</si>
  <si>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06049000</t>
  </si>
  <si>
    <t>06042090</t>
  </si>
  <si>
    <t>Azucenas frescas</t>
  </si>
  <si>
    <t>Las demás flores</t>
  </si>
  <si>
    <t>06031500</t>
  </si>
  <si>
    <t xml:space="preserve">Cabernet franc </t>
  </si>
  <si>
    <t xml:space="preserve">Cabernet sauvignon </t>
  </si>
  <si>
    <t xml:space="preserve">Cabernet sauvignon  elaborado con uva orgánica </t>
  </si>
  <si>
    <t>Carmenere</t>
  </si>
  <si>
    <t xml:space="preserve">Carmenere elaborado con uva orgánica </t>
  </si>
  <si>
    <t xml:space="preserve">Chardonnay </t>
  </si>
  <si>
    <t xml:space="preserve">Chardonnay elaborado con uva orgánica </t>
  </si>
  <si>
    <t xml:space="preserve">Chenin blanc </t>
  </si>
  <si>
    <t xml:space="preserve">Vino Cot (malbec) </t>
  </si>
  <si>
    <t xml:space="preserve">Vino Merlot </t>
  </si>
  <si>
    <t xml:space="preserve">Vino Pedro Jimenez </t>
  </si>
  <si>
    <t xml:space="preserve">Pinot Noir </t>
  </si>
  <si>
    <t>Pinot Noir elaborado con uva orgánica</t>
  </si>
  <si>
    <t xml:space="preserve">Pinot blanc </t>
  </si>
  <si>
    <t>Riesling y viognier</t>
  </si>
  <si>
    <t xml:space="preserve">Sauvignon blanc </t>
  </si>
  <si>
    <t>Sauvignon blanc elaborado con uva orgánica</t>
  </si>
  <si>
    <t xml:space="preserve">Syrah </t>
  </si>
  <si>
    <t>Syrah elaborado con uva orgánica</t>
  </si>
  <si>
    <t xml:space="preserve">          Avance mensual enero 2012</t>
  </si>
  <si>
    <t xml:space="preserve">          Febrero 2012</t>
  </si>
  <si>
    <t>Avance mensual enero 2012</t>
  </si>
  <si>
    <t>ene-08</t>
  </si>
  <si>
    <t>ene-09</t>
  </si>
  <si>
    <t>ene-10</t>
  </si>
  <si>
    <t>ene-11</t>
  </si>
  <si>
    <t>ene-12</t>
  </si>
  <si>
    <t>ene 08</t>
  </si>
  <si>
    <t>ene 09</t>
  </si>
  <si>
    <t>ene 10</t>
  </si>
  <si>
    <t>ene 11</t>
  </si>
  <si>
    <t>ene 12</t>
  </si>
  <si>
    <t>enero  2011</t>
  </si>
  <si>
    <t>enero   2012</t>
  </si>
  <si>
    <t>Var. (%)   2012/2012</t>
  </si>
  <si>
    <t>Hong Kong</t>
  </si>
  <si>
    <t>El Salvador</t>
  </si>
  <si>
    <t>Nectarines frescos</t>
  </si>
  <si>
    <t>08092919</t>
  </si>
  <si>
    <t xml:space="preserve">Uvas frescas </t>
  </si>
  <si>
    <t xml:space="preserve">Vino con denominación de origen </t>
  </si>
  <si>
    <t>Pasta química de coníferas  semiblanqueada</t>
  </si>
  <si>
    <t xml:space="preserve">Los demás vinos </t>
  </si>
  <si>
    <t xml:space="preserve">Las demás carnes porcinas congeladas </t>
  </si>
  <si>
    <t>Pasta química de coníferas  cruda</t>
  </si>
  <si>
    <t>Las demás maderas contrachapadas, maderas chapadas</t>
  </si>
  <si>
    <t xml:space="preserve">Paltas frescas o refrigeradas </t>
  </si>
  <si>
    <t xml:space="preserve">Listones y molduras de madera para muebles de coníferas </t>
  </si>
  <si>
    <t>Las demás preparaciones del tipo utilizado para alimentar animales</t>
  </si>
  <si>
    <t>Maíz  para consumo (desde 2012)</t>
  </si>
  <si>
    <t>Tortas y residuos de soja (total)</t>
  </si>
  <si>
    <t>Los demás azucares de caña (desde 2012)</t>
  </si>
  <si>
    <t>Sorgo de grano (granífero) para consumo (desde 2012)</t>
  </si>
  <si>
    <t>Arroz semiblanqueado o blanqueado, incluso pulido (total)</t>
  </si>
  <si>
    <t xml:space="preserve">Carne bovina deshuesada fresca o refrigerada </t>
  </si>
  <si>
    <t>Mezclas aceites</t>
  </si>
  <si>
    <t xml:space="preserve">Azúcar refinada </t>
  </si>
  <si>
    <t xml:space="preserve">Trigo pan argentino </t>
  </si>
  <si>
    <t>Harina, polvo y pellets, de carne o despojos</t>
  </si>
  <si>
    <t>Cerezas dulces frescas</t>
  </si>
  <si>
    <t>Partc. 2012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</si>
</sst>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p_t_a_-;\-* #,##0.00\ _p_t_a_-;_-* &quot;-&quot;??\ _p_t_a_-;_-@_-"/>
    <numFmt numFmtId="173" formatCode="0.0"/>
    <numFmt numFmtId="174" formatCode="0.0%"/>
    <numFmt numFmtId="175" formatCode="#,##0.0"/>
    <numFmt numFmtId="176" formatCode="_-* #,##0.0\ _p_t_a_-;\-* #,##0.0\ _p_t_a_-;_-* &quot;-&quot;??\ _p_t_a_-;_-@_-"/>
    <numFmt numFmtId="177" formatCode="_-* #,##0\ _p_t_a_-;\-* #,##0\ _p_t_a_-;_-* &quot;-&quot;??\ _p_t_a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000\ _p_t_a_-;\-* #,##0.000\ _p_t_a_-;_-* &quot;-&quot;??\ _p_t_a_-;_-@_-"/>
    <numFmt numFmtId="183" formatCode="_-* #,##0.0000\ _p_t_a_-;\-* #,##0.0000\ _p_t_a_-;_-* &quot;-&quot;??\ _p_t_a_-;_-@_-"/>
    <numFmt numFmtId="184" formatCode="_-* #,##0.00000\ _p_t_a_-;\-* #,##0.00000\ _p_t_a_-;_-* &quot;-&quot;??\ _p_t_a_-;_-@_-"/>
    <numFmt numFmtId="185" formatCode="_-* #,##0.000000\ _p_t_a_-;\-* #,##0.000000\ _p_t_a_-;_-* &quot;-&quot;??\ _p_t_a_-;_-@_-"/>
    <numFmt numFmtId="186" formatCode="_-* #,##0.0000000\ _p_t_a_-;\-* #,##0.0000000\ _p_t_a_-;_-* &quot;-&quot;??\ _p_t_a_-;_-@_-"/>
    <numFmt numFmtId="187" formatCode="_-* #,##0.00000000\ _p_t_a_-;\-* #,##0.00000000\ _p_t_a_-;_-* &quot;-&quot;??\ _p_t_a_-;_-@_-"/>
    <numFmt numFmtId="188" formatCode="_-* #,##0.000000000\ _p_t_a_-;\-* #,##0.000000000\ _p_t_a_-;_-* &quot;-&quot;??\ _p_t_a_-;_-@_-"/>
    <numFmt numFmtId="189" formatCode="_-* #,##0.0000000000\ _p_t_a_-;\-* #,##0.0000000000\ _p_t_a_-;_-* &quot;-&quot;??\ _p_t_a_-;_-@_-"/>
    <numFmt numFmtId="190" formatCode="_-* #,##0\ _€_-;\-* #,##0\ _€_-;_-* &quot;-&quot;??\ _€_-;_-@_-"/>
    <numFmt numFmtId="191" formatCode="_-* #,##0_-;\-* #,##0_-;_-* &quot;-&quot;??_-;_-@_-"/>
  </numFmts>
  <fonts count="97">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8"/>
      <color indexed="8"/>
      <name val="Arial"/>
      <family val="2"/>
    </font>
    <font>
      <sz val="10"/>
      <color indexed="8"/>
      <name val="Calibri"/>
      <family val="2"/>
    </font>
    <font>
      <b/>
      <sz val="10"/>
      <color indexed="8"/>
      <name val="Arial"/>
      <family val="2"/>
    </font>
    <font>
      <sz val="4.2"/>
      <color indexed="8"/>
      <name val="Calibri"/>
      <family val="2"/>
    </font>
    <font>
      <b/>
      <sz val="4.2"/>
      <color indexed="8"/>
      <name val="Arial"/>
      <family val="2"/>
    </font>
    <font>
      <sz val="1"/>
      <color indexed="8"/>
      <name val="Arial"/>
      <family val="2"/>
    </font>
    <font>
      <sz val="2.6"/>
      <color indexed="8"/>
      <name val="Arial"/>
      <family val="2"/>
    </font>
    <font>
      <sz val="8"/>
      <color indexed="8"/>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2"/>
    </font>
    <font>
      <sz val="7"/>
      <color indexed="8"/>
      <name val="Calibri"/>
      <family val="2"/>
    </font>
    <font>
      <b/>
      <sz val="1"/>
      <color indexed="8"/>
      <name val="Arial"/>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double">
        <color theme="1" tint="0.49998000264167786"/>
      </bottom>
    </border>
    <border>
      <left/>
      <right/>
      <top style="thin">
        <color theme="1" tint="0.49998000264167786"/>
      </top>
      <bottom style="double">
        <color theme="1" tint="0.49998000264167786"/>
      </bottom>
    </border>
    <border>
      <left/>
      <right/>
      <top style="double">
        <color theme="1" tint="0.49998000264167786"/>
      </top>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double">
        <color theme="1" tint="0.49998000264167786"/>
      </top>
      <bottom style="thin">
        <color theme="1" tint="0.49998000264167786"/>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double"/>
      <bottom/>
    </border>
    <border>
      <left/>
      <right/>
      <top/>
      <bottom style="double"/>
    </border>
    <border>
      <left/>
      <right/>
      <top style="thin">
        <color theme="1" tint="0.49998000264167786"/>
      </top>
      <bottom style="double"/>
    </border>
    <border>
      <left/>
      <right/>
      <top style="double"/>
      <bottom style="thin">
        <color theme="1" tint="0.49998000264167786"/>
      </bottom>
    </border>
    <border>
      <left/>
      <right/>
      <top style="thin">
        <color theme="1" tint="0.49998000264167786"/>
      </top>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72"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52">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74"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74"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74"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75"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75" fontId="2" fillId="0" borderId="0" xfId="0" applyNumberFormat="1" applyFont="1" applyFill="1" applyAlignment="1">
      <alignment vertical="center"/>
    </xf>
    <xf numFmtId="0" fontId="2" fillId="0" borderId="0" xfId="0" applyFont="1" applyFill="1" applyBorder="1" applyAlignment="1">
      <alignment horizontal="center"/>
    </xf>
    <xf numFmtId="175"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75"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77" fontId="0" fillId="0" borderId="0" xfId="49" applyNumberFormat="1" applyFont="1" applyAlignment="1">
      <alignment/>
    </xf>
    <xf numFmtId="177" fontId="0" fillId="0" borderId="0" xfId="49" applyNumberFormat="1" applyFont="1" applyBorder="1" applyAlignment="1">
      <alignment/>
    </xf>
    <xf numFmtId="0" fontId="4" fillId="0" borderId="0" xfId="0" applyFont="1" applyFill="1" applyBorder="1" applyAlignment="1">
      <alignment horizontal="left"/>
    </xf>
    <xf numFmtId="174" fontId="4" fillId="0" borderId="0" xfId="109" applyNumberFormat="1" applyFont="1" applyFill="1" applyBorder="1" applyAlignment="1">
      <alignment/>
    </xf>
    <xf numFmtId="173"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74" fontId="0" fillId="0" borderId="0" xfId="109" applyNumberFormat="1" applyFont="1" applyFill="1" applyBorder="1" applyAlignment="1">
      <alignment/>
    </xf>
    <xf numFmtId="0" fontId="4" fillId="0" borderId="0" xfId="0" applyFont="1" applyFill="1" applyBorder="1" applyAlignment="1">
      <alignment/>
    </xf>
    <xf numFmtId="173"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77" fontId="0" fillId="0" borderId="0" xfId="49" applyNumberFormat="1" applyFont="1" applyFill="1" applyAlignment="1">
      <alignment/>
    </xf>
    <xf numFmtId="177" fontId="0" fillId="0" borderId="0" xfId="49" applyNumberFormat="1" applyFont="1" applyFill="1" applyBorder="1" applyAlignment="1">
      <alignment/>
    </xf>
    <xf numFmtId="177"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77" fontId="0" fillId="0" borderId="0" xfId="49" applyNumberFormat="1" applyFont="1" applyAlignment="1">
      <alignment/>
    </xf>
    <xf numFmtId="177"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74"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alignment horizontal="right"/>
    </xf>
    <xf numFmtId="0" fontId="3" fillId="34" borderId="10" xfId="0" applyFont="1" applyFill="1" applyBorder="1" applyAlignment="1">
      <alignment horizontal="center"/>
    </xf>
    <xf numFmtId="0" fontId="4" fillId="0" borderId="11" xfId="0" applyFont="1" applyFill="1" applyBorder="1" applyAlignment="1">
      <alignment horizontal="center"/>
    </xf>
    <xf numFmtId="177" fontId="0" fillId="0" borderId="0" xfId="49" applyNumberFormat="1" applyFont="1" applyBorder="1" applyAlignment="1">
      <alignment horizontal="center"/>
    </xf>
    <xf numFmtId="0" fontId="4" fillId="0" borderId="12" xfId="0" applyFont="1" applyBorder="1" applyAlignment="1">
      <alignment/>
    </xf>
    <xf numFmtId="0" fontId="4" fillId="0" borderId="13" xfId="0" applyFont="1" applyBorder="1" applyAlignment="1">
      <alignment horizontal="center"/>
    </xf>
    <xf numFmtId="0" fontId="4" fillId="0" borderId="14"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73" fontId="12" fillId="0" borderId="0" xfId="0" applyNumberFormat="1" applyFont="1" applyFill="1" applyBorder="1" applyAlignment="1">
      <alignment/>
    </xf>
    <xf numFmtId="0" fontId="9" fillId="0" borderId="0" xfId="0" applyFont="1" applyFill="1" applyAlignment="1">
      <alignment/>
    </xf>
    <xf numFmtId="0" fontId="4" fillId="0" borderId="12" xfId="0" applyFont="1" applyFill="1" applyBorder="1" applyAlignment="1">
      <alignment/>
    </xf>
    <xf numFmtId="0" fontId="4" fillId="0" borderId="10" xfId="0" applyFont="1" applyFill="1" applyBorder="1" applyAlignment="1">
      <alignment/>
    </xf>
    <xf numFmtId="3" fontId="0" fillId="0" borderId="10" xfId="0" applyNumberFormat="1" applyFont="1" applyFill="1" applyBorder="1" applyAlignment="1">
      <alignment/>
    </xf>
    <xf numFmtId="174" fontId="0" fillId="0" borderId="10"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75"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73"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73" fontId="5" fillId="0" borderId="0" xfId="0" applyNumberFormat="1" applyFont="1" applyFill="1" applyBorder="1" applyAlignment="1">
      <alignment/>
    </xf>
    <xf numFmtId="173"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75" fontId="5" fillId="0" borderId="0" xfId="0" applyNumberFormat="1" applyFont="1" applyFill="1" applyBorder="1" applyAlignment="1">
      <alignment/>
    </xf>
    <xf numFmtId="175" fontId="5" fillId="0" borderId="0" xfId="0" applyNumberFormat="1" applyFont="1" applyFill="1" applyBorder="1" applyAlignment="1">
      <alignment horizontal="right"/>
    </xf>
    <xf numFmtId="173"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2" xfId="0" applyFont="1" applyFill="1" applyBorder="1" applyAlignment="1">
      <alignment horizontal="left"/>
    </xf>
    <xf numFmtId="0" fontId="10" fillId="0" borderId="10" xfId="0" applyFont="1" applyFill="1" applyBorder="1" applyAlignment="1">
      <alignment/>
    </xf>
    <xf numFmtId="0" fontId="10" fillId="0" borderId="10" xfId="0" applyFont="1" applyFill="1" applyBorder="1" applyAlignment="1">
      <alignment horizontal="center"/>
    </xf>
    <xf numFmtId="0" fontId="10" fillId="0" borderId="10" xfId="0" applyFont="1" applyFill="1" applyBorder="1" applyAlignment="1">
      <alignment horizontal="right"/>
    </xf>
    <xf numFmtId="0" fontId="5" fillId="0" borderId="15" xfId="0" applyFont="1" applyFill="1" applyBorder="1" applyAlignment="1">
      <alignment horizontal="right"/>
    </xf>
    <xf numFmtId="173" fontId="5" fillId="0" borderId="15" xfId="0" applyNumberFormat="1" applyFont="1" applyFill="1" applyBorder="1" applyAlignment="1">
      <alignment/>
    </xf>
    <xf numFmtId="173" fontId="5" fillId="0" borderId="15" xfId="0" applyNumberFormat="1" applyFont="1" applyFill="1" applyBorder="1" applyAlignment="1">
      <alignment horizontal="right"/>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0" xfId="0" applyFont="1" applyFill="1" applyBorder="1" applyAlignment="1">
      <alignment vertical="center"/>
    </xf>
    <xf numFmtId="0" fontId="2" fillId="0" borderId="18"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75"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8" xfId="0" applyNumberFormat="1" applyFont="1" applyFill="1" applyBorder="1" applyAlignment="1">
      <alignment/>
    </xf>
    <xf numFmtId="175"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75" fontId="2" fillId="0" borderId="0" xfId="0" applyNumberFormat="1" applyFont="1" applyFill="1" applyAlignment="1">
      <alignment horizontal="center"/>
    </xf>
    <xf numFmtId="175"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vertical="distributed"/>
    </xf>
    <xf numFmtId="0" fontId="2" fillId="0" borderId="0" xfId="0" applyFont="1" applyFill="1" applyBorder="1" applyAlignment="1">
      <alignment/>
    </xf>
    <xf numFmtId="173" fontId="2" fillId="0" borderId="0" xfId="0" applyNumberFormat="1" applyFont="1" applyFill="1" applyAlignment="1">
      <alignment vertical="center"/>
    </xf>
    <xf numFmtId="173" fontId="3" fillId="0" borderId="0" xfId="0" applyNumberFormat="1" applyFont="1" applyFill="1" applyAlignment="1">
      <alignment vertical="center"/>
    </xf>
    <xf numFmtId="175" fontId="3" fillId="0" borderId="0" xfId="0" applyNumberFormat="1" applyFont="1" applyFill="1" applyBorder="1" applyAlignment="1">
      <alignment vertical="center"/>
    </xf>
    <xf numFmtId="3" fontId="7" fillId="0" borderId="0" xfId="0" applyNumberFormat="1" applyFont="1" applyFill="1" applyBorder="1" applyAlignment="1">
      <alignment/>
    </xf>
    <xf numFmtId="175" fontId="7" fillId="0" borderId="0" xfId="0" applyNumberFormat="1" applyFont="1" applyFill="1" applyBorder="1" applyAlignment="1">
      <alignment/>
    </xf>
    <xf numFmtId="175" fontId="8" fillId="0" borderId="0" xfId="0" applyNumberFormat="1" applyFont="1" applyFill="1" applyAlignment="1">
      <alignment/>
    </xf>
    <xf numFmtId="3" fontId="7" fillId="0" borderId="18"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8" xfId="0" applyFont="1" applyFill="1" applyBorder="1" applyAlignment="1">
      <alignment vertical="center"/>
    </xf>
    <xf numFmtId="3" fontId="2" fillId="0" borderId="18" xfId="0" applyNumberFormat="1" applyFont="1" applyFill="1" applyBorder="1" applyAlignment="1">
      <alignment vertical="center"/>
    </xf>
    <xf numFmtId="0" fontId="0" fillId="0" borderId="11" xfId="0" applyBorder="1" applyAlignment="1">
      <alignment/>
    </xf>
    <xf numFmtId="0" fontId="3" fillId="33" borderId="19" xfId="0" applyFont="1" applyFill="1" applyBorder="1" applyAlignment="1" quotePrefix="1">
      <alignment horizontal="center"/>
    </xf>
    <xf numFmtId="0" fontId="2" fillId="34" borderId="10" xfId="0" applyFont="1" applyFill="1" applyBorder="1" applyAlignment="1">
      <alignment/>
    </xf>
    <xf numFmtId="3" fontId="2" fillId="34" borderId="10" xfId="0" applyNumberFormat="1" applyFont="1" applyFill="1" applyBorder="1" applyAlignment="1">
      <alignment/>
    </xf>
    <xf numFmtId="174" fontId="2" fillId="33" borderId="10" xfId="109" applyNumberFormat="1" applyFont="1" applyFill="1" applyBorder="1" applyAlignment="1">
      <alignment/>
    </xf>
    <xf numFmtId="174" fontId="2" fillId="34" borderId="10" xfId="109"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alignment horizontal="right"/>
    </xf>
    <xf numFmtId="0" fontId="2" fillId="34" borderId="15" xfId="0" applyFont="1" applyFill="1" applyBorder="1" applyAlignment="1">
      <alignment/>
    </xf>
    <xf numFmtId="3" fontId="2" fillId="34" borderId="15"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77" fontId="0" fillId="0" borderId="0" xfId="49" applyNumberFormat="1" applyFont="1" applyBorder="1" applyAlignment="1">
      <alignment horizontal="center"/>
    </xf>
    <xf numFmtId="0" fontId="0" fillId="0" borderId="0" xfId="0" applyBorder="1" applyAlignment="1">
      <alignment horizontal="center"/>
    </xf>
    <xf numFmtId="177"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0" xfId="0" applyFont="1" applyFill="1" applyBorder="1" applyAlignment="1">
      <alignment/>
    </xf>
    <xf numFmtId="0" fontId="4" fillId="0" borderId="11"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8" xfId="0" applyFont="1" applyBorder="1" applyAlignment="1">
      <alignment/>
    </xf>
    <xf numFmtId="3" fontId="2" fillId="0" borderId="18" xfId="0" applyNumberFormat="1" applyFont="1" applyBorder="1" applyAlignment="1">
      <alignment/>
    </xf>
    <xf numFmtId="174" fontId="2" fillId="0" borderId="0" xfId="109" applyNumberFormat="1" applyFont="1" applyFill="1" applyBorder="1" applyAlignment="1">
      <alignment/>
    </xf>
    <xf numFmtId="174" fontId="2" fillId="0" borderId="0" xfId="109" applyNumberFormat="1" applyFont="1" applyAlignment="1">
      <alignment/>
    </xf>
    <xf numFmtId="174" fontId="2" fillId="0" borderId="18"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8" xfId="0" applyFont="1" applyFill="1" applyBorder="1" applyAlignment="1">
      <alignment/>
    </xf>
    <xf numFmtId="0" fontId="3" fillId="0" borderId="21" xfId="0" applyFont="1" applyFill="1" applyBorder="1" applyAlignment="1">
      <alignment horizontal="center"/>
    </xf>
    <xf numFmtId="0" fontId="3" fillId="0" borderId="18" xfId="0" applyFont="1" applyFill="1" applyBorder="1" applyAlignment="1">
      <alignment horizontal="center"/>
    </xf>
    <xf numFmtId="0" fontId="3" fillId="0" borderId="18" xfId="0" applyFont="1" applyFill="1" applyBorder="1" applyAlignment="1" quotePrefix="1">
      <alignment horizontal="right"/>
    </xf>
    <xf numFmtId="3" fontId="3" fillId="0" borderId="0" xfId="0" applyNumberFormat="1" applyFont="1" applyAlignment="1">
      <alignment/>
    </xf>
    <xf numFmtId="174" fontId="3" fillId="0" borderId="0" xfId="109" applyNumberFormat="1" applyFont="1" applyFill="1" applyBorder="1" applyAlignment="1">
      <alignment/>
    </xf>
    <xf numFmtId="174" fontId="3" fillId="0" borderId="0" xfId="109" applyNumberFormat="1" applyFont="1" applyAlignment="1">
      <alignment/>
    </xf>
    <xf numFmtId="3" fontId="2" fillId="0" borderId="0" xfId="81" applyNumberFormat="1" applyFont="1">
      <alignment/>
      <protection/>
    </xf>
    <xf numFmtId="3" fontId="2" fillId="0" borderId="0" xfId="83" applyNumberFormat="1" applyFont="1">
      <alignment/>
      <protection/>
    </xf>
    <xf numFmtId="3" fontId="0" fillId="0" borderId="0" xfId="0" applyNumberFormat="1" applyFont="1" applyFill="1" applyBorder="1" applyAlignment="1">
      <alignment/>
    </xf>
    <xf numFmtId="177"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74" fontId="2" fillId="0" borderId="0" xfId="109"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77" fontId="14" fillId="0" borderId="0" xfId="49" applyNumberFormat="1" applyFont="1" applyFill="1" applyBorder="1" applyAlignment="1">
      <alignment vertical="center"/>
    </xf>
    <xf numFmtId="177" fontId="14" fillId="0" borderId="0" xfId="49" applyNumberFormat="1" applyFont="1" applyFill="1" applyAlignment="1">
      <alignment vertical="center"/>
    </xf>
    <xf numFmtId="177" fontId="0" fillId="0" borderId="11" xfId="49" applyNumberFormat="1" applyFont="1" applyBorder="1" applyAlignment="1">
      <alignment/>
    </xf>
    <xf numFmtId="177" fontId="65" fillId="0" borderId="0" xfId="49" applyNumberFormat="1" applyFont="1" applyAlignment="1">
      <alignment/>
    </xf>
    <xf numFmtId="177" fontId="0" fillId="0" borderId="22" xfId="49" applyNumberFormat="1" applyFont="1" applyBorder="1" applyAlignment="1">
      <alignment horizontal="center"/>
    </xf>
    <xf numFmtId="0" fontId="0" fillId="0" borderId="22" xfId="0" applyBorder="1" applyAlignment="1">
      <alignment/>
    </xf>
    <xf numFmtId="177" fontId="0" fillId="0" borderId="0" xfId="49" applyNumberFormat="1" applyFont="1" applyBorder="1" applyAlignment="1">
      <alignment horizontal="center"/>
    </xf>
    <xf numFmtId="177" fontId="86" fillId="0" borderId="0" xfId="49" applyNumberFormat="1" applyFont="1" applyAlignment="1">
      <alignment/>
    </xf>
    <xf numFmtId="0" fontId="87" fillId="0" borderId="0" xfId="85" applyFont="1">
      <alignment/>
      <protection/>
    </xf>
    <xf numFmtId="0" fontId="88" fillId="0" borderId="0" xfId="85" applyFont="1">
      <alignment/>
      <protection/>
    </xf>
    <xf numFmtId="0" fontId="65" fillId="0" borderId="0" xfId="85">
      <alignment/>
      <protection/>
    </xf>
    <xf numFmtId="0" fontId="89" fillId="0" borderId="0" xfId="85" applyFont="1" applyAlignment="1">
      <alignment horizontal="center"/>
      <protection/>
    </xf>
    <xf numFmtId="17" fontId="89" fillId="0" borderId="0" xfId="85" applyNumberFormat="1" applyFont="1" applyAlignment="1" quotePrefix="1">
      <alignment horizontal="center"/>
      <protection/>
    </xf>
    <xf numFmtId="0" fontId="90" fillId="0" borderId="0" xfId="85" applyFont="1" applyAlignment="1">
      <alignment horizontal="left" indent="15"/>
      <protection/>
    </xf>
    <xf numFmtId="0" fontId="91" fillId="0" borderId="0" xfId="85" applyFont="1" applyAlignment="1">
      <alignment horizontal="center"/>
      <protection/>
    </xf>
    <xf numFmtId="0" fontId="92" fillId="0" borderId="0" xfId="85" applyFont="1" applyAlignment="1">
      <alignment/>
      <protection/>
    </xf>
    <xf numFmtId="0" fontId="93" fillId="0" borderId="0" xfId="85" applyFont="1">
      <alignment/>
      <protection/>
    </xf>
    <xf numFmtId="0" fontId="87" fillId="0" borderId="0" xfId="85" applyFont="1" quotePrefix="1">
      <alignment/>
      <protection/>
    </xf>
    <xf numFmtId="17" fontId="89" fillId="0" borderId="0" xfId="85" applyNumberFormat="1" applyFont="1" applyAlignment="1">
      <alignment horizontal="center"/>
      <protection/>
    </xf>
    <xf numFmtId="0" fontId="94" fillId="0" borderId="0" xfId="85" applyFont="1">
      <alignment/>
      <protection/>
    </xf>
    <xf numFmtId="0" fontId="20" fillId="0" borderId="0" xfId="93" applyFont="1" applyBorder="1" applyProtection="1">
      <alignment/>
      <protection/>
    </xf>
    <xf numFmtId="0" fontId="19" fillId="0" borderId="23" xfId="93" applyFont="1" applyBorder="1" applyAlignment="1" applyProtection="1">
      <alignment horizontal="left"/>
      <protection/>
    </xf>
    <xf numFmtId="0" fontId="19" fillId="0" borderId="23" xfId="93" applyFont="1" applyBorder="1" applyProtection="1">
      <alignment/>
      <protection/>
    </xf>
    <xf numFmtId="0" fontId="19" fillId="0" borderId="23"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5"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5" fillId="0" borderId="0" xfId="85" applyBorder="1">
      <alignment/>
      <protection/>
    </xf>
    <xf numFmtId="0" fontId="4" fillId="0" borderId="0" xfId="85" applyFont="1">
      <alignment/>
      <protection/>
    </xf>
    <xf numFmtId="3" fontId="0" fillId="0" borderId="0" xfId="0" applyNumberFormat="1" applyFont="1" applyFill="1" applyAlignment="1">
      <alignment vertical="center"/>
    </xf>
    <xf numFmtId="3" fontId="2" fillId="0" borderId="0" xfId="0" applyNumberFormat="1" applyFont="1" applyFill="1" applyBorder="1" applyAlignment="1">
      <alignment/>
    </xf>
    <xf numFmtId="175"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77" fontId="86" fillId="0" borderId="0" xfId="49" applyNumberFormat="1" applyFont="1" applyAlignment="1">
      <alignment/>
    </xf>
    <xf numFmtId="0" fontId="65" fillId="0" borderId="0" xfId="78" applyNumberFormat="1">
      <alignment/>
      <protection/>
    </xf>
    <xf numFmtId="0" fontId="65" fillId="0" borderId="0" xfId="79" applyNumberFormat="1">
      <alignment/>
      <protection/>
    </xf>
    <xf numFmtId="0" fontId="4" fillId="0" borderId="19" xfId="0" applyFont="1" applyFill="1" applyBorder="1" applyAlignment="1">
      <alignment horizontal="center"/>
    </xf>
    <xf numFmtId="0" fontId="3" fillId="0" borderId="21" xfId="0" applyFont="1" applyFill="1" applyBorder="1" applyAlignment="1" quotePrefix="1">
      <alignment horizontal="center"/>
    </xf>
    <xf numFmtId="0" fontId="2" fillId="0" borderId="0" xfId="0" applyFont="1" applyFill="1" applyAlignment="1">
      <alignment vertical="distributed"/>
    </xf>
    <xf numFmtId="3" fontId="3" fillId="0" borderId="0" xfId="0" applyNumberFormat="1" applyFont="1" applyFill="1" applyAlignment="1">
      <alignment vertical="center"/>
    </xf>
    <xf numFmtId="177" fontId="2" fillId="0" borderId="0" xfId="49" applyNumberFormat="1" applyFont="1" applyFill="1" applyAlignment="1">
      <alignment vertical="center"/>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75"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75"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75" fontId="2" fillId="0" borderId="0" xfId="0" applyNumberFormat="1" applyFont="1" applyFill="1" applyBorder="1" applyAlignment="1">
      <alignment horizontal="right" vertical="center"/>
    </xf>
    <xf numFmtId="3" fontId="2" fillId="34" borderId="0" xfId="0" applyNumberFormat="1" applyFont="1" applyFill="1" applyAlignment="1">
      <alignment horizontal="right"/>
    </xf>
    <xf numFmtId="0" fontId="0" fillId="0" borderId="0" xfId="0" applyAlignment="1">
      <alignment horizontal="right"/>
    </xf>
    <xf numFmtId="3" fontId="0" fillId="0" borderId="0" xfId="0" applyNumberFormat="1" applyAlignment="1">
      <alignment horizontal="right"/>
    </xf>
    <xf numFmtId="3" fontId="3" fillId="0" borderId="0" xfId="0" applyNumberFormat="1" applyFont="1" applyFill="1" applyAlignment="1">
      <alignment horizontal="right" vertical="center"/>
    </xf>
    <xf numFmtId="177" fontId="2" fillId="0" borderId="0" xfId="49" applyNumberFormat="1" applyFont="1" applyFill="1" applyAlignment="1">
      <alignment horizontal="right" vertical="center"/>
    </xf>
    <xf numFmtId="0" fontId="0" fillId="0" borderId="0" xfId="0" applyFont="1" applyFill="1" applyBorder="1" applyAlignment="1">
      <alignment horizontal="righ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77" fontId="6" fillId="0" borderId="0" xfId="49" applyNumberFormat="1" applyFont="1" applyFill="1" applyAlignment="1">
      <alignment horizontal="right" vertical="center"/>
    </xf>
    <xf numFmtId="175" fontId="6" fillId="0" borderId="0" xfId="0" applyNumberFormat="1" applyFont="1" applyFill="1" applyAlignment="1">
      <alignment horizontal="right" vertical="center"/>
    </xf>
    <xf numFmtId="0" fontId="14" fillId="0" borderId="0" xfId="0" applyFont="1" applyFill="1" applyBorder="1" applyAlignment="1">
      <alignment horizontal="right" vertical="center"/>
    </xf>
    <xf numFmtId="177" fontId="14" fillId="0" borderId="0" xfId="49" applyNumberFormat="1" applyFont="1" applyFill="1" applyBorder="1" applyAlignment="1">
      <alignment horizontal="right" vertical="center"/>
    </xf>
    <xf numFmtId="175" fontId="16" fillId="0" borderId="0" xfId="0" applyNumberFormat="1" applyFont="1" applyFill="1" applyAlignment="1">
      <alignment horizontal="right" vertical="center"/>
    </xf>
    <xf numFmtId="0" fontId="4" fillId="0" borderId="0" xfId="0" applyFont="1" applyFill="1" applyAlignment="1">
      <alignment horizontal="right" vertical="center"/>
    </xf>
    <xf numFmtId="3" fontId="16" fillId="0" borderId="0" xfId="0" applyNumberFormat="1" applyFont="1" applyFill="1" applyAlignment="1">
      <alignment horizontal="right" vertical="center"/>
    </xf>
    <xf numFmtId="3" fontId="16" fillId="0" borderId="0" xfId="0" applyNumberFormat="1" applyFont="1" applyFill="1" applyAlignment="1">
      <alignment vertical="center"/>
    </xf>
    <xf numFmtId="0" fontId="4" fillId="0" borderId="24" xfId="0" applyFont="1" applyFill="1" applyBorder="1" applyAlignment="1">
      <alignment horizontal="left"/>
    </xf>
    <xf numFmtId="0" fontId="4" fillId="0" borderId="25" xfId="0" applyFont="1" applyFill="1" applyBorder="1" applyAlignment="1">
      <alignment horizontal="center"/>
    </xf>
    <xf numFmtId="0" fontId="4" fillId="0" borderId="26" xfId="0" applyNumberFormat="1" applyFont="1" applyFill="1" applyBorder="1" applyAlignment="1">
      <alignment horizontal="center"/>
    </xf>
    <xf numFmtId="0" fontId="4" fillId="0" borderId="24" xfId="0" applyFont="1" applyFill="1" applyBorder="1" applyAlignment="1">
      <alignment horizontal="center"/>
    </xf>
    <xf numFmtId="0" fontId="4" fillId="0" borderId="27" xfId="0" applyFont="1" applyFill="1" applyBorder="1" applyAlignment="1">
      <alignment horizontal="center"/>
    </xf>
    <xf numFmtId="0" fontId="4" fillId="0" borderId="24" xfId="0" applyFont="1" applyFill="1" applyBorder="1" applyAlignment="1">
      <alignment horizontal="right"/>
    </xf>
    <xf numFmtId="0" fontId="10" fillId="0" borderId="12" xfId="0" applyFont="1" applyFill="1" applyBorder="1" applyAlignment="1">
      <alignment horizontal="center"/>
    </xf>
    <xf numFmtId="0" fontId="4" fillId="0" borderId="25" xfId="0" applyFont="1" applyFill="1" applyBorder="1" applyAlignment="1">
      <alignment horizontal="right"/>
    </xf>
    <xf numFmtId="0" fontId="4" fillId="0" borderId="26" xfId="0" applyFont="1" applyFill="1" applyBorder="1" applyAlignment="1" quotePrefix="1">
      <alignment horizontal="center"/>
    </xf>
    <xf numFmtId="0" fontId="2" fillId="0" borderId="20" xfId="0" applyFont="1" applyFill="1" applyBorder="1" applyAlignment="1">
      <alignment/>
    </xf>
    <xf numFmtId="3" fontId="2" fillId="0" borderId="20" xfId="0" applyNumberFormat="1" applyFont="1" applyFill="1" applyBorder="1" applyAlignment="1">
      <alignment/>
    </xf>
    <xf numFmtId="175" fontId="2" fillId="0" borderId="20" xfId="0" applyNumberFormat="1" applyFont="1" applyFill="1" applyBorder="1" applyAlignment="1">
      <alignment/>
    </xf>
    <xf numFmtId="0" fontId="2" fillId="0" borderId="0" xfId="0" applyFont="1" applyFill="1" applyBorder="1" applyAlignment="1" quotePrefix="1">
      <alignment horizontal="center"/>
    </xf>
    <xf numFmtId="0" fontId="2" fillId="0" borderId="0" xfId="0" applyFont="1" applyFill="1" applyBorder="1" applyAlignment="1" quotePrefix="1">
      <alignment horizontal="center"/>
    </xf>
    <xf numFmtId="0" fontId="3" fillId="33" borderId="10" xfId="0" applyNumberFormat="1" applyFont="1" applyFill="1" applyBorder="1" applyAlignment="1">
      <alignment horizontal="center"/>
    </xf>
    <xf numFmtId="0" fontId="3" fillId="33" borderId="11" xfId="0" applyNumberFormat="1" applyFont="1" applyFill="1" applyBorder="1" applyAlignment="1">
      <alignment horizontal="center"/>
    </xf>
    <xf numFmtId="0" fontId="3" fillId="33" borderId="12" xfId="0" applyFont="1" applyFill="1" applyBorder="1" applyAlignment="1" quotePrefix="1">
      <alignment horizontal="center"/>
    </xf>
    <xf numFmtId="0" fontId="3" fillId="33" borderId="11" xfId="0" applyFont="1" applyFill="1" applyBorder="1" applyAlignment="1">
      <alignment horizontal="center"/>
    </xf>
    <xf numFmtId="0" fontId="3" fillId="0" borderId="20" xfId="0" applyFont="1" applyFill="1" applyBorder="1" applyAlignment="1" quotePrefix="1">
      <alignment horizontal="center"/>
    </xf>
    <xf numFmtId="0" fontId="4" fillId="0" borderId="12" xfId="0" applyFont="1" applyFill="1" applyBorder="1" applyAlignment="1">
      <alignment horizontal="center"/>
    </xf>
    <xf numFmtId="0" fontId="4" fillId="0" borderId="10" xfId="0" applyFont="1" applyFill="1" applyBorder="1" applyAlignment="1" quotePrefix="1">
      <alignment horizontal="center"/>
    </xf>
    <xf numFmtId="0" fontId="96"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6"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27" xfId="0" applyFont="1" applyFill="1" applyBorder="1" applyAlignment="1">
      <alignment horizontal="center"/>
    </xf>
    <xf numFmtId="0" fontId="4" fillId="0" borderId="28" xfId="0" applyFont="1" applyFill="1" applyBorder="1" applyAlignment="1">
      <alignment horizontal="center" vertical="center" wrapText="1"/>
    </xf>
    <xf numFmtId="0" fontId="4" fillId="0" borderId="19"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2"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9"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9" xfId="0" applyNumberFormat="1" applyFont="1" applyFill="1" applyBorder="1" applyAlignment="1">
      <alignment horizontal="center"/>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3" borderId="19" xfId="0" applyFont="1" applyFill="1" applyBorder="1" applyAlignment="1" quotePrefix="1">
      <alignment horizontal="center"/>
    </xf>
    <xf numFmtId="0" fontId="3" fillId="33" borderId="10"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8"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Salida" xfId="111"/>
    <cellStyle name="Texto de advertencia" xfId="112"/>
    <cellStyle name="Texto explicativo" xfId="113"/>
    <cellStyle name="Título" xfId="114"/>
    <cellStyle name="Título 1" xfId="115"/>
    <cellStyle name="Título 2" xfId="116"/>
    <cellStyle name="Título 3" xfId="117"/>
    <cellStyle name="Total"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175"/>
        </c:manualLayout>
      </c:layout>
      <c:spPr>
        <a:noFill/>
        <a:ln w="3175">
          <a:noFill/>
        </a:ln>
      </c:spPr>
    </c:title>
    <c:plotArea>
      <c:layout>
        <c:manualLayout>
          <c:xMode val="edge"/>
          <c:yMode val="edge"/>
          <c:x val="0.03925"/>
          <c:y val="0.176"/>
          <c:w val="0.8015"/>
          <c:h val="0.753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4806916"/>
        <c:axId val="26747381"/>
      </c:lineChart>
      <c:catAx>
        <c:axId val="14806916"/>
        <c:scaling>
          <c:orientation val="minMax"/>
        </c:scaling>
        <c:axPos val="b"/>
        <c:delete val="0"/>
        <c:numFmt formatCode="General" sourceLinked="1"/>
        <c:majorTickMark val="none"/>
        <c:minorTickMark val="none"/>
        <c:tickLblPos val="nextTo"/>
        <c:spPr>
          <a:ln w="3175">
            <a:solidFill>
              <a:srgbClr val="808080"/>
            </a:solidFill>
          </a:ln>
        </c:spPr>
        <c:crossAx val="26747381"/>
        <c:crosses val="autoZero"/>
        <c:auto val="1"/>
        <c:lblOffset val="100"/>
        <c:tickLblSkip val="1"/>
        <c:noMultiLvlLbl val="0"/>
      </c:catAx>
      <c:valAx>
        <c:axId val="267473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806916"/>
        <c:crossesAt val="1"/>
        <c:crossBetween val="between"/>
        <c:dispUnits>
          <c:builtInUnit val="thousands"/>
          <c:dispUnitsLbl>
            <c:layout>
              <c:manualLayout>
                <c:xMode val="edge"/>
                <c:yMode val="edge"/>
                <c:x val="-0.00925"/>
                <c:y val="0.057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225"/>
          <c:y val="0.49425"/>
          <c:w val="0.11775"/>
          <c:h val="0.172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de  2012</a:t>
            </a:r>
          </a:p>
        </c:rich>
      </c:tx>
      <c:layout>
        <c:manualLayout>
          <c:xMode val="factor"/>
          <c:yMode val="factor"/>
          <c:x val="-0.00175"/>
          <c:y val="-0.01025"/>
        </c:manualLayout>
      </c:layout>
      <c:spPr>
        <a:noFill/>
        <a:ln w="3175">
          <a:noFill/>
        </a:ln>
      </c:spPr>
    </c:title>
    <c:plotArea>
      <c:layout>
        <c:manualLayout>
          <c:xMode val="edge"/>
          <c:yMode val="edge"/>
          <c:x val="0.001"/>
          <c:y val="0.16"/>
          <c:w val="0.979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1933212"/>
        <c:axId val="53647917"/>
      </c:barChart>
      <c:catAx>
        <c:axId val="319332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3647917"/>
        <c:crosses val="autoZero"/>
        <c:auto val="1"/>
        <c:lblOffset val="100"/>
        <c:tickLblSkip val="1"/>
        <c:noMultiLvlLbl val="0"/>
      </c:catAx>
      <c:valAx>
        <c:axId val="536479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3321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a:t>
            </a:r>
          </a:p>
        </c:rich>
      </c:tx>
      <c:layout>
        <c:manualLayout>
          <c:xMode val="factor"/>
          <c:yMode val="factor"/>
          <c:x val="-0.00125"/>
          <c:y val="-0.012"/>
        </c:manualLayout>
      </c:layout>
      <c:spPr>
        <a:noFill/>
        <a:ln w="3175">
          <a:noFill/>
        </a:ln>
      </c:spPr>
    </c:title>
    <c:plotArea>
      <c:layout>
        <c:manualLayout>
          <c:xMode val="edge"/>
          <c:yMode val="edge"/>
          <c:x val="-0.0045"/>
          <c:y val="0.17475"/>
          <c:w val="0.9915"/>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2285722"/>
        <c:axId val="20741619"/>
      </c:barChart>
      <c:catAx>
        <c:axId val="1228572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741619"/>
        <c:crosses val="autoZero"/>
        <c:auto val="1"/>
        <c:lblOffset val="100"/>
        <c:tickLblSkip val="1"/>
        <c:noMultiLvlLbl val="0"/>
      </c:catAx>
      <c:valAx>
        <c:axId val="20741619"/>
        <c:scaling>
          <c:orientation val="minMax"/>
          <c:max val="1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85722"/>
        <c:crossesAt val="1"/>
        <c:crossBetween val="between"/>
        <c:dispUnits/>
        <c:majorUnit val="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de  2012</a:t>
            </a:r>
          </a:p>
        </c:rich>
      </c:tx>
      <c:layout>
        <c:manualLayout>
          <c:xMode val="factor"/>
          <c:yMode val="factor"/>
          <c:x val="-0.00275"/>
          <c:y val="-0.00925"/>
        </c:manualLayout>
      </c:layout>
      <c:spPr>
        <a:noFill/>
        <a:ln w="3175">
          <a:noFill/>
        </a:ln>
      </c:spPr>
    </c:title>
    <c:plotArea>
      <c:layout>
        <c:manualLayout>
          <c:xMode val="edge"/>
          <c:yMode val="edge"/>
          <c:x val="-0.0005"/>
          <c:y val="0.18325"/>
          <c:w val="0.9862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64636040"/>
        <c:axId val="62505833"/>
      </c:barChart>
      <c:catAx>
        <c:axId val="6463604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505833"/>
        <c:crossesAt val="0"/>
        <c:auto val="1"/>
        <c:lblOffset val="100"/>
        <c:tickLblSkip val="1"/>
        <c:noMultiLvlLbl val="0"/>
      </c:catAx>
      <c:valAx>
        <c:axId val="62505833"/>
        <c:scaling>
          <c:orientation val="minMax"/>
          <c:max val="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4636040"/>
        <c:crossesAt val="1"/>
        <c:crossBetween val="between"/>
        <c:dispUnits/>
        <c:majorUnit val="2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de  2012</a:t>
            </a:r>
          </a:p>
        </c:rich>
      </c:tx>
      <c:layout>
        <c:manualLayout>
          <c:xMode val="factor"/>
          <c:yMode val="factor"/>
          <c:x val="-0.03975"/>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729830"/>
        <c:axId val="21165071"/>
      </c:barChart>
      <c:catAx>
        <c:axId val="729830"/>
        <c:scaling>
          <c:orientation val="minMax"/>
        </c:scaling>
        <c:axPos val="l"/>
        <c:delete val="0"/>
        <c:numFmt formatCode="General" sourceLinked="1"/>
        <c:majorTickMark val="out"/>
        <c:minorTickMark val="none"/>
        <c:tickLblPos val="nextTo"/>
        <c:spPr>
          <a:ln w="3175">
            <a:solidFill>
              <a:srgbClr val="808080"/>
            </a:solidFill>
          </a:ln>
        </c:spPr>
        <c:crossAx val="21165071"/>
        <c:crosses val="autoZero"/>
        <c:auto val="1"/>
        <c:lblOffset val="100"/>
        <c:tickLblSkip val="1"/>
        <c:noMultiLvlLbl val="0"/>
      </c:catAx>
      <c:valAx>
        <c:axId val="21165071"/>
        <c:scaling>
          <c:orientation val="minMax"/>
          <c:max val="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729830"/>
        <c:crossesAt val="1"/>
        <c:crossBetween val="between"/>
        <c:dispUnits>
          <c:builtInUnit val="thousands"/>
        </c:dispUnits>
        <c:majorUnit val="1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175"/>
        </c:manualLayout>
      </c:layout>
      <c:spPr>
        <a:noFill/>
        <a:ln w="3175">
          <a:noFill/>
        </a:ln>
      </c:spPr>
    </c:title>
    <c:plotArea>
      <c:layout>
        <c:manualLayout>
          <c:xMode val="edge"/>
          <c:yMode val="edge"/>
          <c:x val="0.05375"/>
          <c:y val="0.16575"/>
          <c:w val="0.81"/>
          <c:h val="0.776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37476546"/>
        <c:axId val="13078011"/>
      </c:lineChart>
      <c:catAx>
        <c:axId val="3747654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078011"/>
        <c:crosses val="autoZero"/>
        <c:auto val="1"/>
        <c:lblOffset val="100"/>
        <c:tickLblSkip val="1"/>
        <c:noMultiLvlLbl val="0"/>
      </c:catAx>
      <c:valAx>
        <c:axId val="1307801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2"/>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476546"/>
        <c:crossesAt val="1"/>
        <c:crossBetween val="between"/>
        <c:dispUnits>
          <c:builtInUnit val="thousands"/>
        </c:dispUnits>
      </c:valAx>
      <c:spPr>
        <a:solidFill>
          <a:srgbClr val="FFFFFF"/>
        </a:solidFill>
        <a:ln w="3175">
          <a:noFill/>
        </a:ln>
      </c:spPr>
    </c:plotArea>
    <c:legend>
      <c:legendPos val="r"/>
      <c:layout>
        <c:manualLayout>
          <c:xMode val="edge"/>
          <c:yMode val="edge"/>
          <c:x val="0.889"/>
          <c:y val="0.4985"/>
          <c:w val="0.103"/>
          <c:h val="0.16225"/>
        </c:manualLayout>
      </c:layout>
      <c:overlay val="0"/>
      <c:spPr>
        <a:noFill/>
        <a:ln w="3175">
          <a:noFill/>
        </a:ln>
      </c:spPr>
      <c:txPr>
        <a:bodyPr vert="horz" rot="0"/>
        <a:lstStyle/>
        <a:p>
          <a:pPr>
            <a:defRPr lang="en-US" cap="none" sz="4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2"/>
        </c:manualLayout>
      </c:layout>
      <c:spPr>
        <a:noFill/>
        <a:ln w="3175">
          <a:noFill/>
        </a:ln>
      </c:spPr>
    </c:title>
    <c:plotArea>
      <c:layout>
        <c:manualLayout>
          <c:xMode val="edge"/>
          <c:yMode val="edge"/>
          <c:x val="0.05125"/>
          <c:y val="0.1705"/>
          <c:w val="0.8175"/>
          <c:h val="0.7695"/>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43718000"/>
        <c:axId val="59862449"/>
      </c:lineChart>
      <c:catAx>
        <c:axId val="43718000"/>
        <c:scaling>
          <c:orientation val="minMax"/>
        </c:scaling>
        <c:axPos val="b"/>
        <c:delete val="0"/>
        <c:numFmt formatCode="General" sourceLinked="1"/>
        <c:majorTickMark val="out"/>
        <c:minorTickMark val="none"/>
        <c:tickLblPos val="nextTo"/>
        <c:spPr>
          <a:ln w="3175">
            <a:solidFill>
              <a:srgbClr val="808080"/>
            </a:solidFill>
          </a:ln>
        </c:spPr>
        <c:crossAx val="59862449"/>
        <c:crosses val="autoZero"/>
        <c:auto val="1"/>
        <c:lblOffset val="100"/>
        <c:tickLblSkip val="1"/>
        <c:noMultiLvlLbl val="0"/>
      </c:catAx>
      <c:valAx>
        <c:axId val="598624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718000"/>
        <c:crossesAt val="1"/>
        <c:crossBetween val="between"/>
        <c:dispUnits>
          <c:builtInUnit val="thousands"/>
          <c:dispUnitsLbl>
            <c:layout>
              <c:manualLayout>
                <c:xMode val="edge"/>
                <c:yMode val="edge"/>
                <c:x val="-0.01325"/>
                <c:y val="0.063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5"/>
          <c:y val="0.494"/>
          <c:w val="0.097"/>
          <c:h val="0.1777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6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2012</a:t>
            </a:r>
          </a:p>
        </c:rich>
      </c:tx>
      <c:layout>
        <c:manualLayout>
          <c:xMode val="factor"/>
          <c:yMode val="factor"/>
          <c:x val="-0.00175"/>
          <c:y val="-0.012"/>
        </c:manualLayout>
      </c:layout>
      <c:spPr>
        <a:noFill/>
        <a:ln w="3175">
          <a:noFill/>
        </a:ln>
      </c:spPr>
    </c:title>
    <c:plotArea>
      <c:layout>
        <c:manualLayout>
          <c:xMode val="edge"/>
          <c:yMode val="edge"/>
          <c:x val="0.24725"/>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2012</a:t>
            </a:r>
          </a:p>
        </c:rich>
      </c:tx>
      <c:layout>
        <c:manualLayout>
          <c:xMode val="factor"/>
          <c:yMode val="factor"/>
          <c:x val="-0.00425"/>
          <c:y val="-0.0115"/>
        </c:manualLayout>
      </c:layout>
      <c:spPr>
        <a:noFill/>
        <a:ln w="3175">
          <a:noFill/>
        </a:ln>
      </c:spPr>
    </c:title>
    <c:plotArea>
      <c:layout>
        <c:manualLayout>
          <c:xMode val="edge"/>
          <c:yMode val="edge"/>
          <c:x val="0.2355"/>
          <c:y val="0.22"/>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a:t>
            </a:r>
            <a:r>
              <a:rPr lang="en-US" cap="none" sz="800" b="1" i="0" u="none" baseline="0">
                <a:solidFill>
                  <a:srgbClr val="000000"/>
                </a:solidFill>
                <a:latin typeface="Arial"/>
                <a:ea typeface="Arial"/>
                <a:cs typeface="Arial"/>
              </a:rPr>
              <a:t>Importación de productos silvoagropecuarios  por zona económica Participación  enero  2012</a:t>
            </a:r>
          </a:p>
        </c:rich>
      </c:tx>
      <c:layout>
        <c:manualLayout>
          <c:xMode val="factor"/>
          <c:yMode val="factor"/>
          <c:x val="-0.00425"/>
          <c:y val="-0.01225"/>
        </c:manualLayout>
      </c:layout>
      <c:spPr>
        <a:noFill/>
        <a:ln w="3175">
          <a:noFill/>
        </a:ln>
      </c:spPr>
    </c:title>
    <c:plotArea>
      <c:layout>
        <c:manualLayout>
          <c:xMode val="edge"/>
          <c:yMode val="edge"/>
          <c:x val="0.261"/>
          <c:y val="0.2335"/>
          <c:w val="0.4707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de  2012</a:t>
            </a:r>
          </a:p>
        </c:rich>
      </c:tx>
      <c:layout>
        <c:manualLayout>
          <c:xMode val="factor"/>
          <c:yMode val="factor"/>
          <c:x val="-0.0035"/>
          <c:y val="-0.00975"/>
        </c:manualLayout>
      </c:layout>
      <c:spPr>
        <a:noFill/>
        <a:ln w="3175">
          <a:noFill/>
        </a:ln>
      </c:spPr>
    </c:title>
    <c:plotArea>
      <c:layout>
        <c:manualLayout>
          <c:xMode val="edge"/>
          <c:yMode val="edge"/>
          <c:x val="0.00275"/>
          <c:y val="0.1555"/>
          <c:w val="0.97625"/>
          <c:h val="0.849"/>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58289422"/>
        <c:axId val="12671639"/>
      </c:barChart>
      <c:catAx>
        <c:axId val="58289422"/>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2671639"/>
        <c:crosses val="autoZero"/>
        <c:auto val="1"/>
        <c:lblOffset val="100"/>
        <c:tickLblSkip val="1"/>
        <c:noMultiLvlLbl val="0"/>
      </c:catAx>
      <c:valAx>
        <c:axId val="126716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8942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0483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0.8245</cdr:x>
      <cdr:y>1</cdr:y>
    </cdr:to>
    <cdr:sp>
      <cdr:nvSpPr>
        <cdr:cNvPr id="1" name="1 CuadroTexto"/>
        <cdr:cNvSpPr txBox="1">
          <a:spLocks noChangeArrowheads="1"/>
        </cdr:cNvSpPr>
      </cdr:nvSpPr>
      <cdr:spPr>
        <a:xfrm>
          <a:off x="-47624" y="3448050"/>
          <a:ext cx="60388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14375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26757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-0.0155</cdr:y>
    </cdr:from>
    <cdr:to>
      <cdr:x>-0.006</cdr:x>
      <cdr:y>-0.0075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0.06725</cdr:x>
      <cdr:y>0.943</cdr:y>
    </cdr:from>
    <cdr:to>
      <cdr:x>0.97225</cdr:x>
      <cdr:y>1</cdr:y>
    </cdr:to>
    <cdr:sp>
      <cdr:nvSpPr>
        <cdr:cNvPr id="2" name="1 CuadroTexto"/>
        <cdr:cNvSpPr txBox="1">
          <a:spLocks noChangeArrowheads="1"/>
        </cdr:cNvSpPr>
      </cdr:nvSpPr>
      <cdr:spPr>
        <a:xfrm>
          <a:off x="323850" y="3143250"/>
          <a:ext cx="44005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por</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0.74575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123825</xdr:rowOff>
    </xdr:to>
    <xdr:graphicFrame>
      <xdr:nvGraphicFramePr>
        <xdr:cNvPr id="1" name="7 Gráfico"/>
        <xdr:cNvGraphicFramePr/>
      </xdr:nvGraphicFramePr>
      <xdr:xfrm>
        <a:off x="133350" y="4581525"/>
        <a:ext cx="4857750" cy="3343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0.93825</cdr:y>
    </cdr:from>
    <cdr:to>
      <cdr:x>0.921</cdr:x>
      <cdr:y>0.998</cdr:y>
    </cdr:to>
    <cdr:sp>
      <cdr:nvSpPr>
        <cdr:cNvPr id="1" name="1 CuadroTexto"/>
        <cdr:cNvSpPr txBox="1">
          <a:spLocks noChangeArrowheads="1"/>
        </cdr:cNvSpPr>
      </cdr:nvSpPr>
      <cdr:spPr>
        <a:xfrm>
          <a:off x="57150" y="3105150"/>
          <a:ext cx="5391150" cy="2000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0.93525</cdr:y>
    </cdr:from>
    <cdr:to>
      <cdr:x>0.87875</cdr:x>
      <cdr:y>0.99475</cdr:y>
    </cdr:to>
    <cdr:sp>
      <cdr:nvSpPr>
        <cdr:cNvPr id="1" name="1 CuadroTexto"/>
        <cdr:cNvSpPr txBox="1">
          <a:spLocks noChangeArrowheads="1"/>
        </cdr:cNvSpPr>
      </cdr:nvSpPr>
      <cdr:spPr>
        <a:xfrm>
          <a:off x="66675" y="3028950"/>
          <a:ext cx="50958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32</xdr:row>
      <xdr:rowOff>28575</xdr:rowOff>
    </xdr:to>
    <xdr:graphicFrame>
      <xdr:nvGraphicFramePr>
        <xdr:cNvPr id="1" name="2 Gráfico"/>
        <xdr:cNvGraphicFramePr/>
      </xdr:nvGraphicFramePr>
      <xdr:xfrm>
        <a:off x="95250" y="2800350"/>
        <a:ext cx="5915025" cy="33147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51</xdr:row>
      <xdr:rowOff>76200</xdr:rowOff>
    </xdr:from>
    <xdr:to>
      <xdr:col>5</xdr:col>
      <xdr:colOff>885825</xdr:colOff>
      <xdr:row>71</xdr:row>
      <xdr:rowOff>85725</xdr:rowOff>
    </xdr:to>
    <xdr:graphicFrame>
      <xdr:nvGraphicFramePr>
        <xdr:cNvPr id="2" name="3 Gráfico"/>
        <xdr:cNvGraphicFramePr/>
      </xdr:nvGraphicFramePr>
      <xdr:xfrm>
        <a:off x="47625" y="9982200"/>
        <a:ext cx="5886450" cy="32480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cdr:x>
      <cdr:y>0.57125</cdr:y>
    </cdr:from>
    <cdr:to>
      <cdr:x>0.503</cdr:x>
      <cdr:y>0.635</cdr:y>
    </cdr:to>
    <cdr:sp>
      <cdr:nvSpPr>
        <cdr:cNvPr id="1" name="Text Box 1"/>
        <cdr:cNvSpPr txBox="1">
          <a:spLocks noChangeArrowheads="1"/>
        </cdr:cNvSpPr>
      </cdr:nvSpPr>
      <cdr:spPr>
        <a:xfrm>
          <a:off x="-247649" y="0"/>
          <a:ext cx="27432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zoomScaleSheetLayoutView="100" zoomScalePageLayoutView="0" workbookViewId="0" topLeftCell="A1">
      <selection activeCell="I1" sqref="I1"/>
    </sheetView>
  </sheetViews>
  <sheetFormatPr defaultColWidth="11.421875" defaultRowHeight="12.75"/>
  <cols>
    <col min="1" max="2" width="11.421875" style="220" customWidth="1"/>
    <col min="3" max="3" width="10.7109375" style="220" customWidth="1"/>
    <col min="4" max="6" width="11.421875" style="220" customWidth="1"/>
    <col min="7" max="7" width="11.140625" style="220" customWidth="1"/>
    <col min="8" max="8" width="4.421875" style="220" customWidth="1"/>
    <col min="9" max="16384" width="11.421875" style="220" customWidth="1"/>
  </cols>
  <sheetData>
    <row r="1" spans="1:7" ht="15.75">
      <c r="A1" s="218"/>
      <c r="B1" s="219"/>
      <c r="C1" s="219"/>
      <c r="D1" s="219"/>
      <c r="E1" s="219"/>
      <c r="F1" s="219"/>
      <c r="G1" s="219"/>
    </row>
    <row r="2" spans="1:7" ht="15">
      <c r="A2" s="219"/>
      <c r="B2" s="219"/>
      <c r="C2" s="219"/>
      <c r="D2" s="219"/>
      <c r="E2" s="219"/>
      <c r="F2" s="219"/>
      <c r="G2" s="219"/>
    </row>
    <row r="3" spans="1:7" ht="15.75">
      <c r="A3" s="218"/>
      <c r="B3" s="219"/>
      <c r="C3" s="219"/>
      <c r="D3" s="219"/>
      <c r="E3" s="219"/>
      <c r="F3" s="219"/>
      <c r="G3" s="219"/>
    </row>
    <row r="4" spans="1:7" ht="15">
      <c r="A4" s="219"/>
      <c r="B4" s="219"/>
      <c r="C4" s="219"/>
      <c r="D4" s="221"/>
      <c r="E4" s="219"/>
      <c r="F4" s="219"/>
      <c r="G4" s="219"/>
    </row>
    <row r="5" spans="1:7" ht="15.75">
      <c r="A5" s="218"/>
      <c r="B5" s="219"/>
      <c r="C5" s="219"/>
      <c r="D5" s="222"/>
      <c r="E5" s="219"/>
      <c r="F5" s="219"/>
      <c r="G5" s="219"/>
    </row>
    <row r="6" spans="1:7" ht="15.75">
      <c r="A6" s="218"/>
      <c r="B6" s="219"/>
      <c r="C6" s="219"/>
      <c r="D6" s="219"/>
      <c r="E6" s="219"/>
      <c r="F6" s="219"/>
      <c r="G6" s="219"/>
    </row>
    <row r="7" spans="1:7" ht="15.75">
      <c r="A7" s="218"/>
      <c r="B7" s="219"/>
      <c r="C7" s="219"/>
      <c r="D7" s="219"/>
      <c r="E7" s="219"/>
      <c r="F7" s="219"/>
      <c r="G7" s="219"/>
    </row>
    <row r="8" spans="1:7" ht="15">
      <c r="A8" s="219"/>
      <c r="B8" s="219"/>
      <c r="C8" s="219"/>
      <c r="D8" s="221"/>
      <c r="E8" s="219"/>
      <c r="F8" s="219"/>
      <c r="G8" s="219"/>
    </row>
    <row r="9" spans="1:7" ht="15.75">
      <c r="A9" s="223"/>
      <c r="B9" s="219"/>
      <c r="C9" s="219"/>
      <c r="D9" s="219"/>
      <c r="E9" s="219"/>
      <c r="F9" s="219"/>
      <c r="G9" s="219"/>
    </row>
    <row r="10" spans="1:7" ht="15.75">
      <c r="A10" s="218"/>
      <c r="B10" s="219"/>
      <c r="C10" s="219"/>
      <c r="D10" s="219"/>
      <c r="E10" s="219"/>
      <c r="F10" s="219"/>
      <c r="G10" s="219"/>
    </row>
    <row r="11" spans="1:7" ht="15.75">
      <c r="A11" s="218"/>
      <c r="B11" s="219"/>
      <c r="C11" s="219"/>
      <c r="D11" s="219"/>
      <c r="E11" s="219"/>
      <c r="F11" s="219"/>
      <c r="G11" s="219"/>
    </row>
    <row r="12" spans="1:7" ht="15.75">
      <c r="A12" s="218"/>
      <c r="B12" s="219"/>
      <c r="C12" s="219"/>
      <c r="D12" s="219"/>
      <c r="E12" s="219"/>
      <c r="F12" s="219"/>
      <c r="G12" s="219"/>
    </row>
    <row r="13" spans="1:8" ht="19.5">
      <c r="A13" s="219"/>
      <c r="B13" s="219"/>
      <c r="C13" s="312" t="s">
        <v>390</v>
      </c>
      <c r="D13" s="312"/>
      <c r="E13" s="312"/>
      <c r="F13" s="312"/>
      <c r="G13" s="312"/>
      <c r="H13" s="312"/>
    </row>
    <row r="14" spans="1:8" ht="19.5">
      <c r="A14" s="219"/>
      <c r="B14" s="219"/>
      <c r="C14" s="312" t="s">
        <v>391</v>
      </c>
      <c r="D14" s="312"/>
      <c r="E14" s="312"/>
      <c r="F14" s="312"/>
      <c r="G14" s="312"/>
      <c r="H14" s="312"/>
    </row>
    <row r="15" spans="1:7" ht="15">
      <c r="A15" s="219"/>
      <c r="B15" s="219"/>
      <c r="C15" s="219"/>
      <c r="D15" s="219"/>
      <c r="E15" s="219"/>
      <c r="F15" s="219"/>
      <c r="G15" s="219"/>
    </row>
    <row r="16" spans="1:7" ht="15">
      <c r="A16" s="219"/>
      <c r="B16" s="219"/>
      <c r="C16" s="219"/>
      <c r="D16" s="224"/>
      <c r="E16" s="219"/>
      <c r="F16" s="219"/>
      <c r="G16" s="219"/>
    </row>
    <row r="17" spans="1:7" ht="15.75">
      <c r="A17" s="219"/>
      <c r="B17" s="219"/>
      <c r="C17" s="225" t="s">
        <v>512</v>
      </c>
      <c r="D17" s="225"/>
      <c r="E17" s="225"/>
      <c r="F17" s="225"/>
      <c r="G17" s="225"/>
    </row>
    <row r="18" spans="1:7" ht="15">
      <c r="A18" s="219"/>
      <c r="B18" s="219"/>
      <c r="C18" s="219"/>
      <c r="D18" s="219"/>
      <c r="E18" s="219"/>
      <c r="F18" s="219"/>
      <c r="G18" s="219"/>
    </row>
    <row r="19" spans="1:7" ht="15">
      <c r="A19" s="219"/>
      <c r="B19" s="219"/>
      <c r="C19" s="219"/>
      <c r="D19" s="219"/>
      <c r="E19" s="219"/>
      <c r="F19" s="219"/>
      <c r="G19" s="219"/>
    </row>
    <row r="20" spans="1:7" ht="15">
      <c r="A20" s="219"/>
      <c r="B20" s="219"/>
      <c r="C20" s="219"/>
      <c r="D20" s="219"/>
      <c r="E20" s="219"/>
      <c r="F20" s="219"/>
      <c r="G20" s="219"/>
    </row>
    <row r="21" spans="1:7" ht="15.75">
      <c r="A21" s="218"/>
      <c r="B21" s="219"/>
      <c r="C21" s="219"/>
      <c r="D21" s="219"/>
      <c r="E21" s="219"/>
      <c r="F21" s="219"/>
      <c r="G21" s="219"/>
    </row>
    <row r="22" spans="1:7" ht="15.75">
      <c r="A22" s="218"/>
      <c r="B22" s="219"/>
      <c r="C22" s="219"/>
      <c r="D22" s="221"/>
      <c r="E22" s="219"/>
      <c r="F22" s="219"/>
      <c r="G22" s="219"/>
    </row>
    <row r="23" spans="1:7" ht="15.75">
      <c r="A23" s="218"/>
      <c r="B23" s="219"/>
      <c r="C23" s="219"/>
      <c r="D23" s="224"/>
      <c r="E23" s="219"/>
      <c r="F23" s="219"/>
      <c r="G23" s="219"/>
    </row>
    <row r="24" spans="1:7" ht="15.75">
      <c r="A24" s="218"/>
      <c r="B24" s="219"/>
      <c r="C24" s="219"/>
      <c r="D24" s="219"/>
      <c r="E24" s="219"/>
      <c r="F24" s="219"/>
      <c r="G24" s="219"/>
    </row>
    <row r="25" spans="1:7" ht="15.75">
      <c r="A25" s="218"/>
      <c r="B25" s="219"/>
      <c r="C25" s="219"/>
      <c r="D25" s="219"/>
      <c r="E25" s="219"/>
      <c r="F25" s="219"/>
      <c r="G25" s="219"/>
    </row>
    <row r="26" spans="1:7" ht="15.75">
      <c r="A26" s="218"/>
      <c r="B26" s="219"/>
      <c r="C26" s="219"/>
      <c r="D26" s="219"/>
      <c r="E26" s="219"/>
      <c r="F26" s="219"/>
      <c r="G26" s="219"/>
    </row>
    <row r="27" spans="1:7" ht="15.75">
      <c r="A27" s="218"/>
      <c r="B27" s="219"/>
      <c r="C27" s="219"/>
      <c r="D27" s="221"/>
      <c r="E27" s="219"/>
      <c r="F27" s="219"/>
      <c r="G27" s="219"/>
    </row>
    <row r="28" spans="1:7" ht="15.75">
      <c r="A28" s="218"/>
      <c r="B28" s="219"/>
      <c r="C28" s="219"/>
      <c r="D28" s="219"/>
      <c r="E28" s="219"/>
      <c r="F28" s="219"/>
      <c r="G28" s="219"/>
    </row>
    <row r="29" spans="1:7" ht="15.75">
      <c r="A29" s="218"/>
      <c r="B29" s="219"/>
      <c r="C29" s="219"/>
      <c r="D29" s="219"/>
      <c r="E29" s="219"/>
      <c r="F29" s="219"/>
      <c r="G29" s="219"/>
    </row>
    <row r="30" spans="1:7" ht="15.75">
      <c r="A30" s="218"/>
      <c r="B30" s="219"/>
      <c r="C30" s="219"/>
      <c r="D30" s="219"/>
      <c r="E30" s="219"/>
      <c r="F30" s="219"/>
      <c r="G30" s="219"/>
    </row>
    <row r="31" spans="1:7" ht="15.75">
      <c r="A31" s="218"/>
      <c r="B31" s="219"/>
      <c r="C31" s="219"/>
      <c r="D31" s="219"/>
      <c r="E31" s="219"/>
      <c r="F31" s="219"/>
      <c r="G31" s="219"/>
    </row>
    <row r="32" spans="6:7" ht="15">
      <c r="F32" s="219"/>
      <c r="G32" s="219"/>
    </row>
    <row r="33" spans="6:7" ht="15">
      <c r="F33" s="219"/>
      <c r="G33" s="219"/>
    </row>
    <row r="34" spans="1:7" ht="15.75">
      <c r="A34" s="218"/>
      <c r="B34" s="219"/>
      <c r="C34" s="219"/>
      <c r="D34" s="219"/>
      <c r="E34" s="219"/>
      <c r="F34" s="219"/>
      <c r="G34" s="219"/>
    </row>
    <row r="35" spans="1:7" ht="15.75">
      <c r="A35" s="218"/>
      <c r="B35" s="219"/>
      <c r="C35" s="219"/>
      <c r="D35" s="219"/>
      <c r="E35" s="219"/>
      <c r="F35" s="219"/>
      <c r="G35" s="219"/>
    </row>
    <row r="36" spans="1:7" ht="15.75">
      <c r="A36" s="218"/>
      <c r="B36" s="219"/>
      <c r="C36" s="219"/>
      <c r="D36" s="219"/>
      <c r="E36" s="219"/>
      <c r="F36" s="219"/>
      <c r="G36" s="219"/>
    </row>
    <row r="37" spans="1:7" ht="15.75">
      <c r="A37" s="226"/>
      <c r="B37" s="219"/>
      <c r="C37" s="226"/>
      <c r="D37" s="227"/>
      <c r="E37" s="219"/>
      <c r="F37" s="219"/>
      <c r="G37" s="219"/>
    </row>
    <row r="38" spans="1:7" ht="15.75">
      <c r="A38" s="218"/>
      <c r="E38" s="219"/>
      <c r="F38" s="219"/>
      <c r="G38" s="219"/>
    </row>
    <row r="39" spans="3:7" ht="15.75">
      <c r="C39" s="218" t="s">
        <v>513</v>
      </c>
      <c r="D39" s="227"/>
      <c r="E39" s="219"/>
      <c r="F39" s="219"/>
      <c r="G39" s="219"/>
    </row>
    <row r="45" spans="1:7" ht="15">
      <c r="A45" s="219"/>
      <c r="B45" s="219"/>
      <c r="C45" s="219"/>
      <c r="D45" s="221" t="s">
        <v>315</v>
      </c>
      <c r="E45" s="219"/>
      <c r="F45" s="219"/>
      <c r="G45" s="219"/>
    </row>
    <row r="46" spans="1:7" ht="15.75">
      <c r="A46" s="218"/>
      <c r="B46" s="219"/>
      <c r="C46" s="219"/>
      <c r="D46" s="228" t="s">
        <v>514</v>
      </c>
      <c r="E46" s="219"/>
      <c r="F46" s="219"/>
      <c r="G46" s="219"/>
    </row>
    <row r="47" spans="1:7" ht="15.75">
      <c r="A47" s="218"/>
      <c r="B47" s="219"/>
      <c r="C47" s="219"/>
      <c r="D47" s="219"/>
      <c r="E47" s="219"/>
      <c r="F47" s="219"/>
      <c r="G47" s="219"/>
    </row>
    <row r="48" spans="1:7" ht="15.75">
      <c r="A48" s="218"/>
      <c r="B48" s="219"/>
      <c r="C48" s="219"/>
      <c r="D48" s="219"/>
      <c r="E48" s="219"/>
      <c r="F48" s="219"/>
      <c r="G48" s="219"/>
    </row>
    <row r="49" spans="1:7" ht="15">
      <c r="A49" s="219"/>
      <c r="B49" s="219"/>
      <c r="C49" s="219"/>
      <c r="D49" s="221" t="s">
        <v>220</v>
      </c>
      <c r="E49" s="219"/>
      <c r="F49" s="219"/>
      <c r="G49" s="219"/>
    </row>
    <row r="50" spans="1:7" ht="15.75">
      <c r="A50" s="223"/>
      <c r="B50" s="219"/>
      <c r="C50" s="219"/>
      <c r="D50" s="219"/>
      <c r="E50" s="219"/>
      <c r="F50" s="219"/>
      <c r="G50" s="219"/>
    </row>
    <row r="51" spans="1:7" ht="15.75">
      <c r="A51" s="218"/>
      <c r="B51" s="219"/>
      <c r="C51" s="219"/>
      <c r="D51" s="219"/>
      <c r="E51" s="219"/>
      <c r="F51" s="219"/>
      <c r="G51" s="219"/>
    </row>
    <row r="52" spans="1:7" ht="15.75">
      <c r="A52" s="218"/>
      <c r="B52" s="219"/>
      <c r="C52" s="219"/>
      <c r="D52" s="219"/>
      <c r="E52" s="219"/>
      <c r="F52" s="219"/>
      <c r="G52" s="219"/>
    </row>
    <row r="53" spans="1:7" ht="15.75">
      <c r="A53" s="218"/>
      <c r="B53" s="219"/>
      <c r="C53" s="219"/>
      <c r="D53" s="219"/>
      <c r="E53" s="219"/>
      <c r="F53" s="219"/>
      <c r="G53" s="219"/>
    </row>
    <row r="54" spans="1:7" ht="15">
      <c r="A54" s="219"/>
      <c r="B54" s="219"/>
      <c r="C54" s="219"/>
      <c r="D54" s="219"/>
      <c r="E54" s="219"/>
      <c r="F54" s="219"/>
      <c r="G54" s="219"/>
    </row>
    <row r="55" spans="1:7" ht="15">
      <c r="A55" s="219"/>
      <c r="B55" s="219"/>
      <c r="C55" s="219"/>
      <c r="D55" s="219"/>
      <c r="E55" s="219"/>
      <c r="F55" s="219"/>
      <c r="G55" s="219"/>
    </row>
    <row r="56" spans="1:7" ht="15">
      <c r="A56" s="219"/>
      <c r="B56" s="219"/>
      <c r="C56" s="219"/>
      <c r="D56" s="224" t="s">
        <v>392</v>
      </c>
      <c r="E56" s="219"/>
      <c r="F56" s="219"/>
      <c r="G56" s="219"/>
    </row>
    <row r="57" spans="1:7" ht="15">
      <c r="A57" s="219"/>
      <c r="B57" s="219"/>
      <c r="C57" s="219"/>
      <c r="D57" s="224" t="s">
        <v>393</v>
      </c>
      <c r="E57" s="219"/>
      <c r="F57" s="219"/>
      <c r="G57" s="219"/>
    </row>
    <row r="58" spans="1:7" ht="15">
      <c r="A58" s="219"/>
      <c r="B58" s="219"/>
      <c r="C58" s="219"/>
      <c r="D58" s="219"/>
      <c r="E58" s="219"/>
      <c r="F58" s="219"/>
      <c r="G58" s="219"/>
    </row>
    <row r="59" spans="1:7" ht="15">
      <c r="A59" s="219"/>
      <c r="B59" s="219"/>
      <c r="C59" s="219"/>
      <c r="D59" s="219"/>
      <c r="E59" s="219"/>
      <c r="F59" s="219"/>
      <c r="G59" s="219"/>
    </row>
    <row r="60" spans="1:7" ht="15">
      <c r="A60" s="219"/>
      <c r="B60" s="219"/>
      <c r="C60" s="219"/>
      <c r="D60" s="219"/>
      <c r="E60" s="219"/>
      <c r="F60" s="219"/>
      <c r="G60" s="219"/>
    </row>
    <row r="61" spans="1:7" ht="15">
      <c r="A61" s="219"/>
      <c r="B61" s="219"/>
      <c r="C61" s="219"/>
      <c r="D61" s="219"/>
      <c r="E61" s="219"/>
      <c r="F61" s="219"/>
      <c r="G61" s="219"/>
    </row>
    <row r="62" spans="1:7" ht="15.75">
      <c r="A62" s="218"/>
      <c r="B62" s="219"/>
      <c r="C62" s="219"/>
      <c r="D62" s="219"/>
      <c r="E62" s="219"/>
      <c r="F62" s="219"/>
      <c r="G62" s="219"/>
    </row>
    <row r="63" spans="1:7" ht="15.75">
      <c r="A63" s="218"/>
      <c r="B63" s="219"/>
      <c r="C63" s="219"/>
      <c r="D63" s="221" t="s">
        <v>52</v>
      </c>
      <c r="E63" s="219"/>
      <c r="F63" s="219"/>
      <c r="G63" s="219"/>
    </row>
    <row r="64" spans="1:7" ht="15.75">
      <c r="A64" s="218"/>
      <c r="B64" s="219"/>
      <c r="C64" s="219"/>
      <c r="D64" s="224" t="s">
        <v>349</v>
      </c>
      <c r="E64" s="219"/>
      <c r="F64" s="219"/>
      <c r="G64" s="219"/>
    </row>
    <row r="65" spans="1:7" ht="15.75">
      <c r="A65" s="218"/>
      <c r="B65" s="219"/>
      <c r="C65" s="219"/>
      <c r="D65" s="219"/>
      <c r="E65" s="219"/>
      <c r="F65" s="219"/>
      <c r="G65" s="219"/>
    </row>
    <row r="66" spans="1:7" ht="15.75">
      <c r="A66" s="218"/>
      <c r="B66" s="219"/>
      <c r="C66" s="219"/>
      <c r="D66" s="219"/>
      <c r="E66" s="219"/>
      <c r="F66" s="219"/>
      <c r="G66" s="219"/>
    </row>
    <row r="67" spans="1:7" ht="15.75">
      <c r="A67" s="218"/>
      <c r="B67" s="219"/>
      <c r="C67" s="219"/>
      <c r="D67" s="219"/>
      <c r="E67" s="219"/>
      <c r="F67" s="219"/>
      <c r="G67" s="219"/>
    </row>
    <row r="68" spans="1:7" ht="15.75">
      <c r="A68" s="218"/>
      <c r="B68" s="219"/>
      <c r="C68" s="219"/>
      <c r="D68" s="221" t="s">
        <v>336</v>
      </c>
      <c r="E68" s="219"/>
      <c r="F68" s="219"/>
      <c r="G68" s="219"/>
    </row>
    <row r="69" spans="1:7" ht="15.75">
      <c r="A69" s="218"/>
      <c r="B69" s="219"/>
      <c r="C69" s="219"/>
      <c r="D69" s="219"/>
      <c r="E69" s="219"/>
      <c r="F69" s="219"/>
      <c r="G69" s="219"/>
    </row>
    <row r="70" spans="1:7" ht="15.75">
      <c r="A70" s="218"/>
      <c r="B70" s="219"/>
      <c r="C70" s="219"/>
      <c r="D70" s="219"/>
      <c r="E70" s="219"/>
      <c r="F70" s="219"/>
      <c r="G70" s="219"/>
    </row>
    <row r="71" spans="1:7" ht="15.75">
      <c r="A71" s="218"/>
      <c r="B71" s="219"/>
      <c r="C71" s="219"/>
      <c r="D71" s="219"/>
      <c r="E71" s="219"/>
      <c r="F71" s="219"/>
      <c r="G71" s="219"/>
    </row>
    <row r="72" spans="1:7" ht="15.75">
      <c r="A72" s="218"/>
      <c r="B72" s="219"/>
      <c r="C72" s="219"/>
      <c r="D72" s="219"/>
      <c r="E72" s="219"/>
      <c r="F72" s="219"/>
      <c r="G72" s="219"/>
    </row>
    <row r="73" spans="1:7" ht="15.75">
      <c r="A73" s="218"/>
      <c r="B73" s="219"/>
      <c r="C73" s="219"/>
      <c r="D73" s="219"/>
      <c r="E73" s="219"/>
      <c r="F73" s="219"/>
      <c r="G73" s="219"/>
    </row>
    <row r="74" spans="1:7" ht="15.75">
      <c r="A74" s="218"/>
      <c r="B74" s="219"/>
      <c r="C74" s="219"/>
      <c r="D74" s="219"/>
      <c r="E74" s="219"/>
      <c r="F74" s="219"/>
      <c r="G74" s="219"/>
    </row>
    <row r="75" spans="1:7" ht="15.75">
      <c r="A75" s="218"/>
      <c r="B75" s="219"/>
      <c r="C75" s="219"/>
      <c r="D75" s="219"/>
      <c r="E75" s="219"/>
      <c r="F75" s="219"/>
      <c r="G75" s="219"/>
    </row>
    <row r="76" spans="1:7" ht="15.75">
      <c r="A76" s="218"/>
      <c r="B76" s="219"/>
      <c r="C76" s="219"/>
      <c r="D76" s="219"/>
      <c r="E76" s="219"/>
      <c r="F76" s="219"/>
      <c r="G76" s="219"/>
    </row>
    <row r="77" spans="1:7" ht="15.75">
      <c r="A77" s="218"/>
      <c r="B77" s="219"/>
      <c r="C77" s="219"/>
      <c r="D77" s="219"/>
      <c r="E77" s="219"/>
      <c r="F77" s="219"/>
      <c r="G77" s="219"/>
    </row>
    <row r="78" spans="1:7" ht="15.75">
      <c r="A78" s="218"/>
      <c r="B78" s="219"/>
      <c r="C78" s="219"/>
      <c r="D78" s="219"/>
      <c r="E78" s="219"/>
      <c r="F78" s="219"/>
      <c r="G78" s="219"/>
    </row>
    <row r="79" spans="1:7" ht="15.75">
      <c r="A79" s="218"/>
      <c r="B79" s="219"/>
      <c r="C79" s="219"/>
      <c r="D79" s="219"/>
      <c r="E79" s="219"/>
      <c r="F79" s="219"/>
      <c r="G79" s="219"/>
    </row>
    <row r="80" spans="1:7" ht="10.5" customHeight="1">
      <c r="A80" s="226" t="s">
        <v>394</v>
      </c>
      <c r="B80" s="219"/>
      <c r="C80" s="219"/>
      <c r="D80" s="219"/>
      <c r="E80" s="219"/>
      <c r="F80" s="219"/>
      <c r="G80" s="219"/>
    </row>
    <row r="81" spans="1:7" ht="10.5" customHeight="1">
      <c r="A81" s="226" t="s">
        <v>395</v>
      </c>
      <c r="B81" s="219"/>
      <c r="C81" s="219"/>
      <c r="D81" s="219"/>
      <c r="E81" s="219"/>
      <c r="F81" s="219"/>
      <c r="G81" s="219"/>
    </row>
    <row r="82" spans="1:7" ht="10.5" customHeight="1">
      <c r="A82" s="226" t="s">
        <v>396</v>
      </c>
      <c r="B82" s="219"/>
      <c r="C82" s="226"/>
      <c r="D82" s="227"/>
      <c r="E82" s="219"/>
      <c r="F82" s="219"/>
      <c r="G82" s="219"/>
    </row>
    <row r="83" spans="1:7" ht="10.5" customHeight="1">
      <c r="A83" s="229" t="s">
        <v>397</v>
      </c>
      <c r="B83" s="219"/>
      <c r="C83" s="219"/>
      <c r="D83" s="219"/>
      <c r="E83" s="219"/>
      <c r="F83" s="219"/>
      <c r="G83" s="219"/>
    </row>
    <row r="84" spans="1:7" ht="15">
      <c r="A84" s="219"/>
      <c r="B84" s="219"/>
      <c r="C84" s="219"/>
      <c r="D84" s="219"/>
      <c r="E84" s="219"/>
      <c r="F84" s="219"/>
      <c r="G84" s="219"/>
    </row>
    <row r="85" spans="1:7" ht="15">
      <c r="A85" s="313" t="s">
        <v>398</v>
      </c>
      <c r="B85" s="313"/>
      <c r="C85" s="313"/>
      <c r="D85" s="313"/>
      <c r="E85" s="313"/>
      <c r="F85" s="313"/>
      <c r="G85" s="313"/>
    </row>
    <row r="86" spans="1:12" ht="6.75" customHeight="1">
      <c r="A86" s="230"/>
      <c r="B86" s="230"/>
      <c r="C86" s="230"/>
      <c r="D86" s="230"/>
      <c r="E86" s="230"/>
      <c r="F86" s="230"/>
      <c r="G86" s="230"/>
      <c r="L86" s="221"/>
    </row>
    <row r="87" spans="1:12" ht="15">
      <c r="A87" s="231" t="s">
        <v>42</v>
      </c>
      <c r="B87" s="232" t="s">
        <v>43</v>
      </c>
      <c r="C87" s="232"/>
      <c r="D87" s="232"/>
      <c r="E87" s="232"/>
      <c r="F87" s="232"/>
      <c r="G87" s="233" t="s">
        <v>44</v>
      </c>
      <c r="L87" s="224"/>
    </row>
    <row r="88" spans="1:12" ht="6.75" customHeight="1">
      <c r="A88" s="234"/>
      <c r="B88" s="234"/>
      <c r="C88" s="234"/>
      <c r="D88" s="234"/>
      <c r="E88" s="234"/>
      <c r="F88" s="234"/>
      <c r="G88" s="235"/>
      <c r="L88" s="236"/>
    </row>
    <row r="89" spans="1:12" ht="12.75" customHeight="1">
      <c r="A89" s="237" t="s">
        <v>45</v>
      </c>
      <c r="B89" s="238" t="s">
        <v>316</v>
      </c>
      <c r="C89" s="230"/>
      <c r="D89" s="230"/>
      <c r="E89" s="230"/>
      <c r="F89" s="230"/>
      <c r="G89" s="239">
        <v>4</v>
      </c>
      <c r="L89" s="236"/>
    </row>
    <row r="90" spans="1:12" ht="12.75" customHeight="1">
      <c r="A90" s="237" t="s">
        <v>46</v>
      </c>
      <c r="B90" s="238" t="s">
        <v>346</v>
      </c>
      <c r="C90" s="230"/>
      <c r="D90" s="230"/>
      <c r="E90" s="230"/>
      <c r="F90" s="230"/>
      <c r="G90" s="239">
        <v>5</v>
      </c>
      <c r="L90" s="236"/>
    </row>
    <row r="91" spans="1:12" ht="12.75" customHeight="1">
      <c r="A91" s="237" t="s">
        <v>47</v>
      </c>
      <c r="B91" s="238" t="s">
        <v>347</v>
      </c>
      <c r="C91" s="230"/>
      <c r="D91" s="230"/>
      <c r="E91" s="230"/>
      <c r="F91" s="230"/>
      <c r="G91" s="239">
        <v>6</v>
      </c>
      <c r="L91" s="221"/>
    </row>
    <row r="92" spans="1:12" ht="12.75" customHeight="1">
      <c r="A92" s="237" t="s">
        <v>48</v>
      </c>
      <c r="B92" s="238" t="s">
        <v>317</v>
      </c>
      <c r="C92" s="230"/>
      <c r="D92" s="230"/>
      <c r="E92" s="230"/>
      <c r="F92" s="230"/>
      <c r="G92" s="239">
        <v>7</v>
      </c>
      <c r="L92" s="236"/>
    </row>
    <row r="93" spans="1:12" ht="12.75" customHeight="1">
      <c r="A93" s="237" t="s">
        <v>49</v>
      </c>
      <c r="B93" s="238" t="s">
        <v>332</v>
      </c>
      <c r="C93" s="230"/>
      <c r="D93" s="230"/>
      <c r="E93" s="230"/>
      <c r="F93" s="230"/>
      <c r="G93" s="239">
        <v>9</v>
      </c>
      <c r="L93" s="236"/>
    </row>
    <row r="94" spans="1:12" ht="12.75" customHeight="1">
      <c r="A94" s="237" t="s">
        <v>50</v>
      </c>
      <c r="B94" s="238" t="s">
        <v>330</v>
      </c>
      <c r="C94" s="230"/>
      <c r="D94" s="230"/>
      <c r="E94" s="230"/>
      <c r="F94" s="230"/>
      <c r="G94" s="239">
        <v>11</v>
      </c>
      <c r="L94" s="236"/>
    </row>
    <row r="95" spans="1:12" ht="12.75" customHeight="1">
      <c r="A95" s="237" t="s">
        <v>51</v>
      </c>
      <c r="B95" s="238" t="s">
        <v>331</v>
      </c>
      <c r="C95" s="230"/>
      <c r="D95" s="230"/>
      <c r="E95" s="230"/>
      <c r="F95" s="230"/>
      <c r="G95" s="239">
        <v>12</v>
      </c>
      <c r="L95" s="236"/>
    </row>
    <row r="96" spans="1:12" ht="12.75" customHeight="1">
      <c r="A96" s="237" t="s">
        <v>53</v>
      </c>
      <c r="B96" s="238" t="s">
        <v>318</v>
      </c>
      <c r="C96" s="230"/>
      <c r="D96" s="230"/>
      <c r="E96" s="230"/>
      <c r="F96" s="230"/>
      <c r="G96" s="239">
        <v>13</v>
      </c>
      <c r="L96" s="236"/>
    </row>
    <row r="97" spans="1:12" ht="12.75" customHeight="1">
      <c r="A97" s="237" t="s">
        <v>54</v>
      </c>
      <c r="B97" s="238" t="s">
        <v>202</v>
      </c>
      <c r="C97" s="230"/>
      <c r="D97" s="230"/>
      <c r="E97" s="230"/>
      <c r="F97" s="230"/>
      <c r="G97" s="239">
        <v>14</v>
      </c>
      <c r="L97" s="236"/>
    </row>
    <row r="98" spans="1:12" ht="12.75" customHeight="1">
      <c r="A98" s="237" t="s">
        <v>79</v>
      </c>
      <c r="B98" s="238" t="s">
        <v>355</v>
      </c>
      <c r="C98" s="238"/>
      <c r="D98" s="238"/>
      <c r="E98" s="230"/>
      <c r="F98" s="230"/>
      <c r="G98" s="239">
        <v>15</v>
      </c>
      <c r="L98" s="236"/>
    </row>
    <row r="99" spans="1:12" ht="12.75" customHeight="1">
      <c r="A99" s="237" t="s">
        <v>101</v>
      </c>
      <c r="B99" s="238" t="s">
        <v>319</v>
      </c>
      <c r="C99" s="230"/>
      <c r="D99" s="230"/>
      <c r="E99" s="230"/>
      <c r="F99" s="230"/>
      <c r="G99" s="239">
        <v>16</v>
      </c>
      <c r="L99" s="226"/>
    </row>
    <row r="100" spans="1:12" ht="12.75" customHeight="1">
      <c r="A100" s="237" t="s">
        <v>102</v>
      </c>
      <c r="B100" s="238" t="s">
        <v>399</v>
      </c>
      <c r="C100" s="230"/>
      <c r="D100" s="230"/>
      <c r="E100" s="230"/>
      <c r="F100" s="230"/>
      <c r="G100" s="239">
        <v>18</v>
      </c>
      <c r="L100" s="226"/>
    </row>
    <row r="101" spans="1:12" ht="12.75" customHeight="1">
      <c r="A101" s="237" t="s">
        <v>125</v>
      </c>
      <c r="B101" s="238" t="s">
        <v>320</v>
      </c>
      <c r="C101" s="230"/>
      <c r="D101" s="230"/>
      <c r="E101" s="230"/>
      <c r="F101" s="230"/>
      <c r="G101" s="239">
        <v>19</v>
      </c>
      <c r="L101" s="226"/>
    </row>
    <row r="102" spans="1:12" ht="12.75" customHeight="1">
      <c r="A102" s="237" t="s">
        <v>126</v>
      </c>
      <c r="B102" s="238" t="s">
        <v>333</v>
      </c>
      <c r="C102" s="230"/>
      <c r="D102" s="230"/>
      <c r="E102" s="230"/>
      <c r="F102" s="230"/>
      <c r="G102" s="239">
        <v>20</v>
      </c>
      <c r="L102" s="229"/>
    </row>
    <row r="103" spans="1:7" ht="12.75" customHeight="1">
      <c r="A103" s="237" t="s">
        <v>130</v>
      </c>
      <c r="B103" s="238" t="s">
        <v>321</v>
      </c>
      <c r="C103" s="230"/>
      <c r="D103" s="230"/>
      <c r="E103" s="230"/>
      <c r="F103" s="230"/>
      <c r="G103" s="239">
        <v>21</v>
      </c>
    </row>
    <row r="104" spans="1:7" ht="12.75" customHeight="1">
      <c r="A104" s="237" t="s">
        <v>284</v>
      </c>
      <c r="B104" s="238" t="s">
        <v>322</v>
      </c>
      <c r="C104" s="230"/>
      <c r="D104" s="230"/>
      <c r="E104" s="230"/>
      <c r="F104" s="230"/>
      <c r="G104" s="239">
        <v>22</v>
      </c>
    </row>
    <row r="105" spans="1:7" ht="12.75" customHeight="1">
      <c r="A105" s="237" t="s">
        <v>296</v>
      </c>
      <c r="B105" s="238" t="s">
        <v>323</v>
      </c>
      <c r="C105" s="230"/>
      <c r="D105" s="230"/>
      <c r="E105" s="230"/>
      <c r="F105" s="230"/>
      <c r="G105" s="239">
        <v>23</v>
      </c>
    </row>
    <row r="106" spans="1:7" ht="12.75" customHeight="1">
      <c r="A106" s="237" t="s">
        <v>297</v>
      </c>
      <c r="B106" s="238" t="s">
        <v>409</v>
      </c>
      <c r="C106" s="230"/>
      <c r="D106" s="230"/>
      <c r="E106" s="230"/>
      <c r="F106" s="230"/>
      <c r="G106" s="239">
        <v>24</v>
      </c>
    </row>
    <row r="107" spans="1:7" ht="12.75" customHeight="1">
      <c r="A107" s="237" t="s">
        <v>367</v>
      </c>
      <c r="B107" s="238" t="s">
        <v>324</v>
      </c>
      <c r="C107" s="230"/>
      <c r="D107" s="230"/>
      <c r="E107" s="230"/>
      <c r="F107" s="230"/>
      <c r="G107" s="239">
        <v>25</v>
      </c>
    </row>
    <row r="108" spans="1:7" ht="12.75" customHeight="1">
      <c r="A108" s="237" t="s">
        <v>410</v>
      </c>
      <c r="B108" s="238" t="s">
        <v>325</v>
      </c>
      <c r="C108" s="230"/>
      <c r="D108" s="230"/>
      <c r="E108" s="230"/>
      <c r="F108" s="230"/>
      <c r="G108" s="239">
        <v>26</v>
      </c>
    </row>
    <row r="109" spans="1:7" ht="6.75" customHeight="1">
      <c r="A109" s="237"/>
      <c r="B109" s="230"/>
      <c r="C109" s="230"/>
      <c r="D109" s="230"/>
      <c r="E109" s="230"/>
      <c r="F109" s="230"/>
      <c r="G109" s="240"/>
    </row>
    <row r="110" spans="1:7" ht="15">
      <c r="A110" s="231" t="s">
        <v>55</v>
      </c>
      <c r="B110" s="232" t="s">
        <v>43</v>
      </c>
      <c r="C110" s="232"/>
      <c r="D110" s="232"/>
      <c r="E110" s="232"/>
      <c r="F110" s="232"/>
      <c r="G110" s="233" t="s">
        <v>44</v>
      </c>
    </row>
    <row r="111" spans="1:7" ht="6.75" customHeight="1">
      <c r="A111" s="241"/>
      <c r="B111" s="234"/>
      <c r="C111" s="234"/>
      <c r="D111" s="234"/>
      <c r="E111" s="234"/>
      <c r="F111" s="234"/>
      <c r="G111" s="242"/>
    </row>
    <row r="112" spans="1:7" ht="12.75" customHeight="1">
      <c r="A112" s="237" t="s">
        <v>45</v>
      </c>
      <c r="B112" s="238" t="s">
        <v>316</v>
      </c>
      <c r="C112" s="230"/>
      <c r="D112" s="230"/>
      <c r="E112" s="230"/>
      <c r="F112" s="230"/>
      <c r="G112" s="239">
        <v>4</v>
      </c>
    </row>
    <row r="113" spans="1:7" ht="12.75" customHeight="1">
      <c r="A113" s="237" t="s">
        <v>46</v>
      </c>
      <c r="B113" s="238" t="s">
        <v>326</v>
      </c>
      <c r="C113" s="230"/>
      <c r="D113" s="230"/>
      <c r="E113" s="230"/>
      <c r="F113" s="230"/>
      <c r="G113" s="239">
        <v>5</v>
      </c>
    </row>
    <row r="114" spans="1:7" ht="12.75" customHeight="1">
      <c r="A114" s="237" t="s">
        <v>47</v>
      </c>
      <c r="B114" s="238" t="s">
        <v>327</v>
      </c>
      <c r="C114" s="230"/>
      <c r="D114" s="230"/>
      <c r="E114" s="230"/>
      <c r="F114" s="230"/>
      <c r="G114" s="239">
        <v>6</v>
      </c>
    </row>
    <row r="115" spans="1:7" ht="12.75" customHeight="1">
      <c r="A115" s="237" t="s">
        <v>48</v>
      </c>
      <c r="B115" s="238" t="s">
        <v>328</v>
      </c>
      <c r="C115" s="230"/>
      <c r="D115" s="230"/>
      <c r="E115" s="230"/>
      <c r="F115" s="230"/>
      <c r="G115" s="239">
        <v>8</v>
      </c>
    </row>
    <row r="116" spans="1:7" ht="12.75" customHeight="1">
      <c r="A116" s="237" t="s">
        <v>49</v>
      </c>
      <c r="B116" s="238" t="s">
        <v>329</v>
      </c>
      <c r="C116" s="230"/>
      <c r="D116" s="230"/>
      <c r="E116" s="230"/>
      <c r="F116" s="230"/>
      <c r="G116" s="239">
        <v>8</v>
      </c>
    </row>
    <row r="117" spans="1:7" ht="12.75" customHeight="1">
      <c r="A117" s="237" t="s">
        <v>50</v>
      </c>
      <c r="B117" s="238" t="s">
        <v>334</v>
      </c>
      <c r="C117" s="230"/>
      <c r="D117" s="230"/>
      <c r="E117" s="230"/>
      <c r="F117" s="230"/>
      <c r="G117" s="239">
        <v>10</v>
      </c>
    </row>
    <row r="118" spans="1:7" ht="12.75" customHeight="1">
      <c r="A118" s="237" t="s">
        <v>51</v>
      </c>
      <c r="B118" s="238" t="s">
        <v>335</v>
      </c>
      <c r="C118" s="230"/>
      <c r="D118" s="230"/>
      <c r="E118" s="230"/>
      <c r="F118" s="230"/>
      <c r="G118" s="239">
        <v>10</v>
      </c>
    </row>
    <row r="119" spans="1:7" ht="12.75" customHeight="1">
      <c r="A119" s="237" t="s">
        <v>53</v>
      </c>
      <c r="B119" s="238" t="s">
        <v>330</v>
      </c>
      <c r="C119" s="230"/>
      <c r="D119" s="230"/>
      <c r="E119" s="230"/>
      <c r="F119" s="230"/>
      <c r="G119" s="239">
        <v>11</v>
      </c>
    </row>
    <row r="120" spans="1:7" ht="12.75" customHeight="1">
      <c r="A120" s="237" t="s">
        <v>54</v>
      </c>
      <c r="B120" s="238" t="s">
        <v>331</v>
      </c>
      <c r="C120" s="230"/>
      <c r="D120" s="230"/>
      <c r="E120" s="230"/>
      <c r="F120" s="230"/>
      <c r="G120" s="239">
        <v>12</v>
      </c>
    </row>
    <row r="121" spans="1:7" ht="12.75" customHeight="1">
      <c r="A121" s="237" t="s">
        <v>79</v>
      </c>
      <c r="B121" s="238" t="s">
        <v>318</v>
      </c>
      <c r="C121" s="230"/>
      <c r="D121" s="230"/>
      <c r="E121" s="230"/>
      <c r="F121" s="230"/>
      <c r="G121" s="239">
        <v>13</v>
      </c>
    </row>
    <row r="122" spans="1:7" ht="12.75" customHeight="1">
      <c r="A122" s="237" t="s">
        <v>101</v>
      </c>
      <c r="B122" s="238" t="s">
        <v>202</v>
      </c>
      <c r="C122" s="230"/>
      <c r="D122" s="230"/>
      <c r="E122" s="230"/>
      <c r="F122" s="230"/>
      <c r="G122" s="239">
        <v>14</v>
      </c>
    </row>
    <row r="123" spans="1:7" ht="12.75" customHeight="1">
      <c r="A123" s="237" t="s">
        <v>102</v>
      </c>
      <c r="B123" s="238" t="s">
        <v>355</v>
      </c>
      <c r="C123" s="230"/>
      <c r="D123" s="230"/>
      <c r="E123" s="230"/>
      <c r="F123" s="230"/>
      <c r="G123" s="239">
        <v>15</v>
      </c>
    </row>
    <row r="124" spans="1:7" ht="54.75" customHeight="1">
      <c r="A124" s="314" t="s">
        <v>338</v>
      </c>
      <c r="B124" s="314"/>
      <c r="C124" s="314"/>
      <c r="D124" s="314"/>
      <c r="E124" s="314"/>
      <c r="F124" s="314"/>
      <c r="G124" s="314"/>
    </row>
    <row r="125" spans="1:7" ht="15" customHeight="1">
      <c r="A125" s="243"/>
      <c r="B125" s="243"/>
      <c r="C125" s="243"/>
      <c r="D125" s="243"/>
      <c r="E125" s="243"/>
      <c r="F125" s="243"/>
      <c r="G125" s="243"/>
    </row>
    <row r="126" spans="1:7" ht="15" customHeight="1">
      <c r="A126" s="244"/>
      <c r="B126" s="244"/>
      <c r="C126" s="244"/>
      <c r="D126" s="244"/>
      <c r="E126" s="244"/>
      <c r="F126" s="244"/>
      <c r="G126" s="244"/>
    </row>
    <row r="127" spans="1:7" ht="15" customHeight="1">
      <c r="A127" s="238"/>
      <c r="B127" s="238"/>
      <c r="C127" s="238"/>
      <c r="D127" s="238"/>
      <c r="E127" s="238"/>
      <c r="F127" s="238"/>
      <c r="G127" s="238"/>
    </row>
    <row r="128" spans="1:7" ht="10.5" customHeight="1">
      <c r="A128" s="245" t="s">
        <v>394</v>
      </c>
      <c r="C128" s="246"/>
      <c r="D128" s="246"/>
      <c r="E128" s="246"/>
      <c r="F128" s="246"/>
      <c r="G128" s="246"/>
    </row>
    <row r="129" spans="1:7" ht="10.5" customHeight="1">
      <c r="A129" s="245" t="s">
        <v>395</v>
      </c>
      <c r="C129" s="246"/>
      <c r="D129" s="246"/>
      <c r="E129" s="246"/>
      <c r="F129" s="246"/>
      <c r="G129" s="246"/>
    </row>
    <row r="130" spans="1:7" ht="10.5" customHeight="1">
      <c r="A130" s="245" t="s">
        <v>396</v>
      </c>
      <c r="C130" s="246"/>
      <c r="D130" s="246"/>
      <c r="E130" s="246"/>
      <c r="F130" s="246"/>
      <c r="G130" s="246"/>
    </row>
    <row r="131" spans="1:7" ht="10.5" customHeight="1">
      <c r="A131" s="229" t="s">
        <v>397</v>
      </c>
      <c r="B131" s="247"/>
      <c r="C131" s="246"/>
      <c r="D131" s="246"/>
      <c r="E131" s="246"/>
      <c r="F131" s="246"/>
      <c r="G131" s="246"/>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zoomScalePageLayoutView="0" workbookViewId="0" topLeftCell="A1">
      <selection activeCell="G1" sqref="G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3" customFormat="1" ht="15.75" customHeight="1">
      <c r="A1" s="318" t="s">
        <v>177</v>
      </c>
      <c r="B1" s="318"/>
      <c r="C1" s="318"/>
      <c r="D1" s="318"/>
      <c r="E1" s="318"/>
      <c r="F1" s="318"/>
      <c r="G1" s="203"/>
      <c r="H1" s="204"/>
      <c r="J1" s="49"/>
      <c r="K1" s="49"/>
      <c r="P1" s="204"/>
      <c r="Q1" s="204"/>
      <c r="R1" s="204"/>
      <c r="S1" s="204"/>
      <c r="T1" s="204"/>
      <c r="U1" s="204"/>
      <c r="V1" s="39"/>
      <c r="W1" s="39"/>
      <c r="X1" s="39"/>
      <c r="Y1" s="38"/>
    </row>
    <row r="2" spans="1:25" s="43" customFormat="1" ht="15.75" customHeight="1">
      <c r="A2" s="315" t="s">
        <v>178</v>
      </c>
      <c r="B2" s="315"/>
      <c r="C2" s="315"/>
      <c r="D2" s="315"/>
      <c r="E2" s="315"/>
      <c r="F2" s="315"/>
      <c r="G2" s="203"/>
      <c r="H2" s="204"/>
      <c r="J2" s="49"/>
      <c r="K2" s="49"/>
      <c r="P2" s="204"/>
      <c r="Q2" s="204"/>
      <c r="R2" s="204"/>
      <c r="S2" s="204"/>
      <c r="T2" s="204"/>
      <c r="U2" s="204"/>
      <c r="V2" s="39"/>
      <c r="Y2" s="38"/>
    </row>
    <row r="3" spans="1:25" s="43" customFormat="1" ht="15.75" customHeight="1">
      <c r="A3" s="315" t="s">
        <v>179</v>
      </c>
      <c r="B3" s="315"/>
      <c r="C3" s="315"/>
      <c r="D3" s="315"/>
      <c r="E3" s="315"/>
      <c r="F3" s="315"/>
      <c r="G3" s="203"/>
      <c r="H3" s="204"/>
      <c r="J3" s="49"/>
      <c r="K3" s="49"/>
      <c r="P3" s="204"/>
      <c r="Q3" s="204"/>
      <c r="R3" s="204"/>
      <c r="S3" s="204"/>
      <c r="T3" s="204"/>
      <c r="U3" s="204"/>
      <c r="V3" s="39"/>
      <c r="W3" s="39"/>
      <c r="X3" s="39"/>
      <c r="Y3" s="38"/>
    </row>
    <row r="4" spans="1:25" s="43" customFormat="1" ht="15.75" customHeight="1" thickBot="1">
      <c r="A4" s="315" t="s">
        <v>339</v>
      </c>
      <c r="B4" s="315"/>
      <c r="C4" s="315"/>
      <c r="D4" s="315"/>
      <c r="E4" s="315"/>
      <c r="F4" s="315"/>
      <c r="G4" s="44"/>
      <c r="J4" s="49"/>
      <c r="K4" s="49"/>
      <c r="P4" s="38"/>
      <c r="Q4" s="38"/>
      <c r="R4" s="38"/>
      <c r="S4" s="38"/>
      <c r="Y4" s="38"/>
    </row>
    <row r="5" spans="1:25" s="43" customFormat="1" ht="13.5" thickTop="1">
      <c r="A5" s="291" t="s">
        <v>180</v>
      </c>
      <c r="B5" s="295" t="s">
        <v>185</v>
      </c>
      <c r="C5" s="317" t="s">
        <v>455</v>
      </c>
      <c r="D5" s="317"/>
      <c r="E5" s="296" t="s">
        <v>195</v>
      </c>
      <c r="F5" s="294" t="s">
        <v>186</v>
      </c>
      <c r="G5" s="46"/>
      <c r="P5" s="38"/>
      <c r="Q5" s="38"/>
      <c r="R5" s="38"/>
      <c r="S5" s="38"/>
      <c r="Y5" s="38"/>
    </row>
    <row r="6" spans="1:25" s="43" customFormat="1" ht="13.5" thickBot="1">
      <c r="A6" s="292"/>
      <c r="B6" s="299">
        <v>2011</v>
      </c>
      <c r="C6" s="293">
        <v>2011</v>
      </c>
      <c r="D6" s="293">
        <v>2012</v>
      </c>
      <c r="E6" s="298" t="s">
        <v>454</v>
      </c>
      <c r="F6" s="292">
        <v>2012</v>
      </c>
      <c r="O6" s="179"/>
      <c r="V6" s="47"/>
      <c r="W6" s="48"/>
      <c r="X6" s="48"/>
      <c r="Y6" s="38"/>
    </row>
    <row r="7" spans="1:25" s="43" customFormat="1" ht="15.75" customHeight="1" thickTop="1">
      <c r="A7" s="315" t="s">
        <v>182</v>
      </c>
      <c r="B7" s="315"/>
      <c r="C7" s="315"/>
      <c r="D7" s="315"/>
      <c r="E7" s="315"/>
      <c r="F7" s="315"/>
      <c r="H7" s="204"/>
      <c r="I7" s="204"/>
      <c r="J7" s="204"/>
      <c r="V7" s="39"/>
      <c r="W7" s="39"/>
      <c r="X7" s="39"/>
      <c r="Y7" s="38"/>
    </row>
    <row r="8" spans="1:25" s="43" customFormat="1" ht="15.75" customHeight="1">
      <c r="A8" s="35" t="s">
        <v>344</v>
      </c>
      <c r="B8" s="176">
        <v>14191133</v>
      </c>
      <c r="C8" s="176">
        <v>1292942</v>
      </c>
      <c r="D8" s="176">
        <v>1213840</v>
      </c>
      <c r="E8" s="36">
        <f>+(D8-C8)/C8</f>
        <v>-0.06117985184176862</v>
      </c>
      <c r="F8" s="37"/>
      <c r="H8" s="204"/>
      <c r="I8" s="204"/>
      <c r="J8" s="204"/>
      <c r="V8" s="39"/>
      <c r="W8" s="39"/>
      <c r="X8" s="39"/>
      <c r="Y8" s="38"/>
    </row>
    <row r="9" spans="1:25" s="43" customFormat="1" ht="15.75" customHeight="1">
      <c r="A9" s="173" t="s">
        <v>380</v>
      </c>
      <c r="B9" s="170">
        <v>7779577</v>
      </c>
      <c r="C9" s="170">
        <v>731525</v>
      </c>
      <c r="D9" s="170">
        <v>756091</v>
      </c>
      <c r="E9" s="40">
        <f aca="true" t="shared" si="0" ref="E9:E21">+(D9-C9)/C9</f>
        <v>0.033581900823621884</v>
      </c>
      <c r="F9" s="40">
        <f>+D9/$D$8</f>
        <v>0.6228918144071707</v>
      </c>
      <c r="H9" s="204"/>
      <c r="I9" s="204"/>
      <c r="J9" s="204"/>
      <c r="K9" s="204"/>
      <c r="L9" s="204"/>
      <c r="V9" s="39"/>
      <c r="W9" s="39"/>
      <c r="X9" s="39"/>
      <c r="Y9" s="38"/>
    </row>
    <row r="10" spans="1:25" s="43" customFormat="1" ht="15.75" customHeight="1">
      <c r="A10" s="173" t="s">
        <v>381</v>
      </c>
      <c r="B10" s="170">
        <v>1240819</v>
      </c>
      <c r="C10" s="170">
        <v>95529</v>
      </c>
      <c r="D10" s="170">
        <v>101417</v>
      </c>
      <c r="E10" s="40">
        <f t="shared" si="0"/>
        <v>0.0616357336515613</v>
      </c>
      <c r="F10" s="40">
        <f>+D10/$D$8</f>
        <v>0.08355055031964674</v>
      </c>
      <c r="G10" s="42"/>
      <c r="J10" s="208"/>
      <c r="L10" s="39"/>
      <c r="M10" s="32"/>
      <c r="O10" s="38"/>
      <c r="P10" s="38"/>
      <c r="Q10" s="38"/>
      <c r="R10" s="38"/>
      <c r="S10" s="38"/>
      <c r="Y10" s="38"/>
    </row>
    <row r="11" spans="1:25" s="43" customFormat="1" ht="15.75" customHeight="1">
      <c r="A11" s="173" t="s">
        <v>382</v>
      </c>
      <c r="B11" s="170">
        <v>5170737</v>
      </c>
      <c r="C11" s="170">
        <v>465888</v>
      </c>
      <c r="D11" s="170">
        <v>356332</v>
      </c>
      <c r="E11" s="40">
        <f t="shared" si="0"/>
        <v>-0.2351552304416512</v>
      </c>
      <c r="F11" s="40">
        <f>+D11/$D$8</f>
        <v>0.2935576352731826</v>
      </c>
      <c r="G11" s="42"/>
      <c r="J11" s="208"/>
      <c r="K11" s="208"/>
      <c r="L11" s="39"/>
      <c r="M11" s="32"/>
      <c r="O11" s="38"/>
      <c r="P11" s="38"/>
      <c r="Q11" s="38"/>
      <c r="R11" s="38"/>
      <c r="S11" s="38"/>
      <c r="V11" s="39"/>
      <c r="W11" s="39"/>
      <c r="X11" s="39"/>
      <c r="Y11" s="38"/>
    </row>
    <row r="12" spans="1:25" s="43" customFormat="1" ht="15.75" customHeight="1">
      <c r="A12" s="315" t="s">
        <v>184</v>
      </c>
      <c r="B12" s="315"/>
      <c r="C12" s="315"/>
      <c r="D12" s="315"/>
      <c r="E12" s="315"/>
      <c r="F12" s="315"/>
      <c r="J12" s="208"/>
      <c r="L12" s="39"/>
      <c r="M12" s="32"/>
      <c r="O12" s="38"/>
      <c r="P12" s="38"/>
      <c r="Q12" s="38"/>
      <c r="R12" s="38"/>
      <c r="S12" s="38"/>
      <c r="V12" s="39"/>
      <c r="W12" s="39"/>
      <c r="X12" s="39"/>
      <c r="Y12" s="38"/>
    </row>
    <row r="13" spans="1:25" s="43" customFormat="1" ht="15.75" customHeight="1">
      <c r="A13" s="41" t="s">
        <v>344</v>
      </c>
      <c r="B13" s="31">
        <v>5004193</v>
      </c>
      <c r="C13" s="31">
        <v>346761</v>
      </c>
      <c r="D13" s="31">
        <v>357343</v>
      </c>
      <c r="E13" s="36">
        <f t="shared" si="0"/>
        <v>0.030516695937547765</v>
      </c>
      <c r="F13" s="37"/>
      <c r="G13" s="37"/>
      <c r="L13" s="39"/>
      <c r="M13" s="32"/>
      <c r="O13" s="38"/>
      <c r="P13" s="38"/>
      <c r="Q13" s="38"/>
      <c r="R13" s="38"/>
      <c r="S13" s="38"/>
      <c r="V13" s="39"/>
      <c r="W13" s="39"/>
      <c r="X13" s="39"/>
      <c r="Y13" s="38"/>
    </row>
    <row r="14" spans="1:25" s="43" customFormat="1" ht="15.75" customHeight="1">
      <c r="A14" s="173" t="s">
        <v>380</v>
      </c>
      <c r="B14" s="32">
        <v>3516992</v>
      </c>
      <c r="C14" s="32">
        <v>262905</v>
      </c>
      <c r="D14" s="32">
        <v>257906</v>
      </c>
      <c r="E14" s="40">
        <f t="shared" si="0"/>
        <v>-0.019014472908465033</v>
      </c>
      <c r="F14" s="40">
        <f>+D14/$D$13</f>
        <v>0.7217323411959937</v>
      </c>
      <c r="G14" s="42"/>
      <c r="L14" s="39"/>
      <c r="M14" s="39"/>
      <c r="O14" s="38"/>
      <c r="P14" s="38"/>
      <c r="Q14" s="38"/>
      <c r="R14" s="38"/>
      <c r="S14" s="38"/>
      <c r="V14" s="39"/>
      <c r="W14" s="39"/>
      <c r="X14" s="39"/>
      <c r="Y14" s="38"/>
    </row>
    <row r="15" spans="1:25" s="43" customFormat="1" ht="15.75" customHeight="1">
      <c r="A15" s="173" t="s">
        <v>381</v>
      </c>
      <c r="B15" s="32">
        <v>1250466</v>
      </c>
      <c r="C15" s="32">
        <v>72639</v>
      </c>
      <c r="D15" s="32">
        <v>82497</v>
      </c>
      <c r="E15" s="40">
        <f t="shared" si="0"/>
        <v>0.1357122207078842</v>
      </c>
      <c r="F15" s="40">
        <f>+D15/$D$13</f>
        <v>0.23086222480921692</v>
      </c>
      <c r="G15" s="42"/>
      <c r="M15" s="39"/>
      <c r="O15" s="38"/>
      <c r="P15" s="38"/>
      <c r="Q15" s="38"/>
      <c r="R15" s="38"/>
      <c r="S15" s="38"/>
      <c r="V15" s="39"/>
      <c r="Y15" s="38"/>
    </row>
    <row r="16" spans="1:25" s="43" customFormat="1" ht="15.75" customHeight="1">
      <c r="A16" s="173" t="s">
        <v>382</v>
      </c>
      <c r="B16" s="32">
        <v>236735</v>
      </c>
      <c r="C16" s="32">
        <v>11217</v>
      </c>
      <c r="D16" s="32">
        <v>16940</v>
      </c>
      <c r="E16" s="40">
        <f t="shared" si="0"/>
        <v>0.5102077204243559</v>
      </c>
      <c r="F16" s="40">
        <f>+D16/$D$13</f>
        <v>0.04740543399478932</v>
      </c>
      <c r="G16" s="42"/>
      <c r="I16" s="204"/>
      <c r="J16" s="204"/>
      <c r="K16" s="204"/>
      <c r="L16" s="204"/>
      <c r="M16" s="204"/>
      <c r="N16" s="204"/>
      <c r="O16" s="204"/>
      <c r="P16" s="204"/>
      <c r="Q16" s="204"/>
      <c r="R16" s="204"/>
      <c r="S16" s="204"/>
      <c r="T16" s="204"/>
      <c r="U16" s="204"/>
      <c r="V16" s="204"/>
      <c r="W16" s="204"/>
      <c r="Y16" s="38"/>
    </row>
    <row r="17" spans="1:25" s="43" customFormat="1" ht="15.75" customHeight="1">
      <c r="A17" s="315" t="s">
        <v>196</v>
      </c>
      <c r="B17" s="315"/>
      <c r="C17" s="315"/>
      <c r="D17" s="315"/>
      <c r="E17" s="315"/>
      <c r="F17" s="315"/>
      <c r="I17" s="204"/>
      <c r="J17" s="204"/>
      <c r="K17" s="204"/>
      <c r="L17" s="204"/>
      <c r="M17" s="204"/>
      <c r="N17" s="204"/>
      <c r="O17" s="204"/>
      <c r="P17" s="204"/>
      <c r="Q17" s="204"/>
      <c r="R17" s="204"/>
      <c r="S17" s="204"/>
      <c r="T17" s="204"/>
      <c r="U17" s="204"/>
      <c r="V17" s="204"/>
      <c r="W17" s="204"/>
      <c r="X17" s="38"/>
      <c r="Y17" s="38"/>
    </row>
    <row r="18" spans="1:25" s="43" customFormat="1" ht="15.75" customHeight="1">
      <c r="A18" s="41" t="s">
        <v>344</v>
      </c>
      <c r="B18" s="31">
        <v>9186940</v>
      </c>
      <c r="C18" s="31">
        <v>946181</v>
      </c>
      <c r="D18" s="31">
        <v>856497</v>
      </c>
      <c r="E18" s="36">
        <f t="shared" si="0"/>
        <v>-0.09478524722014076</v>
      </c>
      <c r="F18" s="42"/>
      <c r="G18" s="42"/>
      <c r="I18" s="204"/>
      <c r="J18" s="204"/>
      <c r="K18" s="204"/>
      <c r="L18" s="204"/>
      <c r="M18" s="204"/>
      <c r="N18" s="204"/>
      <c r="O18" s="204"/>
      <c r="P18" s="204"/>
      <c r="Q18" s="204"/>
      <c r="R18" s="204"/>
      <c r="S18" s="204"/>
      <c r="T18" s="204"/>
      <c r="U18" s="204"/>
      <c r="V18" s="204"/>
      <c r="W18" s="204"/>
      <c r="X18" s="50"/>
      <c r="Y18" s="50"/>
    </row>
    <row r="19" spans="1:25" s="43" customFormat="1" ht="15.75" customHeight="1">
      <c r="A19" s="173" t="s">
        <v>380</v>
      </c>
      <c r="B19" s="32">
        <v>4262585</v>
      </c>
      <c r="C19" s="32">
        <v>468620</v>
      </c>
      <c r="D19" s="32">
        <v>498185</v>
      </c>
      <c r="E19" s="40">
        <f t="shared" si="0"/>
        <v>0.06308949682045153</v>
      </c>
      <c r="F19" s="40">
        <f>+D19/$D$18</f>
        <v>0.5816541097049961</v>
      </c>
      <c r="G19" s="42"/>
      <c r="I19" s="204"/>
      <c r="J19" s="204"/>
      <c r="K19" s="204"/>
      <c r="L19" s="204"/>
      <c r="M19" s="204"/>
      <c r="N19" s="204"/>
      <c r="O19" s="204"/>
      <c r="P19" s="204"/>
      <c r="Q19" s="204"/>
      <c r="R19" s="204"/>
      <c r="S19" s="204"/>
      <c r="T19" s="204"/>
      <c r="U19" s="204"/>
      <c r="V19" s="204"/>
      <c r="W19" s="204"/>
      <c r="X19" s="50"/>
      <c r="Y19" s="50"/>
    </row>
    <row r="20" spans="1:25" s="43" customFormat="1" ht="15.75" customHeight="1">
      <c r="A20" s="173" t="s">
        <v>381</v>
      </c>
      <c r="B20" s="32">
        <v>-9647</v>
      </c>
      <c r="C20" s="32">
        <v>22890</v>
      </c>
      <c r="D20" s="32">
        <v>18920</v>
      </c>
      <c r="E20" s="40">
        <f t="shared" si="0"/>
        <v>-0.17343818261249455</v>
      </c>
      <c r="F20" s="40">
        <f>+D20/$D$18</f>
        <v>0.022089978131855686</v>
      </c>
      <c r="G20" s="42"/>
      <c r="O20" s="38"/>
      <c r="P20" s="38"/>
      <c r="Q20" s="38"/>
      <c r="R20" s="38"/>
      <c r="S20" s="38"/>
      <c r="U20" s="39"/>
      <c r="V20" s="49"/>
      <c r="W20" s="50"/>
      <c r="X20" s="50"/>
      <c r="Y20" s="50"/>
    </row>
    <row r="21" spans="1:25" s="43" customFormat="1" ht="15.75" customHeight="1" thickBot="1">
      <c r="A21" s="174" t="s">
        <v>382</v>
      </c>
      <c r="B21" s="77">
        <v>4934002</v>
      </c>
      <c r="C21" s="77">
        <v>454671</v>
      </c>
      <c r="D21" s="77">
        <v>339392</v>
      </c>
      <c r="E21" s="78">
        <f t="shared" si="0"/>
        <v>-0.2535437712103917</v>
      </c>
      <c r="F21" s="78">
        <f>+D21/$D$18</f>
        <v>0.39625591216314826</v>
      </c>
      <c r="G21" s="42"/>
      <c r="O21" s="38"/>
      <c r="P21" s="38"/>
      <c r="Q21" s="38"/>
      <c r="R21" s="38"/>
      <c r="S21" s="38"/>
      <c r="U21" s="39"/>
      <c r="V21" s="49"/>
      <c r="W21" s="50"/>
      <c r="X21" s="50"/>
      <c r="Y21" s="50"/>
    </row>
    <row r="22" spans="1:25" ht="27" customHeight="1" thickTop="1">
      <c r="A22" s="316" t="s">
        <v>412</v>
      </c>
      <c r="B22" s="316"/>
      <c r="C22" s="316"/>
      <c r="D22" s="316"/>
      <c r="E22" s="316"/>
      <c r="F22" s="316"/>
      <c r="G22" s="42"/>
      <c r="U22" s="39"/>
      <c r="V22" s="49"/>
      <c r="W22" s="50"/>
      <c r="X22" s="34"/>
      <c r="Y22" s="34"/>
    </row>
    <row r="23" spans="7:26" ht="33" customHeight="1">
      <c r="G23" s="42"/>
      <c r="L23" s="39"/>
      <c r="M23" s="39"/>
      <c r="Z23" s="160" t="s">
        <v>289</v>
      </c>
    </row>
    <row r="24" spans="1:29" ht="12.75">
      <c r="A24" s="15"/>
      <c r="B24" s="15"/>
      <c r="C24" s="15"/>
      <c r="D24" s="15"/>
      <c r="E24" s="15"/>
      <c r="F24" s="15"/>
      <c r="G24" s="42"/>
      <c r="L24" s="39"/>
      <c r="M24" s="39"/>
      <c r="Z24" s="160" t="s">
        <v>380</v>
      </c>
      <c r="AA24" s="160" t="s">
        <v>381</v>
      </c>
      <c r="AB24" s="160" t="s">
        <v>382</v>
      </c>
      <c r="AC24" s="1" t="s">
        <v>286</v>
      </c>
    </row>
    <row r="25" spans="1:29" ht="15">
      <c r="A25" s="15"/>
      <c r="B25" s="15"/>
      <c r="C25" s="15"/>
      <c r="D25" s="15"/>
      <c r="E25" s="15"/>
      <c r="F25" s="15"/>
      <c r="G25" s="42"/>
      <c r="L25" s="39"/>
      <c r="M25" s="39"/>
      <c r="Y25" s="171" t="s">
        <v>515</v>
      </c>
      <c r="Z25" s="213">
        <v>428309.53</v>
      </c>
      <c r="AA25" s="213">
        <v>47472.78699999999</v>
      </c>
      <c r="AB25" s="213">
        <v>414952.345</v>
      </c>
      <c r="AC25" s="33">
        <f>SUM(Z25:AB25)</f>
        <v>890734.662</v>
      </c>
    </row>
    <row r="26" spans="1:29" ht="15">
      <c r="A26" s="15"/>
      <c r="B26" s="15"/>
      <c r="C26" s="15"/>
      <c r="D26" s="15"/>
      <c r="E26" s="15"/>
      <c r="F26" s="15"/>
      <c r="G26" s="42"/>
      <c r="Y26" s="171" t="s">
        <v>516</v>
      </c>
      <c r="Z26" s="213">
        <v>389389.34700000007</v>
      </c>
      <c r="AA26" s="213">
        <v>38055.774</v>
      </c>
      <c r="AB26" s="213">
        <v>324821.817</v>
      </c>
      <c r="AC26" s="33">
        <f>SUM(Z26:AB26)</f>
        <v>752266.9380000001</v>
      </c>
    </row>
    <row r="27" spans="1:29" ht="15">
      <c r="A27" s="15"/>
      <c r="B27" s="15"/>
      <c r="C27" s="15"/>
      <c r="D27" s="15"/>
      <c r="E27" s="15"/>
      <c r="F27" s="15"/>
      <c r="I27" s="39"/>
      <c r="J27" s="39"/>
      <c r="K27" s="39"/>
      <c r="L27" s="39"/>
      <c r="M27" s="39"/>
      <c r="Y27" s="171" t="s">
        <v>517</v>
      </c>
      <c r="Z27" s="213">
        <v>537180.925</v>
      </c>
      <c r="AA27" s="213">
        <v>28232.435000000005</v>
      </c>
      <c r="AB27" s="213">
        <v>363445.43899999995</v>
      </c>
      <c r="AC27" s="33">
        <f>SUM(Z27:AB27)</f>
        <v>928858.7990000001</v>
      </c>
    </row>
    <row r="28" spans="1:29" ht="15">
      <c r="A28" s="15"/>
      <c r="B28" s="15"/>
      <c r="C28" s="15"/>
      <c r="D28" s="15"/>
      <c r="E28" s="15"/>
      <c r="F28" s="15"/>
      <c r="I28" s="39"/>
      <c r="J28" s="39"/>
      <c r="K28" s="39"/>
      <c r="L28" s="39"/>
      <c r="M28" s="39"/>
      <c r="Y28" s="171" t="s">
        <v>518</v>
      </c>
      <c r="Z28" s="213">
        <v>469441.8929999999</v>
      </c>
      <c r="AA28" s="213">
        <v>22889.736999999994</v>
      </c>
      <c r="AB28" s="213">
        <v>454670.663</v>
      </c>
      <c r="AC28" s="33">
        <f>SUM(Z28:AB28)</f>
        <v>947002.2929999998</v>
      </c>
    </row>
    <row r="29" spans="1:29" ht="15">
      <c r="A29" s="15"/>
      <c r="B29" s="15"/>
      <c r="C29" s="15"/>
      <c r="D29" s="15"/>
      <c r="E29" s="15"/>
      <c r="F29" s="15"/>
      <c r="I29" s="39"/>
      <c r="J29" s="39"/>
      <c r="K29" s="39"/>
      <c r="L29" s="39"/>
      <c r="M29" s="39"/>
      <c r="Y29" s="171" t="s">
        <v>519</v>
      </c>
      <c r="Z29" s="213">
        <v>498184.73</v>
      </c>
      <c r="AA29" s="213">
        <v>18920.527000000002</v>
      </c>
      <c r="AB29" s="213">
        <v>339392.184</v>
      </c>
      <c r="AC29" s="33">
        <f>SUM(Z29:AB29)</f>
        <v>856497.441</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headerFooter alignWithMargins="0">
    <oddFooter>&amp;C&amp;9 4</oddFooter>
  </headerFooter>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G1" sqref="G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318" t="s">
        <v>187</v>
      </c>
      <c r="B1" s="318"/>
      <c r="C1" s="318"/>
      <c r="D1" s="318"/>
      <c r="E1" s="318"/>
      <c r="F1" s="318"/>
      <c r="G1" s="166"/>
      <c r="H1" s="166"/>
      <c r="I1" s="166"/>
      <c r="J1" s="166"/>
      <c r="K1" s="166"/>
      <c r="L1" s="166"/>
      <c r="P1" s="161" t="s">
        <v>288</v>
      </c>
      <c r="Q1" s="38"/>
      <c r="R1" s="38"/>
      <c r="S1" s="38"/>
      <c r="T1" s="38"/>
      <c r="U1" s="38"/>
      <c r="V1" s="38"/>
      <c r="W1" s="38"/>
      <c r="Z1" s="39"/>
      <c r="AA1" s="39"/>
      <c r="AB1" s="39"/>
      <c r="AC1" s="38"/>
    </row>
    <row r="2" spans="1:20" ht="13.5" customHeight="1">
      <c r="A2" s="315" t="s">
        <v>345</v>
      </c>
      <c r="B2" s="315"/>
      <c r="C2" s="315"/>
      <c r="D2" s="315"/>
      <c r="E2" s="315"/>
      <c r="F2" s="315"/>
      <c r="G2" s="166"/>
      <c r="H2" s="166"/>
      <c r="I2" s="166"/>
      <c r="J2" s="166"/>
      <c r="K2" s="166"/>
      <c r="L2" s="166"/>
      <c r="P2" s="32" t="s">
        <v>180</v>
      </c>
      <c r="Q2" s="178" t="s">
        <v>380</v>
      </c>
      <c r="R2" s="178" t="s">
        <v>381</v>
      </c>
      <c r="S2" s="178" t="s">
        <v>382</v>
      </c>
      <c r="T2" s="162" t="s">
        <v>286</v>
      </c>
    </row>
    <row r="3" spans="1:29" s="43" customFormat="1" ht="15.75" customHeight="1">
      <c r="A3" s="315" t="s">
        <v>179</v>
      </c>
      <c r="B3" s="315"/>
      <c r="C3" s="315"/>
      <c r="D3" s="315"/>
      <c r="E3" s="315"/>
      <c r="F3" s="315"/>
      <c r="G3" s="166"/>
      <c r="H3" s="166"/>
      <c r="I3" s="166"/>
      <c r="J3" s="166"/>
      <c r="K3" s="166"/>
      <c r="L3" s="166"/>
      <c r="M3" s="44"/>
      <c r="P3" s="172" t="s">
        <v>520</v>
      </c>
      <c r="Q3" s="259">
        <v>657624.525</v>
      </c>
      <c r="R3" s="259">
        <v>101435.358</v>
      </c>
      <c r="S3" s="259">
        <v>427943.904</v>
      </c>
      <c r="T3" s="51">
        <f>SUM(Q3:S3)</f>
        <v>1187003.787</v>
      </c>
      <c r="U3" s="38"/>
      <c r="V3" s="38"/>
      <c r="W3" s="38"/>
      <c r="Y3" s="45"/>
      <c r="Z3" s="39"/>
      <c r="AA3" s="39"/>
      <c r="AB3" s="39"/>
      <c r="AC3" s="38"/>
    </row>
    <row r="4" spans="1:29" s="43" customFormat="1" ht="15.75" customHeight="1">
      <c r="A4" s="315" t="s">
        <v>339</v>
      </c>
      <c r="B4" s="315"/>
      <c r="C4" s="315"/>
      <c r="D4" s="315"/>
      <c r="E4" s="315"/>
      <c r="F4" s="315"/>
      <c r="G4" s="166"/>
      <c r="H4" s="166"/>
      <c r="I4" s="166"/>
      <c r="J4" s="166"/>
      <c r="K4" s="166"/>
      <c r="L4" s="166"/>
      <c r="M4" s="44"/>
      <c r="P4" s="172" t="s">
        <v>521</v>
      </c>
      <c r="Q4" s="259">
        <v>591654.763</v>
      </c>
      <c r="R4" s="259">
        <v>66360.371</v>
      </c>
      <c r="S4" s="259">
        <v>332392.359</v>
      </c>
      <c r="T4" s="51">
        <f>SUM(Q4:S4)</f>
        <v>990407.493</v>
      </c>
      <c r="U4" s="38"/>
      <c r="V4" s="38"/>
      <c r="W4" s="38"/>
      <c r="AC4" s="38"/>
    </row>
    <row r="5" spans="2:20" ht="15.75" thickBot="1">
      <c r="B5" s="53"/>
      <c r="C5" s="53"/>
      <c r="D5" s="53"/>
      <c r="E5" s="53"/>
      <c r="F5" s="53"/>
      <c r="G5" s="53"/>
      <c r="H5" s="53"/>
      <c r="I5" s="53"/>
      <c r="J5" s="53"/>
      <c r="K5" s="53"/>
      <c r="L5" s="53"/>
      <c r="P5" s="172" t="s">
        <v>522</v>
      </c>
      <c r="Q5" s="259">
        <v>716626.53</v>
      </c>
      <c r="R5" s="259">
        <v>80972.955</v>
      </c>
      <c r="S5" s="259">
        <v>373147.111</v>
      </c>
      <c r="T5" s="51">
        <f>SUM(Q5:S5)</f>
        <v>1170746.596</v>
      </c>
    </row>
    <row r="6" spans="1:20" ht="15" customHeight="1" thickTop="1">
      <c r="A6" s="66" t="s">
        <v>180</v>
      </c>
      <c r="B6" s="319" t="str">
        <f>+balanza!C5</f>
        <v>enero </v>
      </c>
      <c r="C6" s="319"/>
      <c r="D6" s="319"/>
      <c r="E6" s="319"/>
      <c r="F6" s="319"/>
      <c r="G6" s="167"/>
      <c r="H6" s="167"/>
      <c r="I6" s="167"/>
      <c r="J6" s="167"/>
      <c r="K6" s="167"/>
      <c r="L6" s="167"/>
      <c r="P6" s="172" t="s">
        <v>523</v>
      </c>
      <c r="Q6" s="258">
        <v>731525</v>
      </c>
      <c r="R6" s="259">
        <v>95528.896</v>
      </c>
      <c r="S6" s="259">
        <v>465888.067</v>
      </c>
      <c r="T6" s="51">
        <f>SUM(Q6:S6)</f>
        <v>1292941.963</v>
      </c>
    </row>
    <row r="7" spans="1:20" ht="15" customHeight="1">
      <c r="A7" s="68"/>
      <c r="B7" s="67">
        <v>2008</v>
      </c>
      <c r="C7" s="67">
        <v>2009</v>
      </c>
      <c r="D7" s="67">
        <v>2010</v>
      </c>
      <c r="E7" s="67">
        <v>2011</v>
      </c>
      <c r="F7" s="67">
        <v>2012</v>
      </c>
      <c r="G7" s="167"/>
      <c r="H7" s="167"/>
      <c r="I7" s="167"/>
      <c r="J7" s="167"/>
      <c r="K7" s="167"/>
      <c r="L7" s="167"/>
      <c r="P7" s="172" t="s">
        <v>524</v>
      </c>
      <c r="Q7" s="259">
        <v>756090.946</v>
      </c>
      <c r="R7" s="259">
        <v>101417.486</v>
      </c>
      <c r="S7" s="259">
        <v>356332.016</v>
      </c>
      <c r="T7" s="51">
        <f>SUM(Q7:S7)</f>
        <v>1213840.448</v>
      </c>
    </row>
    <row r="8" spans="1:12" s="160" customFormat="1" ht="19.5" customHeight="1">
      <c r="A8" s="177" t="s">
        <v>380</v>
      </c>
      <c r="B8" s="258">
        <v>657624.525</v>
      </c>
      <c r="C8" s="258">
        <v>591654.763</v>
      </c>
      <c r="D8" s="258">
        <v>716626.53</v>
      </c>
      <c r="E8" s="258">
        <v>731525</v>
      </c>
      <c r="F8" s="258">
        <v>756090.946</v>
      </c>
      <c r="G8" s="216"/>
      <c r="H8" s="216"/>
      <c r="I8" s="216"/>
      <c r="J8" s="216"/>
      <c r="K8" s="216"/>
      <c r="L8" s="216"/>
    </row>
    <row r="9" spans="1:12" s="160" customFormat="1" ht="19.5" customHeight="1">
      <c r="A9" s="177" t="s">
        <v>381</v>
      </c>
      <c r="B9" s="258">
        <v>101435.358</v>
      </c>
      <c r="C9" s="258">
        <v>66360.371</v>
      </c>
      <c r="D9" s="258">
        <v>80972.955</v>
      </c>
      <c r="E9" s="258">
        <v>95528.896</v>
      </c>
      <c r="F9" s="258">
        <v>101417.486</v>
      </c>
      <c r="G9" s="216"/>
      <c r="H9" s="216"/>
      <c r="I9" s="216"/>
      <c r="J9" s="216"/>
      <c r="K9" s="216"/>
      <c r="L9" s="216"/>
    </row>
    <row r="10" spans="1:16" s="160" customFormat="1" ht="19.5" customHeight="1">
      <c r="A10" s="177" t="s">
        <v>382</v>
      </c>
      <c r="B10" s="258">
        <v>427943.904</v>
      </c>
      <c r="C10" s="258">
        <v>332392.359</v>
      </c>
      <c r="D10" s="258">
        <v>373147.111</v>
      </c>
      <c r="E10" s="258">
        <v>465888.067</v>
      </c>
      <c r="F10" s="258">
        <v>356332.016</v>
      </c>
      <c r="G10" s="216"/>
      <c r="H10" s="216"/>
      <c r="I10" s="216"/>
      <c r="J10" s="216"/>
      <c r="K10" s="216"/>
      <c r="L10" s="216"/>
      <c r="P10" s="160" t="s">
        <v>5</v>
      </c>
    </row>
    <row r="11" spans="1:20" ht="19.5" customHeight="1" thickBot="1">
      <c r="A11" s="215" t="s">
        <v>286</v>
      </c>
      <c r="B11" s="214">
        <f>SUM(B8:B10)</f>
        <v>1187003.787</v>
      </c>
      <c r="C11" s="214">
        <f>SUM(C8:C10)</f>
        <v>990407.493</v>
      </c>
      <c r="D11" s="214">
        <f>SUM(D8:D10)</f>
        <v>1170746.596</v>
      </c>
      <c r="E11" s="214">
        <f>+balanza!C8</f>
        <v>1292942</v>
      </c>
      <c r="F11" s="214">
        <f>+balanza!D8</f>
        <v>1213840</v>
      </c>
      <c r="G11" s="65"/>
      <c r="H11" s="65"/>
      <c r="I11" s="65"/>
      <c r="J11" s="65"/>
      <c r="K11" s="65"/>
      <c r="L11" s="65"/>
      <c r="P11" s="2"/>
      <c r="Q11" s="178" t="s">
        <v>380</v>
      </c>
      <c r="R11" s="178" t="s">
        <v>381</v>
      </c>
      <c r="S11" s="178" t="s">
        <v>382</v>
      </c>
      <c r="T11" s="164" t="s">
        <v>286</v>
      </c>
    </row>
    <row r="12" spans="1:20" ht="30.75" customHeight="1" thickTop="1">
      <c r="A12" s="320" t="s">
        <v>416</v>
      </c>
      <c r="B12" s="321"/>
      <c r="C12" s="321"/>
      <c r="D12" s="321"/>
      <c r="E12" s="321"/>
      <c r="P12" s="172" t="str">
        <f>+P3</f>
        <v>ene 08</v>
      </c>
      <c r="Q12" s="260">
        <v>229314.995</v>
      </c>
      <c r="R12" s="260">
        <v>53962.571</v>
      </c>
      <c r="S12" s="260">
        <v>12991.559</v>
      </c>
      <c r="T12" s="165">
        <f>SUM(Q12:S12)</f>
        <v>296269.125</v>
      </c>
    </row>
    <row r="13" spans="1:20" ht="15">
      <c r="A13" s="14"/>
      <c r="B13" s="33"/>
      <c r="C13" s="34"/>
      <c r="D13" s="34"/>
      <c r="E13" s="34"/>
      <c r="P13" s="172" t="str">
        <f>+P4</f>
        <v>ene 09</v>
      </c>
      <c r="Q13" s="260">
        <v>202265.416</v>
      </c>
      <c r="R13" s="260">
        <v>28304.597</v>
      </c>
      <c r="S13" s="260">
        <v>7570.542</v>
      </c>
      <c r="T13" s="165">
        <f>SUM(Q13:S13)</f>
        <v>238140.555</v>
      </c>
    </row>
    <row r="14" spans="1:20" ht="15">
      <c r="A14" s="14"/>
      <c r="B14" s="33"/>
      <c r="C14" s="34"/>
      <c r="D14" s="34"/>
      <c r="E14" s="34"/>
      <c r="P14" s="172" t="str">
        <f>+P5</f>
        <v>ene 10</v>
      </c>
      <c r="Q14" s="260">
        <v>179445.605</v>
      </c>
      <c r="R14" s="260">
        <v>52740.52</v>
      </c>
      <c r="S14" s="260">
        <v>9701.672</v>
      </c>
      <c r="T14" s="165">
        <f>SUM(Q14:S14)</f>
        <v>241887.797</v>
      </c>
    </row>
    <row r="15" spans="1:20" ht="15">
      <c r="A15" s="14"/>
      <c r="B15" s="33"/>
      <c r="C15" s="34"/>
      <c r="D15" s="34"/>
      <c r="E15" s="34"/>
      <c r="P15" s="172" t="str">
        <f>+P6</f>
        <v>ene 11</v>
      </c>
      <c r="Q15" s="260">
        <v>262905.128</v>
      </c>
      <c r="R15" s="260">
        <v>72639.159</v>
      </c>
      <c r="S15" s="260">
        <v>11217.404</v>
      </c>
      <c r="T15" s="165">
        <f>SUM(Q15:S15)</f>
        <v>346761.691</v>
      </c>
    </row>
    <row r="16" spans="16:20" ht="15">
      <c r="P16" s="172" t="str">
        <f>+P7</f>
        <v>ene 12</v>
      </c>
      <c r="Q16" s="260">
        <v>257906.216</v>
      </c>
      <c r="R16" s="260">
        <v>82496.959</v>
      </c>
      <c r="S16" s="260">
        <v>16939.832</v>
      </c>
      <c r="T16" s="165">
        <f>SUM(Q16:S16)</f>
        <v>357343.007</v>
      </c>
    </row>
    <row r="17" spans="17:19" ht="12.75">
      <c r="Q17" s="54"/>
      <c r="R17" s="54"/>
      <c r="S17" s="54"/>
    </row>
    <row r="32" spans="17:20" ht="12.75">
      <c r="Q32" s="54"/>
      <c r="R32" s="54"/>
      <c r="S32" s="54"/>
      <c r="T32" s="54"/>
    </row>
    <row r="33" spans="17:21" ht="12.75">
      <c r="Q33" s="54"/>
      <c r="R33" s="54"/>
      <c r="S33" s="54"/>
      <c r="T33" s="54"/>
      <c r="U33" s="52"/>
    </row>
    <row r="34" spans="17:21" ht="12.75">
      <c r="Q34" s="54"/>
      <c r="R34" s="54"/>
      <c r="S34" s="54"/>
      <c r="T34" s="54"/>
      <c r="U34" s="52"/>
    </row>
    <row r="35" spans="17:21" ht="12.75">
      <c r="Q35" s="54"/>
      <c r="R35" s="54"/>
      <c r="S35" s="54"/>
      <c r="T35" s="54"/>
      <c r="U35" s="52"/>
    </row>
    <row r="36" spans="17:21" ht="12.75">
      <c r="Q36" s="54"/>
      <c r="R36" s="54"/>
      <c r="S36" s="54"/>
      <c r="T36" s="54"/>
      <c r="U36" s="52"/>
    </row>
    <row r="37" spans="1:29" s="43" customFormat="1" ht="15.75" customHeight="1">
      <c r="A37" s="318" t="s">
        <v>287</v>
      </c>
      <c r="B37" s="318"/>
      <c r="C37" s="318"/>
      <c r="D37" s="318"/>
      <c r="E37" s="318"/>
      <c r="F37" s="318"/>
      <c r="G37" s="166"/>
      <c r="H37" s="166"/>
      <c r="I37" s="166"/>
      <c r="J37" s="166"/>
      <c r="K37" s="166"/>
      <c r="L37" s="166"/>
      <c r="O37"/>
      <c r="P37"/>
      <c r="Q37" s="54"/>
      <c r="R37" s="54"/>
      <c r="S37" s="54"/>
      <c r="T37" s="54"/>
      <c r="U37" s="52"/>
      <c r="V37" s="38"/>
      <c r="W37" s="38"/>
      <c r="Z37" s="39"/>
      <c r="AA37" s="39"/>
      <c r="AB37" s="39"/>
      <c r="AC37" s="38"/>
    </row>
    <row r="38" spans="1:21" ht="13.5" customHeight="1">
      <c r="A38" s="315" t="s">
        <v>348</v>
      </c>
      <c r="B38" s="315"/>
      <c r="C38" s="315"/>
      <c r="D38" s="315"/>
      <c r="E38" s="315"/>
      <c r="F38" s="315"/>
      <c r="G38" s="166"/>
      <c r="H38" s="166"/>
      <c r="I38" s="166"/>
      <c r="J38" s="166"/>
      <c r="K38" s="166"/>
      <c r="L38" s="166"/>
      <c r="Q38" s="54"/>
      <c r="R38" s="54"/>
      <c r="S38" s="54"/>
      <c r="T38" s="54"/>
      <c r="U38" s="52"/>
    </row>
    <row r="39" spans="1:29" s="43" customFormat="1" ht="15.75" customHeight="1">
      <c r="A39" s="315" t="s">
        <v>179</v>
      </c>
      <c r="B39" s="315"/>
      <c r="C39" s="315"/>
      <c r="D39" s="315"/>
      <c r="E39" s="315"/>
      <c r="F39" s="315"/>
      <c r="G39" s="166"/>
      <c r="H39" s="166"/>
      <c r="I39" s="166"/>
      <c r="J39" s="166"/>
      <c r="K39" s="166"/>
      <c r="L39" s="166"/>
      <c r="M39" s="44"/>
      <c r="O39"/>
      <c r="P39"/>
      <c r="Q39" s="54"/>
      <c r="R39" s="54"/>
      <c r="S39" s="54"/>
      <c r="T39" s="54"/>
      <c r="U39" s="52"/>
      <c r="V39" s="38"/>
      <c r="W39" s="38"/>
      <c r="Y39" s="45"/>
      <c r="Z39" s="39"/>
      <c r="AA39" s="39"/>
      <c r="AB39" s="39"/>
      <c r="AC39" s="38"/>
    </row>
    <row r="40" spans="1:29" s="43" customFormat="1" ht="15.75" customHeight="1">
      <c r="A40" s="315" t="s">
        <v>339</v>
      </c>
      <c r="B40" s="315"/>
      <c r="C40" s="315"/>
      <c r="D40" s="315"/>
      <c r="E40" s="315"/>
      <c r="F40" s="315"/>
      <c r="G40" s="166"/>
      <c r="H40" s="166"/>
      <c r="I40" s="166"/>
      <c r="J40" s="166"/>
      <c r="K40" s="166"/>
      <c r="L40" s="166"/>
      <c r="M40" s="44"/>
      <c r="O40"/>
      <c r="P40"/>
      <c r="Q40" s="54"/>
      <c r="R40" s="54"/>
      <c r="S40" s="54"/>
      <c r="T40" s="54"/>
      <c r="U40" s="52"/>
      <c r="V40" s="38"/>
      <c r="W40" s="38"/>
      <c r="AC40" s="38"/>
    </row>
    <row r="41" spans="2:21" ht="13.5" thickBot="1">
      <c r="B41" s="53"/>
      <c r="C41" s="53"/>
      <c r="D41" s="53"/>
      <c r="E41" s="53"/>
      <c r="F41" s="53"/>
      <c r="G41" s="53"/>
      <c r="H41" s="53"/>
      <c r="I41" s="53"/>
      <c r="J41" s="53"/>
      <c r="K41" s="53"/>
      <c r="L41" s="53"/>
      <c r="Q41" s="54"/>
      <c r="R41" s="54"/>
      <c r="S41" s="54"/>
      <c r="T41" s="54"/>
      <c r="U41" s="52"/>
    </row>
    <row r="42" spans="1:21" ht="13.5" thickTop="1">
      <c r="A42" s="66" t="s">
        <v>180</v>
      </c>
      <c r="B42" s="322" t="str">
        <f>+B6</f>
        <v>enero </v>
      </c>
      <c r="C42" s="322"/>
      <c r="D42" s="322"/>
      <c r="E42" s="322"/>
      <c r="F42" s="322"/>
      <c r="G42" s="167"/>
      <c r="H42" s="167"/>
      <c r="I42" s="167"/>
      <c r="J42" s="167"/>
      <c r="K42" s="167"/>
      <c r="L42" s="167"/>
      <c r="Q42" s="54"/>
      <c r="R42" s="54"/>
      <c r="S42" s="54"/>
      <c r="T42" s="54"/>
      <c r="U42" s="52"/>
    </row>
    <row r="43" spans="1:20" ht="15" customHeight="1">
      <c r="A43" s="68"/>
      <c r="B43" s="67">
        <v>2008</v>
      </c>
      <c r="C43" s="67">
        <v>2009</v>
      </c>
      <c r="D43" s="67">
        <v>2010</v>
      </c>
      <c r="E43" s="67">
        <v>2011</v>
      </c>
      <c r="F43" s="67">
        <v>2012</v>
      </c>
      <c r="G43" s="167"/>
      <c r="H43" s="167"/>
      <c r="I43" s="167"/>
      <c r="J43" s="167"/>
      <c r="K43" s="167"/>
      <c r="L43" s="167"/>
      <c r="P43" s="172" t="s">
        <v>388</v>
      </c>
      <c r="Q43" s="217">
        <v>6295509.938</v>
      </c>
      <c r="R43" s="217">
        <v>924360.426</v>
      </c>
      <c r="S43" s="217">
        <v>3954059.502</v>
      </c>
      <c r="T43" s="51">
        <f>SUM(Q43:S43)</f>
        <v>11173929.866</v>
      </c>
    </row>
    <row r="44" spans="1:12" ht="19.5" customHeight="1">
      <c r="A44" s="177" t="s">
        <v>380</v>
      </c>
      <c r="B44" s="258">
        <v>229314.995</v>
      </c>
      <c r="C44" s="258">
        <v>202265.416</v>
      </c>
      <c r="D44" s="258">
        <v>179445.605</v>
      </c>
      <c r="E44" s="258">
        <v>262905.128</v>
      </c>
      <c r="F44" s="258">
        <v>257906.216</v>
      </c>
      <c r="G44" s="65"/>
      <c r="H44" s="65"/>
      <c r="I44" s="65"/>
      <c r="J44" s="65"/>
      <c r="K44" s="65"/>
      <c r="L44" s="65"/>
    </row>
    <row r="45" spans="1:12" ht="19.5" customHeight="1">
      <c r="A45" s="177" t="s">
        <v>381</v>
      </c>
      <c r="B45" s="258">
        <v>53962.571</v>
      </c>
      <c r="C45" s="258">
        <v>28304.597</v>
      </c>
      <c r="D45" s="258">
        <v>52740.52</v>
      </c>
      <c r="E45" s="258">
        <v>72639.159</v>
      </c>
      <c r="F45" s="258">
        <v>82496.959</v>
      </c>
      <c r="G45" s="55"/>
      <c r="H45" s="55"/>
      <c r="I45" s="55"/>
      <c r="J45" s="55"/>
      <c r="K45" s="55"/>
      <c r="L45" s="55"/>
    </row>
    <row r="46" spans="1:12" ht="19.5" customHeight="1">
      <c r="A46" s="177" t="s">
        <v>382</v>
      </c>
      <c r="B46" s="258">
        <v>12991.559</v>
      </c>
      <c r="C46" s="258">
        <v>7570.542</v>
      </c>
      <c r="D46" s="258">
        <v>9701.672</v>
      </c>
      <c r="E46" s="258">
        <v>11217.404</v>
      </c>
      <c r="F46" s="258">
        <v>16939.832</v>
      </c>
      <c r="G46" s="55"/>
      <c r="H46" s="55"/>
      <c r="I46" s="55"/>
      <c r="J46" s="55"/>
      <c r="K46" s="55"/>
      <c r="L46" s="55"/>
    </row>
    <row r="47" spans="1:12" ht="19.5" customHeight="1" thickBot="1">
      <c r="A47" s="150" t="s">
        <v>286</v>
      </c>
      <c r="B47" s="212">
        <f>SUM(B44:B46)</f>
        <v>296269.125</v>
      </c>
      <c r="C47" s="212">
        <f>SUM(C44:C46)</f>
        <v>238140.555</v>
      </c>
      <c r="D47" s="212">
        <f>SUM(D43:D46)</f>
        <v>243897.797</v>
      </c>
      <c r="E47" s="212">
        <f>+balanza!C13</f>
        <v>346761</v>
      </c>
      <c r="F47" s="212">
        <f>+balanza!D13</f>
        <v>357343</v>
      </c>
      <c r="G47" s="163"/>
      <c r="H47" s="163"/>
      <c r="I47" s="163"/>
      <c r="J47" s="163"/>
      <c r="K47" s="163"/>
      <c r="L47" s="163"/>
    </row>
    <row r="48" spans="1:5" ht="30.75" customHeight="1" thickTop="1">
      <c r="A48" s="320" t="s">
        <v>417</v>
      </c>
      <c r="B48" s="321"/>
      <c r="C48" s="321"/>
      <c r="D48" s="321"/>
      <c r="E48" s="321"/>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PageLayoutView="0" workbookViewId="0" topLeftCell="A1">
      <selection activeCell="G1" sqref="G1"/>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318" t="s">
        <v>290</v>
      </c>
      <c r="B1" s="318"/>
      <c r="C1" s="318"/>
      <c r="D1" s="318"/>
      <c r="E1" s="318"/>
      <c r="F1" s="318"/>
      <c r="U1" s="41"/>
    </row>
    <row r="2" spans="1:21" ht="15.75" customHeight="1">
      <c r="A2" s="315" t="s">
        <v>188</v>
      </c>
      <c r="B2" s="315"/>
      <c r="C2" s="315"/>
      <c r="D2" s="315"/>
      <c r="E2" s="315"/>
      <c r="F2" s="315"/>
      <c r="G2" s="44"/>
      <c r="H2" s="44"/>
      <c r="U2" s="38"/>
    </row>
    <row r="3" spans="1:21" ht="15.75" customHeight="1">
      <c r="A3" s="315" t="s">
        <v>179</v>
      </c>
      <c r="B3" s="315"/>
      <c r="C3" s="315"/>
      <c r="D3" s="315"/>
      <c r="E3" s="315"/>
      <c r="F3" s="315"/>
      <c r="G3" s="44"/>
      <c r="H3" s="44"/>
      <c r="R3" s="45" t="s">
        <v>173</v>
      </c>
      <c r="U3" s="69"/>
    </row>
    <row r="4" spans="1:21" ht="15.75" customHeight="1" thickBot="1">
      <c r="A4" s="315" t="s">
        <v>339</v>
      </c>
      <c r="B4" s="315"/>
      <c r="C4" s="315"/>
      <c r="D4" s="315"/>
      <c r="E4" s="315"/>
      <c r="F4" s="315"/>
      <c r="G4" s="44"/>
      <c r="H4" s="44"/>
      <c r="M4" s="46"/>
      <c r="N4" s="326"/>
      <c r="O4" s="326"/>
      <c r="R4" s="45"/>
      <c r="U4" s="38"/>
    </row>
    <row r="5" spans="1:21" ht="18" customHeight="1" thickTop="1">
      <c r="A5" s="75" t="s">
        <v>189</v>
      </c>
      <c r="B5" s="261" t="s">
        <v>185</v>
      </c>
      <c r="C5" s="327" t="str">
        <f>+evolución_comercio!B6</f>
        <v>enero </v>
      </c>
      <c r="D5" s="327"/>
      <c r="E5" s="310" t="s">
        <v>194</v>
      </c>
      <c r="F5" s="310" t="s">
        <v>186</v>
      </c>
      <c r="G5" s="46"/>
      <c r="H5" s="46"/>
      <c r="M5" s="46"/>
      <c r="N5" s="70"/>
      <c r="O5" s="70"/>
      <c r="S5" s="39">
        <f>+S6+S7</f>
        <v>1213842</v>
      </c>
      <c r="U5" s="38"/>
    </row>
    <row r="6" spans="1:21" ht="18" customHeight="1" thickBot="1">
      <c r="A6" s="76"/>
      <c r="B6" s="311">
        <f>+balanza!B6</f>
        <v>2011</v>
      </c>
      <c r="C6" s="175">
        <f>+balanza!C6</f>
        <v>2011</v>
      </c>
      <c r="D6" s="175">
        <f>+balanza!D6</f>
        <v>2012</v>
      </c>
      <c r="E6" s="64" t="str">
        <f>+balanza!$E$6</f>
        <v> 2012-2011</v>
      </c>
      <c r="F6" s="64">
        <f>+balanza!$F$6</f>
        <v>2012</v>
      </c>
      <c r="G6" s="46"/>
      <c r="H6" s="46"/>
      <c r="M6" s="32"/>
      <c r="N6" s="32"/>
      <c r="O6" s="32"/>
      <c r="R6" s="43" t="s">
        <v>6</v>
      </c>
      <c r="S6" s="39">
        <f>D9</f>
        <v>502999</v>
      </c>
      <c r="T6" s="71">
        <f>+S6/S5*100</f>
        <v>41.43858920683252</v>
      </c>
      <c r="U6" s="41"/>
    </row>
    <row r="7" spans="1:21" ht="18" customHeight="1" thickTop="1">
      <c r="A7" s="315" t="s">
        <v>192</v>
      </c>
      <c r="B7" s="315"/>
      <c r="C7" s="315"/>
      <c r="D7" s="315"/>
      <c r="E7" s="315"/>
      <c r="F7" s="315"/>
      <c r="G7" s="46"/>
      <c r="H7" s="46"/>
      <c r="M7" s="32"/>
      <c r="N7" s="32"/>
      <c r="O7" s="32"/>
      <c r="R7" s="43" t="s">
        <v>7</v>
      </c>
      <c r="S7" s="39">
        <f>D13</f>
        <v>710843</v>
      </c>
      <c r="T7" s="71">
        <f>+S7/S5*100</f>
        <v>58.56141079316748</v>
      </c>
      <c r="U7" s="38"/>
    </row>
    <row r="8" spans="1:21" ht="18" customHeight="1">
      <c r="A8" s="72" t="s">
        <v>181</v>
      </c>
      <c r="B8" s="32">
        <f>+balanza!B8</f>
        <v>14191133</v>
      </c>
      <c r="C8" s="32">
        <f>+balanza!C8</f>
        <v>1292942</v>
      </c>
      <c r="D8" s="32">
        <f>+balanza!D8</f>
        <v>1213840</v>
      </c>
      <c r="E8" s="40">
        <f>+(D8-C8)/C8</f>
        <v>-0.06117985184176862</v>
      </c>
      <c r="F8" s="72"/>
      <c r="G8" s="37"/>
      <c r="H8" s="37"/>
      <c r="M8" s="32"/>
      <c r="N8" s="32"/>
      <c r="O8" s="32"/>
      <c r="T8" s="71">
        <f>SUM(T6:T7)</f>
        <v>100</v>
      </c>
      <c r="U8" s="38"/>
    </row>
    <row r="9" spans="1:21" s="45" customFormat="1" ht="18" customHeight="1">
      <c r="A9" s="35" t="s">
        <v>191</v>
      </c>
      <c r="B9" s="31">
        <v>4840530</v>
      </c>
      <c r="C9" s="31">
        <v>553329</v>
      </c>
      <c r="D9" s="31">
        <v>502999</v>
      </c>
      <c r="E9" s="36">
        <f aca="true" t="shared" si="0" ref="E9:E36">+(D9-C9)/C9</f>
        <v>-0.09095854365124546</v>
      </c>
      <c r="F9" s="36">
        <f>+D9/$D$8</f>
        <v>0.4143865748368813</v>
      </c>
      <c r="G9" s="37"/>
      <c r="H9" s="37"/>
      <c r="M9" s="31"/>
      <c r="N9" s="31"/>
      <c r="O9" s="31"/>
      <c r="P9" s="41"/>
      <c r="Q9" s="41"/>
      <c r="R9" s="45" t="s">
        <v>172</v>
      </c>
      <c r="S9" s="39">
        <f>SUM(S10:S12)</f>
        <v>1213842</v>
      </c>
      <c r="T9" s="71"/>
      <c r="U9" s="38"/>
    </row>
    <row r="10" spans="1:21" ht="18" customHeight="1">
      <c r="A10" s="173" t="s">
        <v>385</v>
      </c>
      <c r="B10" s="32">
        <v>4327684</v>
      </c>
      <c r="C10" s="32">
        <v>504680</v>
      </c>
      <c r="D10" s="32">
        <v>476917</v>
      </c>
      <c r="E10" s="40">
        <f t="shared" si="0"/>
        <v>-0.0550110961401284</v>
      </c>
      <c r="F10" s="40">
        <f>+D10/$D$9</f>
        <v>0.9481470142087758</v>
      </c>
      <c r="G10" s="72"/>
      <c r="H10" s="32"/>
      <c r="I10" s="32"/>
      <c r="J10" s="32"/>
      <c r="M10" s="32"/>
      <c r="N10" s="32"/>
      <c r="O10" s="32"/>
      <c r="R10" s="43" t="s">
        <v>8</v>
      </c>
      <c r="S10" s="39">
        <f>D10+D14</f>
        <v>756091</v>
      </c>
      <c r="T10" s="71">
        <f>+S10/$S9*100</f>
        <v>62.28907880926842</v>
      </c>
      <c r="U10" s="41"/>
    </row>
    <row r="11" spans="1:21" ht="18" customHeight="1">
      <c r="A11" s="173" t="s">
        <v>386</v>
      </c>
      <c r="B11" s="32">
        <v>94459</v>
      </c>
      <c r="C11" s="32">
        <v>5057</v>
      </c>
      <c r="D11" s="32">
        <v>7116</v>
      </c>
      <c r="E11" s="40">
        <f t="shared" si="0"/>
        <v>0.40715839430492384</v>
      </c>
      <c r="F11" s="40">
        <f>+D11/$D$9</f>
        <v>0.014147145421760281</v>
      </c>
      <c r="G11" s="72"/>
      <c r="H11" s="32"/>
      <c r="I11" s="32"/>
      <c r="J11" s="32"/>
      <c r="M11" s="32"/>
      <c r="N11" s="32"/>
      <c r="O11" s="32"/>
      <c r="R11" s="43" t="s">
        <v>9</v>
      </c>
      <c r="S11" s="39">
        <f>D11+D15</f>
        <v>101418</v>
      </c>
      <c r="T11" s="71">
        <f>+S11/S9*100</f>
        <v>8.355123648712105</v>
      </c>
      <c r="U11" s="38"/>
    </row>
    <row r="12" spans="1:21" ht="18" customHeight="1">
      <c r="A12" s="173" t="s">
        <v>387</v>
      </c>
      <c r="B12" s="32">
        <v>418387</v>
      </c>
      <c r="C12" s="32">
        <v>43592</v>
      </c>
      <c r="D12" s="32">
        <v>18966</v>
      </c>
      <c r="E12" s="40">
        <f t="shared" si="0"/>
        <v>-0.564920168838319</v>
      </c>
      <c r="F12" s="40">
        <f>+D12/$D$9</f>
        <v>0.03770584036946396</v>
      </c>
      <c r="G12" s="37"/>
      <c r="H12" s="42"/>
      <c r="M12" s="32"/>
      <c r="N12" s="32"/>
      <c r="O12" s="32"/>
      <c r="R12" s="43" t="s">
        <v>10</v>
      </c>
      <c r="S12" s="39">
        <f>D12+D16</f>
        <v>356333</v>
      </c>
      <c r="T12" s="71">
        <f>+S12/S9*100</f>
        <v>29.355797542019474</v>
      </c>
      <c r="U12" s="38"/>
    </row>
    <row r="13" spans="1:21" s="45" customFormat="1" ht="18" customHeight="1">
      <c r="A13" s="35" t="s">
        <v>190</v>
      </c>
      <c r="B13" s="31">
        <v>9350603</v>
      </c>
      <c r="C13" s="31">
        <v>739613</v>
      </c>
      <c r="D13" s="31">
        <v>710843</v>
      </c>
      <c r="E13" s="36">
        <f t="shared" si="0"/>
        <v>-0.03889872135833199</v>
      </c>
      <c r="F13" s="36">
        <f>+D13/$D$8</f>
        <v>0.5856150728267316</v>
      </c>
      <c r="G13" s="37"/>
      <c r="H13" s="37"/>
      <c r="M13" s="31"/>
      <c r="N13" s="31"/>
      <c r="O13" s="31"/>
      <c r="P13" s="41"/>
      <c r="Q13" s="41"/>
      <c r="R13" s="43"/>
      <c r="S13" s="43"/>
      <c r="T13" s="71">
        <f>SUM(T10:T12)</f>
        <v>100</v>
      </c>
      <c r="U13" s="38"/>
    </row>
    <row r="14" spans="1:21" ht="18" customHeight="1">
      <c r="A14" s="173" t="s">
        <v>385</v>
      </c>
      <c r="B14" s="32">
        <v>3451893</v>
      </c>
      <c r="C14" s="32">
        <v>226845</v>
      </c>
      <c r="D14" s="32">
        <v>279174</v>
      </c>
      <c r="E14" s="40">
        <f t="shared" si="0"/>
        <v>0.23068174304040204</v>
      </c>
      <c r="F14" s="40">
        <f>+D14/$D$13</f>
        <v>0.39273651143782806</v>
      </c>
      <c r="G14" s="37"/>
      <c r="H14" s="42"/>
      <c r="M14" s="32"/>
      <c r="N14" s="32"/>
      <c r="O14" s="32"/>
      <c r="T14" s="71"/>
      <c r="U14" s="38"/>
    </row>
    <row r="15" spans="1:21" ht="18" customHeight="1">
      <c r="A15" s="173" t="s">
        <v>386</v>
      </c>
      <c r="B15" s="32">
        <v>1146360</v>
      </c>
      <c r="C15" s="32">
        <v>90472</v>
      </c>
      <c r="D15" s="32">
        <v>94302</v>
      </c>
      <c r="E15" s="40">
        <f t="shared" si="0"/>
        <v>0.04233353965867893</v>
      </c>
      <c r="F15" s="40">
        <f>+D15/$D$13</f>
        <v>0.1326622052970909</v>
      </c>
      <c r="G15" s="37"/>
      <c r="H15" s="42"/>
      <c r="U15" s="38"/>
    </row>
    <row r="16" spans="1:15" ht="18" customHeight="1">
      <c r="A16" s="173" t="s">
        <v>387</v>
      </c>
      <c r="B16" s="32">
        <v>4752350</v>
      </c>
      <c r="C16" s="32">
        <v>422296</v>
      </c>
      <c r="D16" s="32">
        <v>337367</v>
      </c>
      <c r="E16" s="40">
        <f t="shared" si="0"/>
        <v>-0.2011124898175687</v>
      </c>
      <c r="F16" s="40">
        <f>+D16/$D$13</f>
        <v>0.47460128326508105</v>
      </c>
      <c r="G16" s="37"/>
      <c r="H16" s="42"/>
      <c r="M16" s="32"/>
      <c r="N16" s="32"/>
      <c r="O16" s="32"/>
    </row>
    <row r="17" spans="1:15" ht="18" customHeight="1">
      <c r="A17" s="315" t="s">
        <v>193</v>
      </c>
      <c r="B17" s="315"/>
      <c r="C17" s="315"/>
      <c r="D17" s="315"/>
      <c r="E17" s="315"/>
      <c r="F17" s="315"/>
      <c r="G17" s="37"/>
      <c r="H17" s="42"/>
      <c r="M17" s="32"/>
      <c r="N17" s="32"/>
      <c r="O17" s="32"/>
    </row>
    <row r="18" spans="1:15" ht="18" customHeight="1">
      <c r="A18" s="72" t="s">
        <v>181</v>
      </c>
      <c r="B18" s="32">
        <f>+balanza!B13</f>
        <v>5004193</v>
      </c>
      <c r="C18" s="32">
        <f>+balanza!C13</f>
        <v>346761</v>
      </c>
      <c r="D18" s="32">
        <f>+balanza!D13</f>
        <v>357343</v>
      </c>
      <c r="E18" s="40">
        <f t="shared" si="0"/>
        <v>0.030516695937547765</v>
      </c>
      <c r="F18" s="73"/>
      <c r="G18" s="37"/>
      <c r="H18" s="37"/>
      <c r="M18" s="32"/>
      <c r="N18" s="32"/>
      <c r="O18" s="32"/>
    </row>
    <row r="19" spans="1:15" ht="18" customHeight="1">
      <c r="A19" s="35" t="s">
        <v>191</v>
      </c>
      <c r="B19" s="31">
        <v>1089450</v>
      </c>
      <c r="C19" s="31">
        <v>73546</v>
      </c>
      <c r="D19" s="31">
        <v>85633</v>
      </c>
      <c r="E19" s="36">
        <f t="shared" si="0"/>
        <v>0.16434612351453512</v>
      </c>
      <c r="F19" s="36">
        <f>+D19/$D$18</f>
        <v>0.23963810680494652</v>
      </c>
      <c r="G19" s="37"/>
      <c r="H19" s="31"/>
      <c r="I19" s="39"/>
      <c r="M19" s="32"/>
      <c r="N19" s="32"/>
      <c r="O19" s="32"/>
    </row>
    <row r="20" spans="1:15" ht="18" customHeight="1">
      <c r="A20" s="173" t="s">
        <v>385</v>
      </c>
      <c r="B20" s="32">
        <v>1040436</v>
      </c>
      <c r="C20" s="32">
        <v>69994</v>
      </c>
      <c r="D20" s="32">
        <v>82208</v>
      </c>
      <c r="E20" s="40">
        <f t="shared" si="0"/>
        <v>0.17450067148612738</v>
      </c>
      <c r="F20" s="40">
        <f>+D20/$D$19</f>
        <v>0.9600037368771385</v>
      </c>
      <c r="G20" s="37"/>
      <c r="H20" s="32"/>
      <c r="M20" s="32"/>
      <c r="N20" s="32"/>
      <c r="O20" s="32"/>
    </row>
    <row r="21" spans="1:15" ht="18" customHeight="1">
      <c r="A21" s="173" t="s">
        <v>386</v>
      </c>
      <c r="B21" s="32">
        <v>29354</v>
      </c>
      <c r="C21" s="32">
        <v>2457</v>
      </c>
      <c r="D21" s="32">
        <v>2279</v>
      </c>
      <c r="E21" s="40">
        <f t="shared" si="0"/>
        <v>-0.07244607244607244</v>
      </c>
      <c r="F21" s="40">
        <f>+D21/$D$19</f>
        <v>0.02661357187065734</v>
      </c>
      <c r="G21" s="37"/>
      <c r="H21" s="32"/>
      <c r="M21" s="32"/>
      <c r="N21" s="32"/>
      <c r="O21" s="32"/>
    </row>
    <row r="22" spans="1:15" ht="18" customHeight="1">
      <c r="A22" s="173" t="s">
        <v>387</v>
      </c>
      <c r="B22" s="32">
        <v>19660</v>
      </c>
      <c r="C22" s="32">
        <v>1095</v>
      </c>
      <c r="D22" s="32">
        <v>1146</v>
      </c>
      <c r="E22" s="40">
        <f t="shared" si="0"/>
        <v>0.04657534246575343</v>
      </c>
      <c r="F22" s="40">
        <f>+D22/$D$19</f>
        <v>0.013382691252204173</v>
      </c>
      <c r="G22" s="37"/>
      <c r="H22" s="32"/>
      <c r="M22" s="32"/>
      <c r="N22" s="32"/>
      <c r="O22" s="32"/>
    </row>
    <row r="23" spans="1:15" ht="18" customHeight="1">
      <c r="A23" s="35" t="s">
        <v>190</v>
      </c>
      <c r="B23" s="31">
        <v>3914744</v>
      </c>
      <c r="C23" s="31">
        <v>273215</v>
      </c>
      <c r="D23" s="31">
        <v>271710</v>
      </c>
      <c r="E23" s="36">
        <f t="shared" si="0"/>
        <v>-0.005508482330765148</v>
      </c>
      <c r="F23" s="36">
        <f>+D23/$D$18</f>
        <v>0.7603618931950535</v>
      </c>
      <c r="G23" s="37"/>
      <c r="H23" s="31"/>
      <c r="M23" s="32"/>
      <c r="N23" s="32"/>
      <c r="O23" s="32"/>
    </row>
    <row r="24" spans="1:15" ht="18" customHeight="1">
      <c r="A24" s="173" t="s">
        <v>385</v>
      </c>
      <c r="B24" s="32">
        <v>2476556</v>
      </c>
      <c r="C24" s="32">
        <v>192911</v>
      </c>
      <c r="D24" s="32">
        <v>175698</v>
      </c>
      <c r="E24" s="40">
        <f t="shared" si="0"/>
        <v>-0.08922767493818393</v>
      </c>
      <c r="F24" s="40">
        <f>+D24/$D$23</f>
        <v>0.646637959589268</v>
      </c>
      <c r="G24" s="37"/>
      <c r="H24" s="32"/>
      <c r="M24" s="32"/>
      <c r="N24" s="32"/>
      <c r="O24" s="32"/>
    </row>
    <row r="25" spans="1:8" ht="18" customHeight="1">
      <c r="A25" s="173" t="s">
        <v>386</v>
      </c>
      <c r="B25" s="32">
        <v>1221112</v>
      </c>
      <c r="C25" s="32">
        <v>70182</v>
      </c>
      <c r="D25" s="32">
        <v>80218</v>
      </c>
      <c r="E25" s="40">
        <f t="shared" si="0"/>
        <v>0.14299962953463852</v>
      </c>
      <c r="F25" s="40">
        <f>+D25/$D$23</f>
        <v>0.2952338890729086</v>
      </c>
      <c r="G25" s="37"/>
      <c r="H25" s="32"/>
    </row>
    <row r="26" spans="1:15" ht="18" customHeight="1">
      <c r="A26" s="173" t="s">
        <v>387</v>
      </c>
      <c r="B26" s="32">
        <v>217076</v>
      </c>
      <c r="C26" s="32">
        <v>10122</v>
      </c>
      <c r="D26" s="32">
        <v>15794</v>
      </c>
      <c r="E26" s="40">
        <f t="shared" si="0"/>
        <v>0.5603635645129421</v>
      </c>
      <c r="F26" s="40">
        <f>+D26/$D$23</f>
        <v>0.05812815133782342</v>
      </c>
      <c r="G26" s="37"/>
      <c r="H26" s="32"/>
      <c r="M26" s="32"/>
      <c r="N26" s="32"/>
      <c r="O26" s="32"/>
    </row>
    <row r="27" spans="1:15" ht="18" customHeight="1">
      <c r="A27" s="315" t="s">
        <v>183</v>
      </c>
      <c r="B27" s="315"/>
      <c r="C27" s="315"/>
      <c r="D27" s="315"/>
      <c r="E27" s="315"/>
      <c r="F27" s="315"/>
      <c r="G27" s="37"/>
      <c r="H27" s="42"/>
      <c r="M27" s="32"/>
      <c r="N27" s="32"/>
      <c r="O27" s="32"/>
    </row>
    <row r="28" spans="1:15" ht="18" customHeight="1">
      <c r="A28" s="72" t="s">
        <v>181</v>
      </c>
      <c r="B28" s="32">
        <f>+balanza!B18</f>
        <v>9186940</v>
      </c>
      <c r="C28" s="32">
        <f>+balanza!C18</f>
        <v>946181</v>
      </c>
      <c r="D28" s="32">
        <f>+balanza!D18</f>
        <v>856497</v>
      </c>
      <c r="E28" s="40">
        <f t="shared" si="0"/>
        <v>-0.09478524722014076</v>
      </c>
      <c r="F28" s="37"/>
      <c r="G28" s="37"/>
      <c r="H28" s="37"/>
      <c r="M28" s="32"/>
      <c r="N28" s="32"/>
      <c r="O28" s="32"/>
    </row>
    <row r="29" spans="1:15" ht="18" customHeight="1">
      <c r="A29" s="35" t="s">
        <v>191</v>
      </c>
      <c r="B29" s="31">
        <v>3751080</v>
      </c>
      <c r="C29" s="31">
        <v>479783</v>
      </c>
      <c r="D29" s="31">
        <v>417366</v>
      </c>
      <c r="E29" s="36">
        <f t="shared" si="0"/>
        <v>-0.13009423009985766</v>
      </c>
      <c r="F29" s="36">
        <f>+D29/$D$28</f>
        <v>0.48729417616173787</v>
      </c>
      <c r="G29" s="37"/>
      <c r="H29" s="42"/>
      <c r="M29" s="32"/>
      <c r="N29" s="32"/>
      <c r="O29" s="32"/>
    </row>
    <row r="30" spans="1:15" ht="18" customHeight="1">
      <c r="A30" s="173" t="s">
        <v>385</v>
      </c>
      <c r="B30" s="32">
        <v>3287248</v>
      </c>
      <c r="C30" s="32">
        <v>434686</v>
      </c>
      <c r="D30" s="32">
        <v>394709</v>
      </c>
      <c r="E30" s="40">
        <f t="shared" si="0"/>
        <v>-0.0919675351863184</v>
      </c>
      <c r="F30" s="40">
        <f>+D30/$D$29</f>
        <v>0.9457143130968981</v>
      </c>
      <c r="G30" s="37"/>
      <c r="H30" s="42"/>
      <c r="M30" s="32"/>
      <c r="N30" s="32"/>
      <c r="O30" s="32"/>
    </row>
    <row r="31" spans="1:15" ht="18" customHeight="1">
      <c r="A31" s="173" t="s">
        <v>386</v>
      </c>
      <c r="B31" s="32">
        <v>65105</v>
      </c>
      <c r="C31" s="32">
        <v>2600</v>
      </c>
      <c r="D31" s="32">
        <v>4837</v>
      </c>
      <c r="E31" s="40">
        <f t="shared" si="0"/>
        <v>0.8603846153846154</v>
      </c>
      <c r="F31" s="40">
        <f>+D31/$D$29</f>
        <v>0.011589348437582362</v>
      </c>
      <c r="G31" s="37"/>
      <c r="H31" s="42"/>
      <c r="M31" s="32"/>
      <c r="N31" s="32"/>
      <c r="O31" s="32"/>
    </row>
    <row r="32" spans="1:15" ht="18" customHeight="1">
      <c r="A32" s="173" t="s">
        <v>387</v>
      </c>
      <c r="B32" s="32">
        <v>398727</v>
      </c>
      <c r="C32" s="32">
        <v>42497</v>
      </c>
      <c r="D32" s="32">
        <v>17820</v>
      </c>
      <c r="E32" s="40">
        <f t="shared" si="0"/>
        <v>-0.5806762830317435</v>
      </c>
      <c r="F32" s="40">
        <f>+D32/$D$29</f>
        <v>0.04269633846551947</v>
      </c>
      <c r="G32" s="37"/>
      <c r="H32" s="42"/>
      <c r="M32" s="32"/>
      <c r="N32" s="32"/>
      <c r="O32" s="32"/>
    </row>
    <row r="33" spans="1:15" ht="18" customHeight="1">
      <c r="A33" s="35" t="s">
        <v>190</v>
      </c>
      <c r="B33" s="31">
        <v>5435859</v>
      </c>
      <c r="C33" s="31">
        <v>466398</v>
      </c>
      <c r="D33" s="31">
        <v>439133</v>
      </c>
      <c r="E33" s="36">
        <f t="shared" si="0"/>
        <v>-0.058458655483085264</v>
      </c>
      <c r="F33" s="36">
        <f>+D33/$D$28</f>
        <v>0.5127081589310879</v>
      </c>
      <c r="G33" s="37"/>
      <c r="H33" s="42"/>
      <c r="M33" s="32"/>
      <c r="N33" s="32"/>
      <c r="O33" s="32"/>
    </row>
    <row r="34" spans="1:15" ht="18" customHeight="1">
      <c r="A34" s="173" t="s">
        <v>385</v>
      </c>
      <c r="B34" s="32">
        <v>975337</v>
      </c>
      <c r="C34" s="32">
        <v>33934</v>
      </c>
      <c r="D34" s="32">
        <v>103476</v>
      </c>
      <c r="E34" s="40">
        <f t="shared" si="0"/>
        <v>2.049331054399717</v>
      </c>
      <c r="F34" s="40">
        <f>+D34/$D$33</f>
        <v>0.23563703934798796</v>
      </c>
      <c r="G34" s="37"/>
      <c r="H34" s="42"/>
      <c r="M34" s="32"/>
      <c r="N34" s="32"/>
      <c r="O34" s="32"/>
    </row>
    <row r="35" spans="1:15" ht="18" customHeight="1">
      <c r="A35" s="173" t="s">
        <v>386</v>
      </c>
      <c r="B35" s="32">
        <v>-74752</v>
      </c>
      <c r="C35" s="32">
        <v>20290</v>
      </c>
      <c r="D35" s="32">
        <v>14084</v>
      </c>
      <c r="E35" s="40">
        <f t="shared" si="0"/>
        <v>-0.3058649581074421</v>
      </c>
      <c r="F35" s="40">
        <f>+D35/$D$33</f>
        <v>0.032072287894555865</v>
      </c>
      <c r="G35" s="42"/>
      <c r="H35" s="42"/>
      <c r="M35" s="32"/>
      <c r="N35" s="32"/>
      <c r="O35" s="32"/>
    </row>
    <row r="36" spans="1:15" ht="18" customHeight="1" thickBot="1">
      <c r="A36" s="77" t="s">
        <v>387</v>
      </c>
      <c r="B36" s="77">
        <v>4535274</v>
      </c>
      <c r="C36" s="77">
        <v>412174</v>
      </c>
      <c r="D36" s="77">
        <v>321573</v>
      </c>
      <c r="E36" s="78">
        <f t="shared" si="0"/>
        <v>-0.21981250636866953</v>
      </c>
      <c r="F36" s="78">
        <f>+D36/$D$33</f>
        <v>0.7322906727574562</v>
      </c>
      <c r="G36" s="37"/>
      <c r="H36" s="42"/>
      <c r="M36" s="32"/>
      <c r="N36" s="32"/>
      <c r="O36" s="32"/>
    </row>
    <row r="37" spans="1:15" ht="25.5" customHeight="1" thickTop="1">
      <c r="A37" s="320" t="s">
        <v>416</v>
      </c>
      <c r="B37" s="321"/>
      <c r="C37" s="321"/>
      <c r="D37" s="321"/>
      <c r="E37" s="321"/>
      <c r="F37" s="72"/>
      <c r="G37" s="72"/>
      <c r="H37" s="72"/>
      <c r="M37" s="32"/>
      <c r="N37" s="32"/>
      <c r="O37" s="32"/>
    </row>
    <row r="39" spans="1:8" ht="15.75" customHeight="1">
      <c r="A39" s="325"/>
      <c r="B39" s="325"/>
      <c r="C39" s="325"/>
      <c r="D39" s="325"/>
      <c r="E39" s="325"/>
      <c r="F39" s="44"/>
      <c r="G39" s="44"/>
      <c r="H39" s="44"/>
    </row>
    <row r="40" ht="15.75" customHeight="1"/>
    <row r="41" ht="15.75" customHeight="1">
      <c r="G41" s="44"/>
    </row>
    <row r="42" spans="8:11" ht="15.75" customHeight="1">
      <c r="H42" s="74"/>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c r="A80" s="38"/>
      <c r="B80" s="38"/>
      <c r="C80" s="38"/>
      <c r="D80" s="38"/>
      <c r="E80" s="38"/>
      <c r="F80" s="38"/>
    </row>
    <row r="81" spans="1:6" ht="26.25" customHeight="1">
      <c r="A81" s="323"/>
      <c r="B81" s="324"/>
      <c r="C81" s="324"/>
      <c r="D81" s="324"/>
      <c r="E81" s="324"/>
      <c r="F81" s="38"/>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E1" sqref="E1"/>
    </sheetView>
  </sheetViews>
  <sheetFormatPr defaultColWidth="11.421875" defaultRowHeight="12.75"/>
  <cols>
    <col min="1" max="1" width="34.7109375" style="79" customWidth="1"/>
    <col min="2" max="2" width="12.140625" style="79" bestFit="1" customWidth="1"/>
    <col min="3" max="3" width="12.421875" style="103" bestFit="1" customWidth="1"/>
    <col min="4" max="4" width="11.7109375" style="79" customWidth="1"/>
    <col min="5" max="5" width="12.8515625" style="79" customWidth="1"/>
    <col min="6" max="6" width="12.7109375" style="79" customWidth="1"/>
    <col min="7" max="7" width="14.00390625" style="79" customWidth="1"/>
    <col min="8" max="16384" width="11.421875" style="79" customWidth="1"/>
  </cols>
  <sheetData>
    <row r="1" spans="1:26" ht="15.75" customHeight="1">
      <c r="A1" s="329" t="s">
        <v>230</v>
      </c>
      <c r="B1" s="329"/>
      <c r="C1" s="329"/>
      <c r="D1" s="329"/>
      <c r="U1" s="80"/>
      <c r="V1" s="80"/>
      <c r="W1" s="80"/>
      <c r="X1" s="80"/>
      <c r="Y1" s="80"/>
      <c r="Z1" s="80"/>
    </row>
    <row r="2" spans="1:256" ht="15.75" customHeight="1">
      <c r="A2" s="328" t="s">
        <v>197</v>
      </c>
      <c r="B2" s="328"/>
      <c r="C2" s="328"/>
      <c r="D2" s="328"/>
      <c r="E2" s="80"/>
      <c r="F2" s="80"/>
      <c r="G2" s="80"/>
      <c r="H2" s="80"/>
      <c r="I2" s="80"/>
      <c r="J2" s="80"/>
      <c r="K2" s="80"/>
      <c r="L2" s="80"/>
      <c r="M2" s="80"/>
      <c r="N2" s="80"/>
      <c r="O2" s="80"/>
      <c r="P2" s="80"/>
      <c r="Q2" s="328"/>
      <c r="R2" s="328"/>
      <c r="S2" s="328"/>
      <c r="T2" s="328"/>
      <c r="U2" s="80"/>
      <c r="V2" s="80" t="s">
        <v>216</v>
      </c>
      <c r="W2" s="80"/>
      <c r="X2" s="80"/>
      <c r="Y2" s="80"/>
      <c r="Z2" s="80"/>
      <c r="AA2" s="81"/>
      <c r="AB2" s="81"/>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328"/>
      <c r="EW2" s="328"/>
      <c r="EX2" s="328"/>
      <c r="EY2" s="328"/>
      <c r="EZ2" s="328"/>
      <c r="FA2" s="328"/>
      <c r="FB2" s="328"/>
      <c r="FC2" s="328"/>
      <c r="FD2" s="328"/>
      <c r="FE2" s="328"/>
      <c r="FF2" s="328"/>
      <c r="FG2" s="328"/>
      <c r="FH2" s="328"/>
      <c r="FI2" s="328"/>
      <c r="FJ2" s="328"/>
      <c r="FK2" s="328"/>
      <c r="FL2" s="328"/>
      <c r="FM2" s="328"/>
      <c r="FN2" s="328"/>
      <c r="FO2" s="328"/>
      <c r="FP2" s="328"/>
      <c r="FQ2" s="328"/>
      <c r="FR2" s="328"/>
      <c r="FS2" s="328"/>
      <c r="FT2" s="328"/>
      <c r="FU2" s="328"/>
      <c r="FV2" s="328"/>
      <c r="FW2" s="328"/>
      <c r="FX2" s="328"/>
      <c r="FY2" s="328"/>
      <c r="FZ2" s="328"/>
      <c r="GA2" s="328"/>
      <c r="GB2" s="328"/>
      <c r="GC2" s="328"/>
      <c r="GD2" s="328"/>
      <c r="GE2" s="328"/>
      <c r="GF2" s="328"/>
      <c r="GG2" s="328"/>
      <c r="GH2" s="328"/>
      <c r="GI2" s="328"/>
      <c r="GJ2" s="328"/>
      <c r="GK2" s="328"/>
      <c r="GL2" s="328"/>
      <c r="GM2" s="328"/>
      <c r="GN2" s="328"/>
      <c r="GO2" s="328"/>
      <c r="GP2" s="328"/>
      <c r="GQ2" s="328"/>
      <c r="GR2" s="328"/>
      <c r="GS2" s="328"/>
      <c r="GT2" s="328"/>
      <c r="GU2" s="328"/>
      <c r="GV2" s="328"/>
      <c r="GW2" s="328"/>
      <c r="GX2" s="328"/>
      <c r="GY2" s="328"/>
      <c r="GZ2" s="328"/>
      <c r="HA2" s="328"/>
      <c r="HB2" s="328"/>
      <c r="HC2" s="328"/>
      <c r="HD2" s="328"/>
      <c r="HE2" s="328"/>
      <c r="HF2" s="328"/>
      <c r="HG2" s="328"/>
      <c r="HH2" s="328"/>
      <c r="HI2" s="328"/>
      <c r="HJ2" s="328"/>
      <c r="HK2" s="328"/>
      <c r="HL2" s="328"/>
      <c r="HM2" s="328"/>
      <c r="HN2" s="328"/>
      <c r="HO2" s="328"/>
      <c r="HP2" s="328"/>
      <c r="HQ2" s="328"/>
      <c r="HR2" s="328"/>
      <c r="HS2" s="328"/>
      <c r="HT2" s="328"/>
      <c r="HU2" s="328"/>
      <c r="HV2" s="328"/>
      <c r="HW2" s="328"/>
      <c r="HX2" s="328"/>
      <c r="HY2" s="328"/>
      <c r="HZ2" s="328"/>
      <c r="IA2" s="328"/>
      <c r="IB2" s="328"/>
      <c r="IC2" s="328"/>
      <c r="ID2" s="328"/>
      <c r="IE2" s="328"/>
      <c r="IF2" s="328"/>
      <c r="IG2" s="328"/>
      <c r="IH2" s="328"/>
      <c r="II2" s="328"/>
      <c r="IJ2" s="328"/>
      <c r="IK2" s="328"/>
      <c r="IL2" s="328"/>
      <c r="IM2" s="328"/>
      <c r="IN2" s="328"/>
      <c r="IO2" s="328"/>
      <c r="IP2" s="328"/>
      <c r="IQ2" s="328"/>
      <c r="IR2" s="328"/>
      <c r="IS2" s="328"/>
      <c r="IT2" s="328"/>
      <c r="IU2" s="328"/>
      <c r="IV2" s="328"/>
    </row>
    <row r="3" spans="1:256" ht="15.75" customHeight="1" thickBot="1">
      <c r="A3" s="330" t="s">
        <v>339</v>
      </c>
      <c r="B3" s="330"/>
      <c r="C3" s="330"/>
      <c r="D3" s="330"/>
      <c r="E3" s="80"/>
      <c r="F3" s="80"/>
      <c r="M3" s="80"/>
      <c r="N3" s="80"/>
      <c r="O3" s="80"/>
      <c r="P3" s="80"/>
      <c r="Q3" s="328"/>
      <c r="R3" s="328"/>
      <c r="S3" s="328"/>
      <c r="T3" s="328"/>
      <c r="U3" s="80"/>
      <c r="V3" s="80"/>
      <c r="W3" s="80"/>
      <c r="X3" s="80"/>
      <c r="Y3" s="80"/>
      <c r="Z3" s="80"/>
      <c r="AA3" s="81"/>
      <c r="AB3" s="81"/>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8"/>
      <c r="DU3" s="328"/>
      <c r="DV3" s="328"/>
      <c r="DW3" s="328"/>
      <c r="DX3" s="328"/>
      <c r="DY3" s="328"/>
      <c r="DZ3" s="328"/>
      <c r="EA3" s="328"/>
      <c r="EB3" s="328"/>
      <c r="EC3" s="328"/>
      <c r="ED3" s="328"/>
      <c r="EE3" s="328"/>
      <c r="EF3" s="328"/>
      <c r="EG3" s="328"/>
      <c r="EH3" s="328"/>
      <c r="EI3" s="328"/>
      <c r="EJ3" s="328"/>
      <c r="EK3" s="328"/>
      <c r="EL3" s="328"/>
      <c r="EM3" s="328"/>
      <c r="EN3" s="328"/>
      <c r="EO3" s="328"/>
      <c r="EP3" s="328"/>
      <c r="EQ3" s="328"/>
      <c r="ER3" s="328"/>
      <c r="ES3" s="328"/>
      <c r="ET3" s="328"/>
      <c r="EU3" s="328"/>
      <c r="EV3" s="328"/>
      <c r="EW3" s="328"/>
      <c r="EX3" s="328"/>
      <c r="EY3" s="328"/>
      <c r="EZ3" s="328"/>
      <c r="FA3" s="328"/>
      <c r="FB3" s="328"/>
      <c r="FC3" s="328"/>
      <c r="FD3" s="328"/>
      <c r="FE3" s="328"/>
      <c r="FF3" s="328"/>
      <c r="FG3" s="328"/>
      <c r="FH3" s="328"/>
      <c r="FI3" s="328"/>
      <c r="FJ3" s="328"/>
      <c r="FK3" s="328"/>
      <c r="FL3" s="328"/>
      <c r="FM3" s="328"/>
      <c r="FN3" s="328"/>
      <c r="FO3" s="328"/>
      <c r="FP3" s="328"/>
      <c r="FQ3" s="328"/>
      <c r="FR3" s="328"/>
      <c r="FS3" s="328"/>
      <c r="FT3" s="328"/>
      <c r="FU3" s="328"/>
      <c r="FV3" s="328"/>
      <c r="FW3" s="328"/>
      <c r="FX3" s="328"/>
      <c r="FY3" s="328"/>
      <c r="FZ3" s="328"/>
      <c r="GA3" s="328"/>
      <c r="GB3" s="328"/>
      <c r="GC3" s="328"/>
      <c r="GD3" s="328"/>
      <c r="GE3" s="328"/>
      <c r="GF3" s="328"/>
      <c r="GG3" s="328"/>
      <c r="GH3" s="328"/>
      <c r="GI3" s="328"/>
      <c r="GJ3" s="328"/>
      <c r="GK3" s="328"/>
      <c r="GL3" s="328"/>
      <c r="GM3" s="328"/>
      <c r="GN3" s="328"/>
      <c r="GO3" s="328"/>
      <c r="GP3" s="328"/>
      <c r="GQ3" s="328"/>
      <c r="GR3" s="328"/>
      <c r="GS3" s="328"/>
      <c r="GT3" s="328"/>
      <c r="GU3" s="328"/>
      <c r="GV3" s="328"/>
      <c r="GW3" s="328"/>
      <c r="GX3" s="328"/>
      <c r="GY3" s="328"/>
      <c r="GZ3" s="328"/>
      <c r="HA3" s="328"/>
      <c r="HB3" s="328"/>
      <c r="HC3" s="328"/>
      <c r="HD3" s="328"/>
      <c r="HE3" s="328"/>
      <c r="HF3" s="328"/>
      <c r="HG3" s="328"/>
      <c r="HH3" s="328"/>
      <c r="HI3" s="328"/>
      <c r="HJ3" s="328"/>
      <c r="HK3" s="328"/>
      <c r="HL3" s="328"/>
      <c r="HM3" s="328"/>
      <c r="HN3" s="328"/>
      <c r="HO3" s="328"/>
      <c r="HP3" s="328"/>
      <c r="HQ3" s="328"/>
      <c r="HR3" s="328"/>
      <c r="HS3" s="328"/>
      <c r="HT3" s="328"/>
      <c r="HU3" s="328"/>
      <c r="HV3" s="328"/>
      <c r="HW3" s="328"/>
      <c r="HX3" s="328"/>
      <c r="HY3" s="328"/>
      <c r="HZ3" s="328"/>
      <c r="IA3" s="328"/>
      <c r="IB3" s="328"/>
      <c r="IC3" s="328"/>
      <c r="ID3" s="328"/>
      <c r="IE3" s="328"/>
      <c r="IF3" s="328"/>
      <c r="IG3" s="328"/>
      <c r="IH3" s="328"/>
      <c r="II3" s="328"/>
      <c r="IJ3" s="328"/>
      <c r="IK3" s="328"/>
      <c r="IL3" s="328"/>
      <c r="IM3" s="328"/>
      <c r="IN3" s="328"/>
      <c r="IO3" s="328"/>
      <c r="IP3" s="328"/>
      <c r="IQ3" s="328"/>
      <c r="IR3" s="328"/>
      <c r="IS3" s="328"/>
      <c r="IT3" s="328"/>
      <c r="IU3" s="328"/>
      <c r="IV3" s="328"/>
    </row>
    <row r="4" spans="1:26" s="80" customFormat="1" ht="13.5" customHeight="1" thickTop="1">
      <c r="A4" s="104" t="s">
        <v>198</v>
      </c>
      <c r="B4" s="297" t="s">
        <v>4</v>
      </c>
      <c r="C4" s="297" t="s">
        <v>5</v>
      </c>
      <c r="D4" s="297" t="s">
        <v>34</v>
      </c>
      <c r="U4" s="79"/>
      <c r="V4" s="79" t="s">
        <v>33</v>
      </c>
      <c r="W4" s="82">
        <f>SUM(W5:W9)</f>
        <v>1213840</v>
      </c>
      <c r="X4" s="83">
        <f>SUM(X5:X9)</f>
        <v>100</v>
      </c>
      <c r="Y4" s="79"/>
      <c r="Z4" s="79"/>
    </row>
    <row r="5" spans="1:26" s="80" customFormat="1" ht="13.5" customHeight="1" thickBot="1">
      <c r="A5" s="105"/>
      <c r="B5" s="106"/>
      <c r="C5" s="107"/>
      <c r="D5" s="106"/>
      <c r="E5" s="85"/>
      <c r="F5" s="85"/>
      <c r="U5" s="79"/>
      <c r="V5" s="79" t="s">
        <v>39</v>
      </c>
      <c r="W5" s="82">
        <f>+B9</f>
        <v>459313</v>
      </c>
      <c r="X5" s="86">
        <f>+W5/$W$4*100</f>
        <v>37.839665853819284</v>
      </c>
      <c r="Y5" s="79"/>
      <c r="Z5" s="79"/>
    </row>
    <row r="6" spans="1:24" ht="13.5" customHeight="1" thickTop="1">
      <c r="A6" s="331" t="s">
        <v>36</v>
      </c>
      <c r="B6" s="331"/>
      <c r="C6" s="331"/>
      <c r="D6" s="331"/>
      <c r="E6" s="80"/>
      <c r="F6" s="80"/>
      <c r="V6" s="79" t="s">
        <v>37</v>
      </c>
      <c r="W6" s="82">
        <f>+B21</f>
        <v>43832</v>
      </c>
      <c r="X6" s="86">
        <f>+W6/$W$4*100</f>
        <v>3.6110195742437226</v>
      </c>
    </row>
    <row r="7" spans="1:24" ht="13.5" customHeight="1">
      <c r="A7" s="87">
        <v>2011</v>
      </c>
      <c r="B7" s="88">
        <v>4519697</v>
      </c>
      <c r="C7" s="89">
        <v>309317</v>
      </c>
      <c r="D7" s="88">
        <v>4210380</v>
      </c>
      <c r="E7" s="88"/>
      <c r="F7" s="88"/>
      <c r="V7" s="79" t="s">
        <v>38</v>
      </c>
      <c r="W7" s="82">
        <f>+B27</f>
        <v>408620</v>
      </c>
      <c r="X7" s="86">
        <f>+W7/$W$4*100</f>
        <v>33.66341527713702</v>
      </c>
    </row>
    <row r="8" spans="1:24" ht="13.5" customHeight="1">
      <c r="A8" s="90" t="s">
        <v>525</v>
      </c>
      <c r="B8" s="88">
        <v>417956</v>
      </c>
      <c r="C8" s="89">
        <v>22958</v>
      </c>
      <c r="D8" s="88">
        <v>394998</v>
      </c>
      <c r="E8" s="88"/>
      <c r="F8" s="88"/>
      <c r="V8" s="79" t="s">
        <v>40</v>
      </c>
      <c r="W8" s="82">
        <f>+B15</f>
        <v>185766</v>
      </c>
      <c r="X8" s="86">
        <f>+W8/$W$4*100</f>
        <v>15.303993936597903</v>
      </c>
    </row>
    <row r="9" spans="1:24" ht="13.5" customHeight="1">
      <c r="A9" s="90" t="s">
        <v>526</v>
      </c>
      <c r="B9" s="88">
        <v>459313</v>
      </c>
      <c r="C9" s="89">
        <v>24141</v>
      </c>
      <c r="D9" s="88">
        <v>435172</v>
      </c>
      <c r="E9" s="88"/>
      <c r="F9" s="88"/>
      <c r="V9" s="79" t="s">
        <v>41</v>
      </c>
      <c r="W9" s="82">
        <f>+B33</f>
        <v>116309</v>
      </c>
      <c r="X9" s="86">
        <f>+W9/$W$4*100</f>
        <v>9.58190535820207</v>
      </c>
    </row>
    <row r="10" spans="1:22" ht="13.5" customHeight="1">
      <c r="A10" s="91" t="s">
        <v>527</v>
      </c>
      <c r="B10" s="92">
        <f>+B9/B8*100-100</f>
        <v>9.895060724095359</v>
      </c>
      <c r="C10" s="93">
        <f>+C9/C8*100-100</f>
        <v>5.1528878822197015</v>
      </c>
      <c r="D10" s="92">
        <f>+D9/D8*100-100</f>
        <v>10.170684408528643</v>
      </c>
      <c r="E10" s="92"/>
      <c r="F10" s="92"/>
      <c r="V10" s="80" t="s">
        <v>217</v>
      </c>
    </row>
    <row r="11" spans="1:24" ht="13.5" customHeight="1">
      <c r="A11" s="91"/>
      <c r="B11" s="92"/>
      <c r="C11" s="93"/>
      <c r="D11" s="92"/>
      <c r="E11" s="92"/>
      <c r="F11" s="92"/>
      <c r="V11" s="79" t="s">
        <v>35</v>
      </c>
      <c r="W11" s="82">
        <f>SUM(W12:W16)</f>
        <v>357343</v>
      </c>
      <c r="X11" s="83">
        <f>SUM(X12:X16)</f>
        <v>99.99999999999999</v>
      </c>
    </row>
    <row r="12" spans="1:24" ht="13.5" customHeight="1">
      <c r="A12" s="331" t="s">
        <v>411</v>
      </c>
      <c r="B12" s="331"/>
      <c r="C12" s="331"/>
      <c r="D12" s="331"/>
      <c r="E12" s="80"/>
      <c r="F12" s="80"/>
      <c r="V12" s="79" t="s">
        <v>39</v>
      </c>
      <c r="W12" s="82">
        <f>+C9</f>
        <v>24141</v>
      </c>
      <c r="X12" s="86">
        <f>+W12/$W$11*100</f>
        <v>6.755694109021304</v>
      </c>
    </row>
    <row r="13" spans="1:24" ht="13.5" customHeight="1">
      <c r="A13" s="87">
        <v>2011</v>
      </c>
      <c r="B13" s="88">
        <v>3367662</v>
      </c>
      <c r="C13" s="89">
        <v>420382</v>
      </c>
      <c r="D13" s="88">
        <v>2947280</v>
      </c>
      <c r="E13" s="88"/>
      <c r="F13" s="88"/>
      <c r="V13" s="79" t="s">
        <v>37</v>
      </c>
      <c r="W13" s="82">
        <f>+C21</f>
        <v>205657</v>
      </c>
      <c r="X13" s="86">
        <f>+W13/$W$11*100</f>
        <v>57.55170802282401</v>
      </c>
    </row>
    <row r="14" spans="1:24" ht="13.5" customHeight="1">
      <c r="A14" s="94" t="str">
        <f>+A8</f>
        <v>enero  2011</v>
      </c>
      <c r="B14" s="88">
        <v>249028</v>
      </c>
      <c r="C14" s="89">
        <v>24546</v>
      </c>
      <c r="D14" s="88">
        <v>224482</v>
      </c>
      <c r="E14" s="88"/>
      <c r="F14" s="88"/>
      <c r="V14" s="79" t="s">
        <v>38</v>
      </c>
      <c r="W14" s="82">
        <f>+C27</f>
        <v>52412</v>
      </c>
      <c r="X14" s="86">
        <f>+W14/$W$11*100</f>
        <v>14.667140534444497</v>
      </c>
    </row>
    <row r="15" spans="1:24" ht="13.5" customHeight="1">
      <c r="A15" s="94" t="str">
        <f>+A9</f>
        <v>enero   2012</v>
      </c>
      <c r="B15" s="88">
        <v>185766</v>
      </c>
      <c r="C15" s="89">
        <v>32664</v>
      </c>
      <c r="D15" s="88">
        <v>153102</v>
      </c>
      <c r="E15" s="88"/>
      <c r="F15" s="88"/>
      <c r="V15" s="79" t="s">
        <v>40</v>
      </c>
      <c r="W15" s="82">
        <f>+C15</f>
        <v>32664</v>
      </c>
      <c r="X15" s="86">
        <f>+W15/$W$11*100</f>
        <v>9.140797497082636</v>
      </c>
    </row>
    <row r="16" spans="1:24" ht="13.5" customHeight="1">
      <c r="A16" s="91" t="str">
        <f>+A10</f>
        <v>Var. (%)   2012/2012</v>
      </c>
      <c r="B16" s="95">
        <f>+B15/B14*100-100</f>
        <v>-25.403569076569696</v>
      </c>
      <c r="C16" s="96">
        <f>+C15/C14*100-100</f>
        <v>33.07259838670251</v>
      </c>
      <c r="D16" s="95">
        <f>+D15/D14*100-100</f>
        <v>-31.797649700198676</v>
      </c>
      <c r="E16" s="92"/>
      <c r="F16" s="92"/>
      <c r="V16" s="79" t="s">
        <v>41</v>
      </c>
      <c r="W16" s="82">
        <f>+C33</f>
        <v>42469</v>
      </c>
      <c r="X16" s="86">
        <f>+W16/$W$11*100</f>
        <v>11.884659836627554</v>
      </c>
    </row>
    <row r="17" spans="1:6" ht="13.5" customHeight="1">
      <c r="A17" s="91"/>
      <c r="B17" s="95"/>
      <c r="C17" s="96"/>
      <c r="D17" s="95"/>
      <c r="E17" s="92"/>
      <c r="F17" s="92"/>
    </row>
    <row r="18" spans="1:6" ht="13.5" customHeight="1">
      <c r="A18" s="331" t="s">
        <v>37</v>
      </c>
      <c r="B18" s="331"/>
      <c r="C18" s="331"/>
      <c r="D18" s="331"/>
      <c r="E18" s="80"/>
      <c r="F18" s="80"/>
    </row>
    <row r="19" spans="1:6" ht="13.5" customHeight="1">
      <c r="A19" s="87">
        <f>+A7</f>
        <v>2011</v>
      </c>
      <c r="B19" s="88">
        <v>616597</v>
      </c>
      <c r="C19" s="89">
        <v>2791879</v>
      </c>
      <c r="D19" s="88">
        <v>-2175282</v>
      </c>
      <c r="E19" s="88"/>
      <c r="F19" s="88"/>
    </row>
    <row r="20" spans="1:6" ht="13.5" customHeight="1">
      <c r="A20" s="94" t="str">
        <f>+A14</f>
        <v>enero  2011</v>
      </c>
      <c r="B20" s="88">
        <v>39600</v>
      </c>
      <c r="C20" s="89">
        <v>193299</v>
      </c>
      <c r="D20" s="88">
        <v>-153699</v>
      </c>
      <c r="E20" s="88"/>
      <c r="F20" s="88"/>
    </row>
    <row r="21" spans="1:10" ht="13.5" customHeight="1">
      <c r="A21" s="94" t="str">
        <f>+A15</f>
        <v>enero   2012</v>
      </c>
      <c r="B21" s="88">
        <v>43832</v>
      </c>
      <c r="C21" s="89">
        <v>205657</v>
      </c>
      <c r="D21" s="88">
        <v>-161825</v>
      </c>
      <c r="E21" s="88"/>
      <c r="F21" s="88"/>
      <c r="G21" s="82"/>
      <c r="H21" s="82"/>
      <c r="I21" s="82"/>
      <c r="J21" s="82"/>
    </row>
    <row r="22" spans="1:10" ht="13.5" customHeight="1">
      <c r="A22" s="91" t="str">
        <f>+A16</f>
        <v>Var. (%)   2012/2012</v>
      </c>
      <c r="B22" s="95">
        <f>+B21/B20*100-100</f>
        <v>10.686868686868678</v>
      </c>
      <c r="C22" s="96">
        <f>+C21/C20*100-100</f>
        <v>6.393204310420657</v>
      </c>
      <c r="D22" s="95">
        <f>+D21/D20*100-100</f>
        <v>5.286956974345955</v>
      </c>
      <c r="E22" s="92"/>
      <c r="F22" s="92"/>
      <c r="G22" s="82"/>
      <c r="H22" s="82"/>
      <c r="I22" s="82"/>
      <c r="J22" s="82"/>
    </row>
    <row r="23" spans="1:10" ht="13.5" customHeight="1">
      <c r="A23" s="91"/>
      <c r="B23" s="95"/>
      <c r="C23" s="96"/>
      <c r="D23" s="95"/>
      <c r="E23" s="92"/>
      <c r="F23" s="92"/>
      <c r="G23" s="82"/>
      <c r="H23" s="82"/>
      <c r="I23" s="82"/>
      <c r="J23" s="82"/>
    </row>
    <row r="24" spans="1:10" ht="13.5" customHeight="1">
      <c r="A24" s="331" t="s">
        <v>38</v>
      </c>
      <c r="B24" s="331"/>
      <c r="C24" s="331"/>
      <c r="D24" s="331"/>
      <c r="E24" s="80"/>
      <c r="F24" s="80"/>
      <c r="G24" s="82"/>
      <c r="H24" s="82"/>
      <c r="I24" s="82"/>
      <c r="J24" s="82"/>
    </row>
    <row r="25" spans="1:10" ht="13.5" customHeight="1">
      <c r="A25" s="87">
        <f>+A19</f>
        <v>2011</v>
      </c>
      <c r="B25" s="88">
        <v>3925733</v>
      </c>
      <c r="C25" s="89">
        <v>807481</v>
      </c>
      <c r="D25" s="88">
        <v>3118252</v>
      </c>
      <c r="E25" s="88"/>
      <c r="F25" s="88"/>
      <c r="G25" s="82"/>
      <c r="H25" s="82"/>
      <c r="I25" s="82"/>
      <c r="J25" s="82"/>
    </row>
    <row r="26" spans="1:6" ht="13.5" customHeight="1">
      <c r="A26" s="94" t="str">
        <f>+A20</f>
        <v>enero  2011</v>
      </c>
      <c r="B26" s="88">
        <v>475862</v>
      </c>
      <c r="C26" s="89">
        <v>53422</v>
      </c>
      <c r="D26" s="88">
        <v>422440</v>
      </c>
      <c r="E26" s="88"/>
      <c r="F26" s="88"/>
    </row>
    <row r="27" spans="1:6" ht="13.5" customHeight="1">
      <c r="A27" s="94" t="str">
        <f>+A21</f>
        <v>enero   2012</v>
      </c>
      <c r="B27" s="88">
        <v>408620</v>
      </c>
      <c r="C27" s="89">
        <v>52412</v>
      </c>
      <c r="D27" s="88">
        <v>356208</v>
      </c>
      <c r="E27" s="88"/>
      <c r="F27" s="88"/>
    </row>
    <row r="28" spans="1:6" ht="13.5" customHeight="1">
      <c r="A28" s="91" t="str">
        <f>+A22</f>
        <v>Var. (%)   2012/2012</v>
      </c>
      <c r="B28" s="95">
        <f>+B27/B26*100-100</f>
        <v>-14.130567265299604</v>
      </c>
      <c r="C28" s="96">
        <f>+C27/C26*100-100</f>
        <v>-1.890606866085136</v>
      </c>
      <c r="D28" s="95">
        <f>+D27/D26*100-100</f>
        <v>-15.678439541710063</v>
      </c>
      <c r="E28" s="84"/>
      <c r="F28" s="92"/>
    </row>
    <row r="29" spans="1:8" ht="13.5" customHeight="1">
      <c r="A29" s="91"/>
      <c r="B29" s="95"/>
      <c r="C29" s="96"/>
      <c r="D29" s="95"/>
      <c r="E29" s="92"/>
      <c r="F29" s="97"/>
      <c r="G29" s="98"/>
      <c r="H29" s="99"/>
    </row>
    <row r="30" spans="1:6" ht="13.5" customHeight="1">
      <c r="A30" s="331" t="s">
        <v>199</v>
      </c>
      <c r="B30" s="331"/>
      <c r="C30" s="331"/>
      <c r="D30" s="331"/>
      <c r="E30" s="80"/>
      <c r="F30" s="80"/>
    </row>
    <row r="31" spans="1:8" ht="13.5" customHeight="1">
      <c r="A31" s="87">
        <f>+A25</f>
        <v>2011</v>
      </c>
      <c r="B31" s="88">
        <f>+B37-(B7+B13+B19+B25)</f>
        <v>1761444</v>
      </c>
      <c r="C31" s="89">
        <f>+C37-(C7+C13+C19+C25)</f>
        <v>675134</v>
      </c>
      <c r="D31" s="88">
        <f>+D37-(D7+D13+D19+D25)</f>
        <v>1086310</v>
      </c>
      <c r="E31" s="100"/>
      <c r="F31" s="88"/>
      <c r="G31" s="88"/>
      <c r="H31" s="88"/>
    </row>
    <row r="32" spans="1:8" ht="13.5" customHeight="1">
      <c r="A32" s="94" t="str">
        <f>+A26</f>
        <v>enero  2011</v>
      </c>
      <c r="B32" s="88">
        <f aca="true" t="shared" si="0" ref="B32:D33">+B38-(B8+B14+B20+B26)</f>
        <v>110496</v>
      </c>
      <c r="C32" s="89">
        <f t="shared" si="0"/>
        <v>52536</v>
      </c>
      <c r="D32" s="88">
        <f t="shared" si="0"/>
        <v>57960</v>
      </c>
      <c r="E32" s="101"/>
      <c r="F32" s="88"/>
      <c r="G32" s="88"/>
      <c r="H32" s="88"/>
    </row>
    <row r="33" spans="1:8" ht="13.5" customHeight="1">
      <c r="A33" s="94" t="str">
        <f>+A27</f>
        <v>enero   2012</v>
      </c>
      <c r="B33" s="88">
        <f t="shared" si="0"/>
        <v>116309</v>
      </c>
      <c r="C33" s="89">
        <f t="shared" si="0"/>
        <v>42469</v>
      </c>
      <c r="D33" s="88">
        <f t="shared" si="0"/>
        <v>73840</v>
      </c>
      <c r="E33" s="101"/>
      <c r="F33" s="88"/>
      <c r="G33" s="88"/>
      <c r="H33" s="88"/>
    </row>
    <row r="34" spans="1:8" ht="13.5" customHeight="1">
      <c r="A34" s="91" t="str">
        <f>+A28</f>
        <v>Var. (%)   2012/2012</v>
      </c>
      <c r="B34" s="95">
        <f>(B33/B32-1)*100</f>
        <v>5.260823921227908</v>
      </c>
      <c r="C34" s="96">
        <f>(C33/C32-1)*100</f>
        <v>-19.16209837064109</v>
      </c>
      <c r="D34" s="95">
        <f>(D33/D32-1)*100</f>
        <v>27.398205659075224</v>
      </c>
      <c r="E34" s="92"/>
      <c r="F34" s="88"/>
      <c r="G34" s="88"/>
      <c r="H34" s="88"/>
    </row>
    <row r="35" spans="1:8" ht="13.5" customHeight="1">
      <c r="A35" s="91"/>
      <c r="B35" s="88"/>
      <c r="C35" s="89"/>
      <c r="E35" s="92"/>
      <c r="F35" s="102"/>
      <c r="G35" s="102"/>
      <c r="H35" s="88"/>
    </row>
    <row r="36" spans="1:8" ht="13.5" customHeight="1">
      <c r="A36" s="328" t="s">
        <v>183</v>
      </c>
      <c r="B36" s="328"/>
      <c r="C36" s="328"/>
      <c r="D36" s="328"/>
      <c r="E36" s="98"/>
      <c r="F36" s="98"/>
      <c r="G36" s="98"/>
      <c r="H36" s="99"/>
    </row>
    <row r="37" spans="1:8" ht="13.5" customHeight="1">
      <c r="A37" s="87">
        <f>+A31</f>
        <v>2011</v>
      </c>
      <c r="B37" s="88">
        <f>+balanza!B8</f>
        <v>14191133</v>
      </c>
      <c r="C37" s="89">
        <f>+balanza!B13</f>
        <v>5004193</v>
      </c>
      <c r="D37" s="88">
        <f>+B37-C37</f>
        <v>9186940</v>
      </c>
      <c r="E37" s="100"/>
      <c r="F37" s="88"/>
      <c r="G37" s="88"/>
      <c r="H37" s="88"/>
    </row>
    <row r="38" spans="1:8" ht="13.5" customHeight="1">
      <c r="A38" s="94" t="str">
        <f>+A32</f>
        <v>enero  2011</v>
      </c>
      <c r="B38" s="88">
        <f>+balanza!C8</f>
        <v>1292942</v>
      </c>
      <c r="C38" s="89">
        <f>+balanza!C13</f>
        <v>346761</v>
      </c>
      <c r="D38" s="88">
        <f>+B38-C38</f>
        <v>946181</v>
      </c>
      <c r="E38" s="102"/>
      <c r="F38" s="88"/>
      <c r="G38" s="88"/>
      <c r="H38" s="88"/>
    </row>
    <row r="39" spans="1:8" ht="13.5" customHeight="1">
      <c r="A39" s="94" t="str">
        <f>+A33</f>
        <v>enero   2012</v>
      </c>
      <c r="B39" s="88">
        <f>+balanza!D8</f>
        <v>1213840</v>
      </c>
      <c r="C39" s="89">
        <f>+balanza!D13</f>
        <v>357343</v>
      </c>
      <c r="D39" s="88">
        <f>+B39-C39</f>
        <v>856497</v>
      </c>
      <c r="E39" s="102"/>
      <c r="F39" s="88"/>
      <c r="G39" s="88"/>
      <c r="H39" s="88"/>
    </row>
    <row r="40" spans="1:8" ht="13.5" customHeight="1" thickBot="1">
      <c r="A40" s="108" t="str">
        <f>+A34</f>
        <v>Var. (%)   2012/2012</v>
      </c>
      <c r="B40" s="109">
        <f>+B39/B38*100-100</f>
        <v>-6.1179851841768595</v>
      </c>
      <c r="C40" s="110">
        <f>+C39/C38*100-100</f>
        <v>3.051669593754781</v>
      </c>
      <c r="D40" s="109">
        <f>+D39/D38*100-100</f>
        <v>-9.478524722014072</v>
      </c>
      <c r="E40" s="92"/>
      <c r="F40" s="88"/>
      <c r="G40" s="88"/>
      <c r="H40" s="88"/>
    </row>
    <row r="41" spans="1:8" ht="26.25" customHeight="1" thickTop="1">
      <c r="A41" s="323" t="s">
        <v>418</v>
      </c>
      <c r="B41" s="324"/>
      <c r="C41" s="324"/>
      <c r="D41" s="324"/>
      <c r="E41" s="92"/>
      <c r="F41" s="88"/>
      <c r="G41" s="88"/>
      <c r="H41" s="88"/>
    </row>
    <row r="42" spans="5:8" ht="13.5" customHeight="1">
      <c r="E42" s="92"/>
      <c r="F42" s="88"/>
      <c r="G42" s="88"/>
      <c r="H42" s="88"/>
    </row>
    <row r="43" ht="13.5" customHeight="1"/>
    <row r="44" spans="5:8" ht="13.5" customHeight="1">
      <c r="E44" s="100"/>
      <c r="F44" s="82"/>
      <c r="G44" s="82"/>
      <c r="H44" s="82"/>
    </row>
    <row r="45" spans="5:8" ht="13.5" customHeight="1">
      <c r="E45" s="102"/>
      <c r="F45" s="82"/>
      <c r="G45" s="82"/>
      <c r="H45" s="82"/>
    </row>
    <row r="46" spans="5:8" ht="13.5" customHeight="1">
      <c r="E46" s="102"/>
      <c r="F46" s="82"/>
      <c r="G46" s="82"/>
      <c r="H46" s="8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0"/>
      <c r="B82" s="80"/>
      <c r="C82" s="91"/>
      <c r="D82" s="80"/>
    </row>
    <row r="83" spans="1:4" ht="34.5" customHeight="1">
      <c r="A83" s="332"/>
      <c r="B83" s="333"/>
      <c r="C83" s="333"/>
      <c r="D83" s="33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G1" sqref="G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41" t="s">
        <v>291</v>
      </c>
      <c r="B1" s="341"/>
      <c r="C1" s="341"/>
      <c r="D1" s="341"/>
      <c r="E1" s="341"/>
      <c r="F1" s="341"/>
    </row>
    <row r="2" spans="1:6" ht="15.75" customHeight="1">
      <c r="A2" s="342" t="s">
        <v>200</v>
      </c>
      <c r="B2" s="342"/>
      <c r="C2" s="342"/>
      <c r="D2" s="342"/>
      <c r="E2" s="342"/>
      <c r="F2" s="342"/>
    </row>
    <row r="3" spans="1:6" ht="15.75" customHeight="1" thickBot="1">
      <c r="A3" s="342" t="s">
        <v>340</v>
      </c>
      <c r="B3" s="342"/>
      <c r="C3" s="342"/>
      <c r="D3" s="342"/>
      <c r="E3" s="342"/>
      <c r="F3" s="342"/>
    </row>
    <row r="4" spans="1:6" ht="12.75" customHeight="1" thickTop="1">
      <c r="A4" s="336" t="s">
        <v>23</v>
      </c>
      <c r="B4" s="151">
        <f>+'balanza productos_clase_sector'!B6</f>
        <v>2011</v>
      </c>
      <c r="C4" s="334" t="str">
        <f>+'balanza productos_clase_sector'!C5</f>
        <v>enero </v>
      </c>
      <c r="D4" s="334"/>
      <c r="E4" s="157" t="s">
        <v>195</v>
      </c>
      <c r="F4" s="156" t="s">
        <v>186</v>
      </c>
    </row>
    <row r="5" spans="1:6" ht="12" thickBot="1">
      <c r="A5" s="337"/>
      <c r="B5" s="61" t="s">
        <v>185</v>
      </c>
      <c r="C5" s="305">
        <v>2011</v>
      </c>
      <c r="D5" s="305">
        <v>2012</v>
      </c>
      <c r="E5" s="62" t="str">
        <f>+'balanza productos_clase_sector'!E6</f>
        <v> 2012-2011</v>
      </c>
      <c r="F5" s="63">
        <f>+'balanza productos_clase_sector'!F6</f>
        <v>2012</v>
      </c>
    </row>
    <row r="6" spans="1:6" ht="12" thickTop="1">
      <c r="A6" s="59"/>
      <c r="B6" s="57"/>
      <c r="C6" s="57"/>
      <c r="D6" s="57"/>
      <c r="E6" s="57"/>
      <c r="F6" s="60"/>
    </row>
    <row r="7" spans="1:6" ht="12.75" customHeight="1">
      <c r="A7" s="56" t="s">
        <v>12</v>
      </c>
      <c r="B7" s="57">
        <v>2883989</v>
      </c>
      <c r="C7" s="57">
        <v>389523</v>
      </c>
      <c r="D7" s="57">
        <v>333691</v>
      </c>
      <c r="E7" s="5">
        <f>+(D7-C7)/C7</f>
        <v>-0.14333428321305802</v>
      </c>
      <c r="F7" s="58">
        <f>+D7/$D$23</f>
        <v>0.2749052593422527</v>
      </c>
    </row>
    <row r="8" spans="1:6" ht="11.25">
      <c r="A8" s="59" t="s">
        <v>17</v>
      </c>
      <c r="B8" s="57">
        <v>1374941</v>
      </c>
      <c r="C8" s="57">
        <v>150209</v>
      </c>
      <c r="D8" s="57">
        <v>202257</v>
      </c>
      <c r="E8" s="5">
        <f aca="true" t="shared" si="0" ref="E8:E23">+(D8-C8)/C8</f>
        <v>0.3465038712726934</v>
      </c>
      <c r="F8" s="58">
        <f aca="true" t="shared" si="1" ref="F8:F23">+D8/$D$23</f>
        <v>0.1666257496869439</v>
      </c>
    </row>
    <row r="9" spans="1:6" ht="11.25">
      <c r="A9" s="59" t="s">
        <v>13</v>
      </c>
      <c r="B9" s="57">
        <v>1028488</v>
      </c>
      <c r="C9" s="57">
        <v>83759</v>
      </c>
      <c r="D9" s="57">
        <v>67103</v>
      </c>
      <c r="E9" s="5">
        <f t="shared" si="0"/>
        <v>-0.19885624231425877</v>
      </c>
      <c r="F9" s="58">
        <f t="shared" si="1"/>
        <v>0.05528158571146115</v>
      </c>
    </row>
    <row r="10" spans="1:6" ht="11.25">
      <c r="A10" s="59" t="s">
        <v>14</v>
      </c>
      <c r="B10" s="57">
        <v>722605</v>
      </c>
      <c r="C10" s="57">
        <v>61800</v>
      </c>
      <c r="D10" s="57">
        <v>53120</v>
      </c>
      <c r="E10" s="5">
        <f t="shared" si="0"/>
        <v>-0.14045307443365695</v>
      </c>
      <c r="F10" s="58">
        <f t="shared" si="1"/>
        <v>0.043761945561194227</v>
      </c>
    </row>
    <row r="11" spans="1:6" ht="11.25">
      <c r="A11" s="59" t="s">
        <v>15</v>
      </c>
      <c r="B11" s="57">
        <v>848095</v>
      </c>
      <c r="C11" s="57">
        <v>63538</v>
      </c>
      <c r="D11" s="57">
        <v>52151</v>
      </c>
      <c r="E11" s="5">
        <f t="shared" si="0"/>
        <v>-0.17921558752242753</v>
      </c>
      <c r="F11" s="58">
        <f t="shared" si="1"/>
        <v>0.04296365254069729</v>
      </c>
    </row>
    <row r="12" spans="1:6" ht="11.25">
      <c r="A12" s="59" t="s">
        <v>16</v>
      </c>
      <c r="B12" s="57">
        <v>596814</v>
      </c>
      <c r="C12" s="57">
        <v>45049</v>
      </c>
      <c r="D12" s="57">
        <v>49755</v>
      </c>
      <c r="E12" s="5">
        <f t="shared" si="0"/>
        <v>0.10446402805833647</v>
      </c>
      <c r="F12" s="58">
        <f t="shared" si="1"/>
        <v>0.04098975153232716</v>
      </c>
    </row>
    <row r="13" spans="1:6" ht="11.25">
      <c r="A13" s="59" t="s">
        <v>121</v>
      </c>
      <c r="B13" s="57">
        <v>613337</v>
      </c>
      <c r="C13" s="57">
        <v>40125</v>
      </c>
      <c r="D13" s="57">
        <v>47067</v>
      </c>
      <c r="E13" s="5">
        <f t="shared" si="0"/>
        <v>0.17300934579439253</v>
      </c>
      <c r="F13" s="58">
        <f t="shared" si="1"/>
        <v>0.0387752916364595</v>
      </c>
    </row>
    <row r="14" spans="1:6" ht="11.25">
      <c r="A14" s="59" t="s">
        <v>528</v>
      </c>
      <c r="B14" s="57">
        <v>216008</v>
      </c>
      <c r="C14" s="57">
        <v>49454</v>
      </c>
      <c r="D14" s="57">
        <v>45213</v>
      </c>
      <c r="E14" s="5">
        <f t="shared" si="0"/>
        <v>-0.08575646054919724</v>
      </c>
      <c r="F14" s="58">
        <f t="shared" si="1"/>
        <v>0.037247907467211495</v>
      </c>
    </row>
    <row r="15" spans="1:6" ht="11.25">
      <c r="A15" s="59" t="s">
        <v>413</v>
      </c>
      <c r="B15" s="57">
        <v>340672</v>
      </c>
      <c r="C15" s="57">
        <v>36147</v>
      </c>
      <c r="D15" s="57">
        <v>33126</v>
      </c>
      <c r="E15" s="5">
        <f t="shared" si="0"/>
        <v>-0.08357540044816997</v>
      </c>
      <c r="F15" s="58">
        <f t="shared" si="1"/>
        <v>0.027290252422065512</v>
      </c>
    </row>
    <row r="16" spans="1:6" ht="11.25">
      <c r="A16" s="59" t="s">
        <v>27</v>
      </c>
      <c r="B16" s="57">
        <v>357846</v>
      </c>
      <c r="C16" s="57">
        <v>21618</v>
      </c>
      <c r="D16" s="57">
        <v>25434</v>
      </c>
      <c r="E16" s="5">
        <f t="shared" si="0"/>
        <v>0.1765195670274771</v>
      </c>
      <c r="F16" s="58">
        <f t="shared" si="1"/>
        <v>0.020953338166479932</v>
      </c>
    </row>
    <row r="17" spans="1:6" ht="11.25">
      <c r="A17" s="59" t="s">
        <v>218</v>
      </c>
      <c r="B17" s="57">
        <v>356004</v>
      </c>
      <c r="C17" s="57">
        <v>21013</v>
      </c>
      <c r="D17" s="57">
        <v>25362</v>
      </c>
      <c r="E17" s="5">
        <f t="shared" si="0"/>
        <v>0.2069671155951078</v>
      </c>
      <c r="F17" s="58">
        <f t="shared" si="1"/>
        <v>0.020894022276412048</v>
      </c>
    </row>
    <row r="18" spans="1:6" ht="11.25">
      <c r="A18" s="59" t="s">
        <v>18</v>
      </c>
      <c r="B18" s="57">
        <v>427873</v>
      </c>
      <c r="C18" s="57">
        <v>30574</v>
      </c>
      <c r="D18" s="57">
        <v>25170</v>
      </c>
      <c r="E18" s="5">
        <f t="shared" si="0"/>
        <v>-0.17675148819258193</v>
      </c>
      <c r="F18" s="58">
        <f t="shared" si="1"/>
        <v>0.020735846569564356</v>
      </c>
    </row>
    <row r="19" spans="1:6" ht="11.25">
      <c r="A19" s="59" t="s">
        <v>20</v>
      </c>
      <c r="B19" s="57">
        <v>363239</v>
      </c>
      <c r="C19" s="57">
        <v>20010</v>
      </c>
      <c r="D19" s="57">
        <v>23800</v>
      </c>
      <c r="E19" s="5">
        <f t="shared" si="0"/>
        <v>0.18940529735132433</v>
      </c>
      <c r="F19" s="58">
        <f t="shared" si="1"/>
        <v>0.01960719699466157</v>
      </c>
    </row>
    <row r="20" spans="1:6" ht="11.25">
      <c r="A20" s="59" t="s">
        <v>377</v>
      </c>
      <c r="B20" s="57">
        <v>290646</v>
      </c>
      <c r="C20" s="57">
        <v>32318</v>
      </c>
      <c r="D20" s="57">
        <v>21983</v>
      </c>
      <c r="E20" s="5">
        <f t="shared" si="0"/>
        <v>-0.31979082864038616</v>
      </c>
      <c r="F20" s="58">
        <f t="shared" si="1"/>
        <v>0.018110294602254003</v>
      </c>
    </row>
    <row r="21" spans="1:6" ht="11.25">
      <c r="A21" s="59" t="s">
        <v>19</v>
      </c>
      <c r="B21" s="57">
        <v>319139</v>
      </c>
      <c r="C21" s="57">
        <v>24538</v>
      </c>
      <c r="D21" s="57">
        <v>21809</v>
      </c>
      <c r="E21" s="5">
        <f t="shared" si="0"/>
        <v>-0.1112152579672345</v>
      </c>
      <c r="F21" s="58">
        <f t="shared" si="1"/>
        <v>0.017966947867923286</v>
      </c>
    </row>
    <row r="22" spans="1:9" ht="11.25">
      <c r="A22" s="59" t="s">
        <v>21</v>
      </c>
      <c r="B22" s="57">
        <v>3476324</v>
      </c>
      <c r="C22" s="57">
        <v>224090</v>
      </c>
      <c r="D22" s="57">
        <v>186799</v>
      </c>
      <c r="E22" s="5">
        <f t="shared" si="0"/>
        <v>-0.16641081708242225</v>
      </c>
      <c r="F22" s="58">
        <f t="shared" si="1"/>
        <v>0.15389095762209187</v>
      </c>
      <c r="I22" s="7"/>
    </row>
    <row r="23" spans="1:6" ht="12" thickBot="1">
      <c r="A23" s="152" t="s">
        <v>22</v>
      </c>
      <c r="B23" s="153">
        <f>+balanza!B8</f>
        <v>14191133</v>
      </c>
      <c r="C23" s="153">
        <f>+balanza!C8</f>
        <v>1292942</v>
      </c>
      <c r="D23" s="153">
        <f>+balanza!D8</f>
        <v>1213840</v>
      </c>
      <c r="E23" s="154">
        <f t="shared" si="0"/>
        <v>-0.06117985184176862</v>
      </c>
      <c r="F23" s="155">
        <f t="shared" si="1"/>
        <v>1</v>
      </c>
    </row>
    <row r="24" spans="1:6" s="59" customFormat="1" ht="31.5" customHeight="1" thickTop="1">
      <c r="A24" s="335" t="s">
        <v>418</v>
      </c>
      <c r="B24" s="335"/>
      <c r="C24" s="335"/>
      <c r="D24" s="335"/>
      <c r="E24" s="335"/>
      <c r="F24" s="335"/>
    </row>
    <row r="32" ht="11.25">
      <c r="F32" s="6"/>
    </row>
    <row r="33" ht="11.25">
      <c r="F33" s="6"/>
    </row>
    <row r="34" ht="11.25">
      <c r="F34" s="6"/>
    </row>
    <row r="35" ht="11.25">
      <c r="F35" s="6"/>
    </row>
    <row r="36" ht="11.25">
      <c r="F36" s="6"/>
    </row>
    <row r="37" ht="11.25">
      <c r="F37" s="6"/>
    </row>
    <row r="38" ht="11.25">
      <c r="F38" s="6"/>
    </row>
    <row r="49" spans="1:6" ht="15.75" customHeight="1">
      <c r="A49" s="340" t="s">
        <v>229</v>
      </c>
      <c r="B49" s="340"/>
      <c r="C49" s="340"/>
      <c r="D49" s="340"/>
      <c r="E49" s="340"/>
      <c r="F49" s="340"/>
    </row>
    <row r="50" spans="1:6" ht="15.75" customHeight="1">
      <c r="A50" s="338" t="s">
        <v>215</v>
      </c>
      <c r="B50" s="338"/>
      <c r="C50" s="338"/>
      <c r="D50" s="338"/>
      <c r="E50" s="338"/>
      <c r="F50" s="338"/>
    </row>
    <row r="51" spans="1:6" ht="15.75" customHeight="1" thickBot="1">
      <c r="A51" s="339" t="s">
        <v>341</v>
      </c>
      <c r="B51" s="339"/>
      <c r="C51" s="339"/>
      <c r="D51" s="339"/>
      <c r="E51" s="339"/>
      <c r="F51" s="339"/>
    </row>
    <row r="52" spans="1:6" ht="12.75" customHeight="1" thickTop="1">
      <c r="A52" s="336" t="s">
        <v>23</v>
      </c>
      <c r="B52" s="151">
        <f>+B4</f>
        <v>2011</v>
      </c>
      <c r="C52" s="334" t="str">
        <f>+C4</f>
        <v>enero </v>
      </c>
      <c r="D52" s="334"/>
      <c r="E52" s="157" t="s">
        <v>195</v>
      </c>
      <c r="F52" s="156" t="s">
        <v>186</v>
      </c>
    </row>
    <row r="53" spans="1:6" ht="12" thickBot="1">
      <c r="A53" s="337"/>
      <c r="B53" s="61" t="s">
        <v>185</v>
      </c>
      <c r="C53" s="305">
        <f>+balanza!C6</f>
        <v>2011</v>
      </c>
      <c r="D53" s="305">
        <f>+D5</f>
        <v>2012</v>
      </c>
      <c r="E53" s="62" t="str">
        <f>+E5</f>
        <v> 2012-2011</v>
      </c>
      <c r="F53" s="63">
        <f>+F5</f>
        <v>2012</v>
      </c>
    </row>
    <row r="54" spans="1:6" ht="12" thickTop="1">
      <c r="A54" s="59"/>
      <c r="B54" s="57"/>
      <c r="C54" s="57"/>
      <c r="D54" s="57"/>
      <c r="E54" s="57"/>
      <c r="F54" s="60"/>
    </row>
    <row r="55" spans="1:9" ht="12.75" customHeight="1">
      <c r="A55" s="59" t="s">
        <v>26</v>
      </c>
      <c r="B55" s="57">
        <v>1625728</v>
      </c>
      <c r="C55" s="57">
        <v>113741</v>
      </c>
      <c r="D55" s="57">
        <v>145852</v>
      </c>
      <c r="E55" s="5">
        <f>+(D55-C55)/C55</f>
        <v>0.2823168426512867</v>
      </c>
      <c r="F55" s="58">
        <f>+D55/$D$71</f>
        <v>0.40815686889067365</v>
      </c>
      <c r="I55" s="57"/>
    </row>
    <row r="56" spans="1:9" ht="11.25">
      <c r="A56" s="59" t="s">
        <v>12</v>
      </c>
      <c r="B56" s="57">
        <v>594020</v>
      </c>
      <c r="C56" s="57">
        <v>32683</v>
      </c>
      <c r="D56" s="57">
        <v>38734</v>
      </c>
      <c r="E56" s="5">
        <f aca="true" t="shared" si="2" ref="E56:E71">+(D56-C56)/C56</f>
        <v>0.18514212281614295</v>
      </c>
      <c r="F56" s="58">
        <f aca="true" t="shared" si="3" ref="F56:F71">+D56/$D$71</f>
        <v>0.10839445574699938</v>
      </c>
      <c r="I56" s="57"/>
    </row>
    <row r="57" spans="1:9" ht="11.25">
      <c r="A57" s="59" t="s">
        <v>27</v>
      </c>
      <c r="B57" s="57">
        <v>498537</v>
      </c>
      <c r="C57" s="57">
        <v>23022</v>
      </c>
      <c r="D57" s="57">
        <v>35175</v>
      </c>
      <c r="E57" s="5">
        <f t="shared" si="2"/>
        <v>0.5278863695595517</v>
      </c>
      <c r="F57" s="58">
        <f t="shared" si="3"/>
        <v>0.09843483711727948</v>
      </c>
      <c r="I57" s="57"/>
    </row>
    <row r="58" spans="1:9" ht="11.25">
      <c r="A58" s="59" t="s">
        <v>28</v>
      </c>
      <c r="B58" s="57">
        <v>584181</v>
      </c>
      <c r="C58" s="57">
        <v>50664</v>
      </c>
      <c r="D58" s="57">
        <v>18662</v>
      </c>
      <c r="E58" s="5">
        <f t="shared" si="2"/>
        <v>-0.6316516658771514</v>
      </c>
      <c r="F58" s="58">
        <f t="shared" si="3"/>
        <v>0.052224333483515836</v>
      </c>
      <c r="I58" s="57"/>
    </row>
    <row r="59" spans="1:9" ht="11.25">
      <c r="A59" s="59" t="s">
        <v>400</v>
      </c>
      <c r="B59" s="57">
        <v>68016</v>
      </c>
      <c r="C59" s="57">
        <v>2321</v>
      </c>
      <c r="D59" s="57">
        <v>9631</v>
      </c>
      <c r="E59" s="5">
        <f t="shared" si="2"/>
        <v>3.149504523912107</v>
      </c>
      <c r="F59" s="58">
        <f t="shared" si="3"/>
        <v>0.026951696269410623</v>
      </c>
      <c r="I59" s="57"/>
    </row>
    <row r="60" spans="1:9" ht="11.25">
      <c r="A60" s="59" t="s">
        <v>19</v>
      </c>
      <c r="B60" s="57">
        <v>148655</v>
      </c>
      <c r="C60" s="57">
        <v>16560</v>
      </c>
      <c r="D60" s="57">
        <v>9093</v>
      </c>
      <c r="E60" s="5">
        <f t="shared" si="2"/>
        <v>-0.4509057971014493</v>
      </c>
      <c r="F60" s="58">
        <f t="shared" si="3"/>
        <v>0.02544613998315344</v>
      </c>
      <c r="I60" s="57"/>
    </row>
    <row r="61" spans="1:9" ht="11.25">
      <c r="A61" s="59" t="s">
        <v>529</v>
      </c>
      <c r="B61" s="57">
        <v>25834</v>
      </c>
      <c r="C61" s="57">
        <v>1442</v>
      </c>
      <c r="D61" s="57">
        <v>8670</v>
      </c>
      <c r="E61" s="5">
        <f t="shared" si="2"/>
        <v>5.0124826629681</v>
      </c>
      <c r="F61" s="58">
        <f t="shared" si="3"/>
        <v>0.024262403349163127</v>
      </c>
      <c r="I61" s="57"/>
    </row>
    <row r="62" spans="1:9" ht="11.25">
      <c r="A62" s="59" t="s">
        <v>30</v>
      </c>
      <c r="B62" s="57">
        <v>108984</v>
      </c>
      <c r="C62" s="57">
        <v>5683</v>
      </c>
      <c r="D62" s="57">
        <v>7831</v>
      </c>
      <c r="E62" s="5">
        <f t="shared" si="2"/>
        <v>0.37796938236846733</v>
      </c>
      <c r="F62" s="58">
        <f t="shared" si="3"/>
        <v>0.0219145191034944</v>
      </c>
      <c r="I62" s="57"/>
    </row>
    <row r="63" spans="1:9" ht="11.25">
      <c r="A63" s="59" t="s">
        <v>17</v>
      </c>
      <c r="B63" s="57">
        <v>106278</v>
      </c>
      <c r="C63" s="57">
        <v>9877</v>
      </c>
      <c r="D63" s="57">
        <v>7787</v>
      </c>
      <c r="E63" s="5">
        <f t="shared" si="2"/>
        <v>-0.21160271337450642</v>
      </c>
      <c r="F63" s="58">
        <f t="shared" si="3"/>
        <v>0.021791388106105338</v>
      </c>
      <c r="I63" s="57"/>
    </row>
    <row r="64" spans="1:9" ht="11.25">
      <c r="A64" s="59" t="s">
        <v>20</v>
      </c>
      <c r="B64" s="57">
        <v>175864</v>
      </c>
      <c r="C64" s="57">
        <v>11597</v>
      </c>
      <c r="D64" s="57">
        <v>7548</v>
      </c>
      <c r="E64" s="5">
        <f t="shared" si="2"/>
        <v>-0.34914201948779855</v>
      </c>
      <c r="F64" s="58">
        <f t="shared" si="3"/>
        <v>0.021122562915742018</v>
      </c>
      <c r="I64" s="57"/>
    </row>
    <row r="65" spans="1:9" ht="11.25">
      <c r="A65" s="59" t="s">
        <v>298</v>
      </c>
      <c r="B65" s="57">
        <v>83432</v>
      </c>
      <c r="C65" s="57">
        <v>5872</v>
      </c>
      <c r="D65" s="57">
        <v>7128</v>
      </c>
      <c r="E65" s="5">
        <f t="shared" si="2"/>
        <v>0.21389645776566757</v>
      </c>
      <c r="F65" s="58">
        <f t="shared" si="3"/>
        <v>0.019947221577028232</v>
      </c>
      <c r="I65" s="57"/>
    </row>
    <row r="66" spans="1:9" ht="11.25">
      <c r="A66" s="59" t="s">
        <v>29</v>
      </c>
      <c r="B66" s="57">
        <v>83093</v>
      </c>
      <c r="C66" s="57">
        <v>9775</v>
      </c>
      <c r="D66" s="57">
        <v>6878</v>
      </c>
      <c r="E66" s="5">
        <f t="shared" si="2"/>
        <v>-0.2963682864450128</v>
      </c>
      <c r="F66" s="58">
        <f t="shared" si="3"/>
        <v>0.019247613637317647</v>
      </c>
      <c r="I66" s="57"/>
    </row>
    <row r="67" spans="1:9" ht="11.25">
      <c r="A67" s="59" t="s">
        <v>414</v>
      </c>
      <c r="B67" s="57">
        <v>87954</v>
      </c>
      <c r="C67" s="57">
        <v>3444</v>
      </c>
      <c r="D67" s="57">
        <v>5898</v>
      </c>
      <c r="E67" s="5">
        <f t="shared" si="2"/>
        <v>0.7125435540069687</v>
      </c>
      <c r="F67" s="58">
        <f t="shared" si="3"/>
        <v>0.01650515051365215</v>
      </c>
      <c r="I67" s="57"/>
    </row>
    <row r="68" spans="1:9" ht="11.25">
      <c r="A68" s="59" t="s">
        <v>14</v>
      </c>
      <c r="B68" s="57">
        <v>64807</v>
      </c>
      <c r="C68" s="57">
        <v>4179</v>
      </c>
      <c r="D68" s="57">
        <v>4940</v>
      </c>
      <c r="E68" s="5">
        <f t="shared" si="2"/>
        <v>0.18210098109595596</v>
      </c>
      <c r="F68" s="58">
        <f t="shared" si="3"/>
        <v>0.013824252888681183</v>
      </c>
      <c r="I68" s="57"/>
    </row>
    <row r="69" spans="1:9" ht="11.25">
      <c r="A69" s="59" t="s">
        <v>15</v>
      </c>
      <c r="B69" s="57">
        <v>52418</v>
      </c>
      <c r="C69" s="57">
        <v>4260</v>
      </c>
      <c r="D69" s="57">
        <v>4782</v>
      </c>
      <c r="E69" s="5">
        <f t="shared" si="2"/>
        <v>0.12253521126760564</v>
      </c>
      <c r="F69" s="58">
        <f t="shared" si="3"/>
        <v>0.013382100670784092</v>
      </c>
      <c r="I69" s="57"/>
    </row>
    <row r="70" spans="1:9" ht="11.25">
      <c r="A70" s="59" t="s">
        <v>21</v>
      </c>
      <c r="B70" s="57">
        <v>696392</v>
      </c>
      <c r="C70" s="57">
        <v>51642</v>
      </c>
      <c r="D70" s="57">
        <v>40700</v>
      </c>
      <c r="E70" s="5">
        <f t="shared" si="2"/>
        <v>-0.21188180163432865</v>
      </c>
      <c r="F70" s="58">
        <f t="shared" si="3"/>
        <v>0.11389617258488344</v>
      </c>
      <c r="I70" s="57"/>
    </row>
    <row r="71" spans="1:9" ht="12.75" customHeight="1" thickBot="1">
      <c r="A71" s="152" t="s">
        <v>22</v>
      </c>
      <c r="B71" s="153">
        <f>+balanza!B13</f>
        <v>5004193</v>
      </c>
      <c r="C71" s="153">
        <f>+balanza!C13</f>
        <v>346761</v>
      </c>
      <c r="D71" s="153">
        <f>+balanza!D13</f>
        <v>357343</v>
      </c>
      <c r="E71" s="154">
        <f t="shared" si="2"/>
        <v>0.030516695937547765</v>
      </c>
      <c r="F71" s="155">
        <f t="shared" si="3"/>
        <v>1</v>
      </c>
      <c r="I71" s="7"/>
    </row>
    <row r="72" spans="1:6" ht="22.5" customHeight="1" thickTop="1">
      <c r="A72" s="335" t="s">
        <v>419</v>
      </c>
      <c r="B72" s="335"/>
      <c r="C72" s="335"/>
      <c r="D72" s="335"/>
      <c r="E72" s="335"/>
      <c r="F72" s="335"/>
    </row>
    <row r="92" ht="11.25">
      <c r="F92" s="6"/>
    </row>
    <row r="93" ht="11.25">
      <c r="F93" s="6"/>
    </row>
    <row r="94" spans="6:69" s="18" customFormat="1" ht="11.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ht="11.25">
      <c r="F95" s="6"/>
    </row>
    <row r="96" ht="11.25">
      <c r="F96" s="6"/>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H1" sqref="H1"/>
    </sheetView>
  </sheetViews>
  <sheetFormatPr defaultColWidth="11.421875" defaultRowHeight="12.75"/>
  <cols>
    <col min="1" max="1" width="45.421875" style="6"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40" t="s">
        <v>231</v>
      </c>
      <c r="B1" s="340"/>
      <c r="C1" s="340"/>
      <c r="D1" s="340"/>
      <c r="E1" s="340"/>
      <c r="F1" s="340"/>
      <c r="G1" s="340"/>
      <c r="H1" s="6"/>
      <c r="I1" s="6"/>
      <c r="J1" s="6"/>
    </row>
    <row r="2" spans="1:10" s="18" customFormat="1" ht="15.75" customHeight="1">
      <c r="A2" s="338" t="s">
        <v>201</v>
      </c>
      <c r="B2" s="338"/>
      <c r="C2" s="338"/>
      <c r="D2" s="338"/>
      <c r="E2" s="338"/>
      <c r="F2" s="338"/>
      <c r="G2" s="338"/>
      <c r="H2" s="6"/>
      <c r="I2" s="6"/>
      <c r="J2" s="6"/>
    </row>
    <row r="3" spans="1:10" s="18" customFormat="1" ht="15.75" customHeight="1" thickBot="1">
      <c r="A3" s="338" t="s">
        <v>342</v>
      </c>
      <c r="B3" s="338"/>
      <c r="C3" s="338"/>
      <c r="D3" s="338"/>
      <c r="E3" s="338"/>
      <c r="F3" s="338"/>
      <c r="G3" s="338"/>
      <c r="H3" s="6"/>
      <c r="I3" s="6"/>
      <c r="J3" s="6"/>
    </row>
    <row r="4" spans="1:7" ht="12.75" customHeight="1" thickTop="1">
      <c r="A4" s="336" t="s">
        <v>25</v>
      </c>
      <c r="B4" s="156" t="s">
        <v>107</v>
      </c>
      <c r="C4" s="307">
        <f>+'prin paises exp e imp'!B4</f>
        <v>2011</v>
      </c>
      <c r="D4" s="343" t="str">
        <f>+'prin paises exp e imp'!C4</f>
        <v>enero </v>
      </c>
      <c r="E4" s="343"/>
      <c r="F4" s="157" t="s">
        <v>195</v>
      </c>
      <c r="G4" s="156" t="s">
        <v>186</v>
      </c>
    </row>
    <row r="5" spans="1:7" ht="12.75" customHeight="1" thickBot="1">
      <c r="A5" s="344"/>
      <c r="B5" s="61" t="s">
        <v>32</v>
      </c>
      <c r="C5" s="308" t="s">
        <v>185</v>
      </c>
      <c r="D5" s="306">
        <f>+balanza!C6</f>
        <v>2011</v>
      </c>
      <c r="E5" s="306">
        <f>+balanza!D6</f>
        <v>2012</v>
      </c>
      <c r="F5" s="62" t="str">
        <f>+'prin paises exp e imp'!E5</f>
        <v> 2012-2011</v>
      </c>
      <c r="G5" s="61">
        <f>+'prin paises exp e imp'!F5</f>
        <v>2012</v>
      </c>
    </row>
    <row r="6" spans="3:7" ht="12" thickTop="1">
      <c r="C6" s="7"/>
      <c r="D6" s="7"/>
      <c r="E6" s="7"/>
      <c r="F6" s="7"/>
      <c r="G6" s="7"/>
    </row>
    <row r="7" spans="1:7" ht="12.75" customHeight="1">
      <c r="A7" s="11" t="s">
        <v>552</v>
      </c>
      <c r="B7" s="8" t="s">
        <v>531</v>
      </c>
      <c r="C7" s="7">
        <v>243338.971</v>
      </c>
      <c r="D7" s="7">
        <v>127412.638</v>
      </c>
      <c r="E7" s="7">
        <v>130369</v>
      </c>
      <c r="F7" s="5">
        <f>+(E7-D7)/D7</f>
        <v>0.0232030514900727</v>
      </c>
      <c r="G7" s="9">
        <f>+E7/$E$23</f>
        <v>0.107402128781388</v>
      </c>
    </row>
    <row r="8" spans="1:7" ht="12.75" customHeight="1">
      <c r="A8" s="11" t="s">
        <v>532</v>
      </c>
      <c r="B8" s="8" t="s">
        <v>122</v>
      </c>
      <c r="C8" s="7">
        <v>1312985</v>
      </c>
      <c r="D8" s="7">
        <v>149691</v>
      </c>
      <c r="E8" s="7">
        <v>124717</v>
      </c>
      <c r="F8" s="5">
        <f aca="true" t="shared" si="0" ref="F8:F15">+(E8-D8)/D8</f>
        <v>-0.16683701758956784</v>
      </c>
      <c r="G8" s="9">
        <f aca="true" t="shared" si="1" ref="G8:G23">+E8/$E$23</f>
        <v>0.10274583141105911</v>
      </c>
    </row>
    <row r="9" spans="1:7" ht="12.75" customHeight="1">
      <c r="A9" s="11" t="s">
        <v>451</v>
      </c>
      <c r="B9" s="8" t="s">
        <v>153</v>
      </c>
      <c r="C9" s="7">
        <v>346320</v>
      </c>
      <c r="D9" s="7">
        <v>115802</v>
      </c>
      <c r="E9" s="7">
        <v>112020</v>
      </c>
      <c r="F9" s="5">
        <f t="shared" si="0"/>
        <v>-0.03265919414172467</v>
      </c>
      <c r="G9" s="9">
        <f t="shared" si="1"/>
        <v>0.09228563896394912</v>
      </c>
    </row>
    <row r="10" spans="1:7" ht="11.25">
      <c r="A10" s="11" t="s">
        <v>533</v>
      </c>
      <c r="B10" s="8">
        <v>22042110</v>
      </c>
      <c r="C10" s="7">
        <v>1321543</v>
      </c>
      <c r="D10" s="7">
        <v>100392</v>
      </c>
      <c r="E10" s="7">
        <v>107869</v>
      </c>
      <c r="F10" s="5">
        <f t="shared" si="0"/>
        <v>0.07447804605944697</v>
      </c>
      <c r="G10" s="5">
        <f t="shared" si="1"/>
        <v>0.08886591313517432</v>
      </c>
    </row>
    <row r="11" spans="1:7" ht="12" customHeight="1">
      <c r="A11" s="11" t="s">
        <v>534</v>
      </c>
      <c r="B11" s="8">
        <v>47032100</v>
      </c>
      <c r="C11" s="7">
        <v>1392191</v>
      </c>
      <c r="D11" s="7">
        <v>116034</v>
      </c>
      <c r="E11" s="7">
        <v>93922</v>
      </c>
      <c r="F11" s="5">
        <f t="shared" si="0"/>
        <v>-0.19056483444507644</v>
      </c>
      <c r="G11" s="9">
        <f t="shared" si="1"/>
        <v>0.07737593092994134</v>
      </c>
    </row>
    <row r="12" spans="1:7" ht="11.25">
      <c r="A12" s="11" t="s">
        <v>423</v>
      </c>
      <c r="B12" s="8">
        <v>47032900</v>
      </c>
      <c r="C12" s="7">
        <v>1206646</v>
      </c>
      <c r="D12" s="7">
        <v>132046</v>
      </c>
      <c r="E12" s="7">
        <v>74585</v>
      </c>
      <c r="F12" s="5">
        <f t="shared" si="0"/>
        <v>-0.4351589597564485</v>
      </c>
      <c r="G12" s="9">
        <f t="shared" si="1"/>
        <v>0.06144549528768207</v>
      </c>
    </row>
    <row r="13" spans="1:7" ht="12.75" customHeight="1">
      <c r="A13" s="11" t="s">
        <v>450</v>
      </c>
      <c r="B13" s="8">
        <v>44071012</v>
      </c>
      <c r="C13" s="7">
        <v>458165</v>
      </c>
      <c r="D13" s="7">
        <v>32862</v>
      </c>
      <c r="E13" s="7">
        <v>38099</v>
      </c>
      <c r="F13" s="5">
        <f t="shared" si="0"/>
        <v>0.15936339845414157</v>
      </c>
      <c r="G13" s="9">
        <f t="shared" si="1"/>
        <v>0.03138716799578198</v>
      </c>
    </row>
    <row r="14" spans="1:7" ht="12.75" customHeight="1">
      <c r="A14" s="11" t="s">
        <v>535</v>
      </c>
      <c r="B14" s="8">
        <v>22042990</v>
      </c>
      <c r="C14" s="7">
        <v>245242</v>
      </c>
      <c r="D14" s="7">
        <v>15719</v>
      </c>
      <c r="E14" s="7">
        <v>35230</v>
      </c>
      <c r="F14" s="5">
        <f t="shared" si="0"/>
        <v>1.241236719893123</v>
      </c>
      <c r="G14" s="9">
        <f t="shared" si="1"/>
        <v>0.029023594542938114</v>
      </c>
    </row>
    <row r="15" spans="1:7" ht="12.75" customHeight="1">
      <c r="A15" s="11" t="s">
        <v>536</v>
      </c>
      <c r="B15" s="8" t="s">
        <v>425</v>
      </c>
      <c r="C15" s="7">
        <v>365300</v>
      </c>
      <c r="D15" s="7">
        <v>26230</v>
      </c>
      <c r="E15" s="7">
        <v>25081</v>
      </c>
      <c r="F15" s="5">
        <f t="shared" si="0"/>
        <v>-0.04380480365993138</v>
      </c>
      <c r="G15" s="9">
        <f t="shared" si="1"/>
        <v>0.020662525538786003</v>
      </c>
    </row>
    <row r="16" spans="1:7" ht="11.25">
      <c r="A16" s="11" t="s">
        <v>537</v>
      </c>
      <c r="B16" s="8">
        <v>47031100</v>
      </c>
      <c r="C16" s="7">
        <v>254891</v>
      </c>
      <c r="D16" s="7">
        <v>35502</v>
      </c>
      <c r="E16" s="7">
        <v>25022</v>
      </c>
      <c r="F16" s="5">
        <f aca="true" t="shared" si="2" ref="F16:F23">+(E16-D16)/D16</f>
        <v>-0.29519463692186354</v>
      </c>
      <c r="G16" s="9">
        <f t="shared" si="1"/>
        <v>0.020613919462202597</v>
      </c>
    </row>
    <row r="17" spans="1:7" ht="12.75" customHeight="1">
      <c r="A17" s="11" t="s">
        <v>538</v>
      </c>
      <c r="B17" s="8">
        <v>44123910</v>
      </c>
      <c r="C17" s="7">
        <v>413421</v>
      </c>
      <c r="D17" s="7">
        <v>26529</v>
      </c>
      <c r="E17" s="7">
        <v>21555</v>
      </c>
      <c r="F17" s="5">
        <f t="shared" si="2"/>
        <v>-0.18749293226280675</v>
      </c>
      <c r="G17" s="9">
        <f t="shared" si="1"/>
        <v>0.017757694589072694</v>
      </c>
    </row>
    <row r="18" spans="1:7" ht="12.75" customHeight="1">
      <c r="A18" s="11" t="s">
        <v>539</v>
      </c>
      <c r="B18" s="8" t="s">
        <v>150</v>
      </c>
      <c r="C18" s="7">
        <v>171928</v>
      </c>
      <c r="D18" s="7">
        <v>26749</v>
      </c>
      <c r="E18" s="7">
        <v>21335</v>
      </c>
      <c r="F18" s="5">
        <f t="shared" si="2"/>
        <v>-0.2024000897229803</v>
      </c>
      <c r="G18" s="9">
        <f t="shared" si="1"/>
        <v>0.01757645159164305</v>
      </c>
    </row>
    <row r="19" spans="1:7" ht="12.75" customHeight="1">
      <c r="A19" s="11" t="s">
        <v>540</v>
      </c>
      <c r="B19" s="8">
        <v>44091020</v>
      </c>
      <c r="C19" s="7">
        <v>197332</v>
      </c>
      <c r="D19" s="7">
        <v>12379</v>
      </c>
      <c r="E19" s="7">
        <v>18195</v>
      </c>
      <c r="F19" s="5">
        <f t="shared" si="2"/>
        <v>0.4698279344050408</v>
      </c>
      <c r="G19" s="9">
        <f t="shared" si="1"/>
        <v>0.01498961971923812</v>
      </c>
    </row>
    <row r="20" spans="1:7" ht="12.75" customHeight="1">
      <c r="A20" s="11" t="s">
        <v>424</v>
      </c>
      <c r="B20" s="8">
        <v>44012200</v>
      </c>
      <c r="C20" s="7">
        <v>407368</v>
      </c>
      <c r="D20" s="7">
        <v>42930</v>
      </c>
      <c r="E20" s="7">
        <v>18183</v>
      </c>
      <c r="F20" s="5">
        <f t="shared" si="2"/>
        <v>-0.576450034940601</v>
      </c>
      <c r="G20" s="9">
        <f t="shared" si="1"/>
        <v>0.01497973373756014</v>
      </c>
    </row>
    <row r="21" spans="1:7" ht="12.75" customHeight="1">
      <c r="A21" s="11" t="s">
        <v>530</v>
      </c>
      <c r="B21" s="8" t="s">
        <v>154</v>
      </c>
      <c r="C21" s="7">
        <v>72920</v>
      </c>
      <c r="D21" s="7">
        <v>16344</v>
      </c>
      <c r="E21" s="7">
        <v>15532</v>
      </c>
      <c r="F21" s="5">
        <f t="shared" si="2"/>
        <v>-0.04968184043073911</v>
      </c>
      <c r="G21" s="9">
        <f t="shared" si="1"/>
        <v>0.01279575561853292</v>
      </c>
    </row>
    <row r="22" spans="1:7" ht="12.75" customHeight="1">
      <c r="A22" s="11" t="s">
        <v>24</v>
      </c>
      <c r="B22" s="11"/>
      <c r="C22" s="7">
        <v>6049769</v>
      </c>
      <c r="D22" s="7">
        <v>444554</v>
      </c>
      <c r="E22" s="7">
        <v>352127</v>
      </c>
      <c r="F22" s="5">
        <f t="shared" si="2"/>
        <v>-0.20790950030817404</v>
      </c>
      <c r="G22" s="9">
        <f t="shared" si="1"/>
        <v>0.29009342252685694</v>
      </c>
    </row>
    <row r="23" spans="1:7" ht="12.75" customHeight="1">
      <c r="A23" s="11" t="s">
        <v>22</v>
      </c>
      <c r="B23" s="11"/>
      <c r="C23" s="7">
        <f>+balanza!B8</f>
        <v>14191133</v>
      </c>
      <c r="D23" s="7">
        <f>+balanza!C8</f>
        <v>1292942</v>
      </c>
      <c r="E23" s="7">
        <f>+balanza!D8</f>
        <v>1213840</v>
      </c>
      <c r="F23" s="5">
        <f t="shared" si="2"/>
        <v>-0.06117985184176862</v>
      </c>
      <c r="G23" s="9">
        <f t="shared" si="1"/>
        <v>1</v>
      </c>
    </row>
    <row r="24" spans="1:7" ht="12" thickBot="1">
      <c r="A24" s="152"/>
      <c r="B24" s="152"/>
      <c r="C24" s="153"/>
      <c r="D24" s="153"/>
      <c r="E24" s="153"/>
      <c r="F24" s="152"/>
      <c r="G24" s="152"/>
    </row>
    <row r="25" spans="1:7" ht="33.75" customHeight="1" thickTop="1">
      <c r="A25" s="335" t="s">
        <v>418</v>
      </c>
      <c r="B25" s="335"/>
      <c r="C25" s="335"/>
      <c r="D25" s="335"/>
      <c r="E25" s="335"/>
      <c r="F25" s="335"/>
      <c r="G25" s="335"/>
    </row>
    <row r="50" spans="1:7" ht="15.75" customHeight="1">
      <c r="A50" s="340" t="s">
        <v>204</v>
      </c>
      <c r="B50" s="340"/>
      <c r="C50" s="340"/>
      <c r="D50" s="340"/>
      <c r="E50" s="340"/>
      <c r="F50" s="340"/>
      <c r="G50" s="340"/>
    </row>
    <row r="51" spans="1:7" ht="15.75" customHeight="1">
      <c r="A51" s="338" t="s">
        <v>202</v>
      </c>
      <c r="B51" s="338"/>
      <c r="C51" s="338"/>
      <c r="D51" s="338"/>
      <c r="E51" s="338"/>
      <c r="F51" s="338"/>
      <c r="G51" s="338"/>
    </row>
    <row r="52" spans="1:7" ht="15.75" customHeight="1" thickBot="1">
      <c r="A52" s="338" t="s">
        <v>343</v>
      </c>
      <c r="B52" s="338"/>
      <c r="C52" s="338"/>
      <c r="D52" s="338"/>
      <c r="E52" s="338"/>
      <c r="F52" s="338"/>
      <c r="G52" s="338"/>
    </row>
    <row r="53" spans="1:7" ht="12.75" customHeight="1" thickTop="1">
      <c r="A53" s="336" t="s">
        <v>25</v>
      </c>
      <c r="B53" s="156" t="s">
        <v>107</v>
      </c>
      <c r="C53" s="307">
        <f>+C4</f>
        <v>2011</v>
      </c>
      <c r="D53" s="343" t="str">
        <f>+D4</f>
        <v>enero </v>
      </c>
      <c r="E53" s="343"/>
      <c r="F53" s="157" t="s">
        <v>195</v>
      </c>
      <c r="G53" s="156" t="s">
        <v>186</v>
      </c>
    </row>
    <row r="54" spans="1:7" ht="12.75" customHeight="1" thickBot="1">
      <c r="A54" s="344"/>
      <c r="B54" s="61" t="s">
        <v>32</v>
      </c>
      <c r="C54" s="308" t="s">
        <v>185</v>
      </c>
      <c r="D54" s="306">
        <f>+balanza!C6</f>
        <v>2011</v>
      </c>
      <c r="E54" s="306">
        <f>+E5</f>
        <v>2012</v>
      </c>
      <c r="F54" s="62" t="str">
        <f>+F5</f>
        <v> 2012-2011</v>
      </c>
      <c r="G54" s="61">
        <f>+G5</f>
        <v>2012</v>
      </c>
    </row>
    <row r="55" spans="3:7" ht="12" thickTop="1">
      <c r="C55" s="7"/>
      <c r="D55" s="7"/>
      <c r="E55" s="7"/>
      <c r="F55" s="7"/>
      <c r="G55" s="7"/>
    </row>
    <row r="56" spans="1:7" ht="12.75" customHeight="1">
      <c r="A56" s="6" t="s">
        <v>547</v>
      </c>
      <c r="B56" s="12" t="s">
        <v>427</v>
      </c>
      <c r="C56" s="7">
        <v>752765</v>
      </c>
      <c r="D56" s="7">
        <v>40890</v>
      </c>
      <c r="E56" s="7">
        <v>36967</v>
      </c>
      <c r="F56" s="5">
        <f>+(E56-D56)/D56</f>
        <v>-0.09594032770848618</v>
      </c>
      <c r="G56" s="13">
        <f>+E56/$E$72</f>
        <v>0.10344962682912495</v>
      </c>
    </row>
    <row r="57" spans="1:7" ht="12.75" customHeight="1">
      <c r="A57" s="6" t="s">
        <v>548</v>
      </c>
      <c r="B57" s="8">
        <v>15179000</v>
      </c>
      <c r="C57" s="7">
        <v>362112</v>
      </c>
      <c r="D57" s="7">
        <v>32801</v>
      </c>
      <c r="E57" s="7">
        <v>25606</v>
      </c>
      <c r="F57" s="5">
        <f aca="true" t="shared" si="3" ref="F57:F72">+(E57-D57)/D57</f>
        <v>-0.219353068504009</v>
      </c>
      <c r="G57" s="13">
        <f aca="true" t="shared" si="4" ref="G57:G72">+E57/$E$72</f>
        <v>0.07165664361691708</v>
      </c>
    </row>
    <row r="58" spans="1:7" ht="12.75" customHeight="1">
      <c r="A58" s="6" t="s">
        <v>541</v>
      </c>
      <c r="B58" s="8">
        <v>23099090</v>
      </c>
      <c r="C58" s="7">
        <v>275670</v>
      </c>
      <c r="D58" s="7">
        <v>17787</v>
      </c>
      <c r="E58" s="7">
        <v>23028</v>
      </c>
      <c r="F58" s="5">
        <f t="shared" si="3"/>
        <v>0.29465339854950245</v>
      </c>
      <c r="G58" s="13">
        <f t="shared" si="4"/>
        <v>0.06444228654262152</v>
      </c>
    </row>
    <row r="59" spans="1:7" ht="12.75" customHeight="1">
      <c r="A59" s="6" t="s">
        <v>549</v>
      </c>
      <c r="B59" s="10">
        <v>17019900</v>
      </c>
      <c r="C59" s="7">
        <v>364465</v>
      </c>
      <c r="D59" s="7">
        <v>24995</v>
      </c>
      <c r="E59" s="7">
        <v>16714</v>
      </c>
      <c r="F59" s="5">
        <f t="shared" si="3"/>
        <v>-0.33130626125225043</v>
      </c>
      <c r="G59" s="13">
        <f t="shared" si="4"/>
        <v>0.04677298841729095</v>
      </c>
    </row>
    <row r="60" spans="1:7" ht="12.75" customHeight="1">
      <c r="A60" s="6" t="s">
        <v>542</v>
      </c>
      <c r="B60" s="8">
        <v>10059020</v>
      </c>
      <c r="C60" s="7">
        <v>0</v>
      </c>
      <c r="D60" s="7">
        <v>0</v>
      </c>
      <c r="E60" s="7">
        <v>14423</v>
      </c>
      <c r="F60" s="5"/>
      <c r="G60" s="13">
        <f t="shared" si="4"/>
        <v>0.04036178125778314</v>
      </c>
    </row>
    <row r="61" spans="1:7" ht="12.75" customHeight="1">
      <c r="A61" s="6" t="s">
        <v>543</v>
      </c>
      <c r="B61" s="8">
        <v>23040000</v>
      </c>
      <c r="C61" s="7">
        <v>253906</v>
      </c>
      <c r="D61" s="7">
        <v>23315</v>
      </c>
      <c r="E61" s="7">
        <v>11871</v>
      </c>
      <c r="F61" s="5">
        <f t="shared" si="3"/>
        <v>-0.49084280506111944</v>
      </c>
      <c r="G61" s="13">
        <f t="shared" si="4"/>
        <v>0.03322018340921747</v>
      </c>
    </row>
    <row r="62" spans="1:7" ht="12.75" customHeight="1">
      <c r="A62" s="6" t="s">
        <v>550</v>
      </c>
      <c r="B62" s="10">
        <v>10019942</v>
      </c>
      <c r="C62" s="7">
        <v>0</v>
      </c>
      <c r="D62" s="7">
        <v>0</v>
      </c>
      <c r="E62" s="7">
        <v>11007</v>
      </c>
      <c r="F62" s="5"/>
      <c r="G62" s="13">
        <f t="shared" si="4"/>
        <v>0.03080233836957769</v>
      </c>
    </row>
    <row r="63" spans="1:7" ht="12.75" customHeight="1">
      <c r="A63" s="6" t="s">
        <v>449</v>
      </c>
      <c r="B63" s="8">
        <v>11042300</v>
      </c>
      <c r="C63" s="7">
        <v>84348</v>
      </c>
      <c r="D63" s="7">
        <v>5142</v>
      </c>
      <c r="E63" s="7">
        <v>10407</v>
      </c>
      <c r="F63" s="5">
        <f t="shared" si="3"/>
        <v>1.0239206534422405</v>
      </c>
      <c r="G63" s="13">
        <f t="shared" si="4"/>
        <v>0.02912327931427228</v>
      </c>
    </row>
    <row r="64" spans="1:7" ht="12.75" customHeight="1">
      <c r="A64" s="6" t="s">
        <v>551</v>
      </c>
      <c r="B64" s="8">
        <v>23011000</v>
      </c>
      <c r="C64" s="7">
        <v>44591</v>
      </c>
      <c r="D64" s="7">
        <v>772</v>
      </c>
      <c r="E64" s="7">
        <v>9639</v>
      </c>
      <c r="F64" s="5">
        <f t="shared" si="3"/>
        <v>11.485751295336788</v>
      </c>
      <c r="G64" s="13">
        <f t="shared" si="4"/>
        <v>0.02697408372348136</v>
      </c>
    </row>
    <row r="65" spans="1:7" ht="12.75" customHeight="1">
      <c r="A65" s="6" t="s">
        <v>544</v>
      </c>
      <c r="B65" s="8">
        <v>17011400</v>
      </c>
      <c r="C65" s="7">
        <v>0</v>
      </c>
      <c r="D65" s="7">
        <v>0</v>
      </c>
      <c r="E65" s="7">
        <v>7871</v>
      </c>
      <c r="F65" s="5"/>
      <c r="G65" s="13">
        <f t="shared" si="4"/>
        <v>0.022026456373848095</v>
      </c>
    </row>
    <row r="66" spans="1:7" ht="12.75" customHeight="1">
      <c r="A66" s="6" t="s">
        <v>426</v>
      </c>
      <c r="B66" s="8" t="s">
        <v>428</v>
      </c>
      <c r="C66" s="7">
        <v>84964</v>
      </c>
      <c r="D66" s="7">
        <v>6755</v>
      </c>
      <c r="E66" s="7">
        <v>7412</v>
      </c>
      <c r="F66" s="5">
        <f t="shared" si="3"/>
        <v>0.09726128793486306</v>
      </c>
      <c r="G66" s="13">
        <f t="shared" si="4"/>
        <v>0.02074197619653946</v>
      </c>
    </row>
    <row r="67" spans="1:7" ht="12.75" customHeight="1">
      <c r="A67" s="6" t="s">
        <v>174</v>
      </c>
      <c r="B67" s="8">
        <v>21069090</v>
      </c>
      <c r="C67" s="7">
        <v>97817</v>
      </c>
      <c r="D67" s="7">
        <v>6810</v>
      </c>
      <c r="E67" s="7">
        <v>7222</v>
      </c>
      <c r="F67" s="5">
        <f t="shared" si="3"/>
        <v>0.0604992657856094</v>
      </c>
      <c r="G67" s="13">
        <f t="shared" si="4"/>
        <v>0.020210274162359414</v>
      </c>
    </row>
    <row r="68" spans="1:7" ht="12.75" customHeight="1">
      <c r="A68" s="6" t="s">
        <v>545</v>
      </c>
      <c r="B68" s="8">
        <v>10079010</v>
      </c>
      <c r="C68" s="7">
        <v>0</v>
      </c>
      <c r="D68" s="7">
        <v>0</v>
      </c>
      <c r="E68" s="7">
        <v>6712</v>
      </c>
      <c r="F68" s="5"/>
      <c r="G68" s="13">
        <f t="shared" si="4"/>
        <v>0.01878307396534982</v>
      </c>
    </row>
    <row r="69" spans="1:7" ht="12.75" customHeight="1">
      <c r="A69" s="6" t="s">
        <v>429</v>
      </c>
      <c r="B69" s="8">
        <v>22030000</v>
      </c>
      <c r="C69" s="7">
        <v>65308</v>
      </c>
      <c r="D69" s="7">
        <v>3388</v>
      </c>
      <c r="E69" s="7">
        <v>6407</v>
      </c>
      <c r="F69" s="5">
        <f t="shared" si="3"/>
        <v>0.891086186540732</v>
      </c>
      <c r="G69" s="13">
        <f t="shared" si="4"/>
        <v>0.017929552278902902</v>
      </c>
    </row>
    <row r="70" spans="1:7" ht="12.75" customHeight="1">
      <c r="A70" s="6" t="s">
        <v>546</v>
      </c>
      <c r="B70" s="8">
        <v>10063000</v>
      </c>
      <c r="C70" s="7">
        <v>46612</v>
      </c>
      <c r="D70" s="7">
        <v>3388</v>
      </c>
      <c r="E70" s="7">
        <v>4896</v>
      </c>
      <c r="F70" s="5">
        <f t="shared" si="3"/>
        <v>0.44510035419126326</v>
      </c>
      <c r="G70" s="13">
        <f t="shared" si="4"/>
        <v>0.01370112189129212</v>
      </c>
    </row>
    <row r="71" spans="1:7" ht="12.75" customHeight="1">
      <c r="A71" s="6" t="s">
        <v>24</v>
      </c>
      <c r="B71" s="11"/>
      <c r="C71" s="7">
        <v>2571635</v>
      </c>
      <c r="D71" s="7">
        <v>180720</v>
      </c>
      <c r="E71" s="7">
        <v>157161</v>
      </c>
      <c r="F71" s="5">
        <f t="shared" si="3"/>
        <v>-0.13036188579017263</v>
      </c>
      <c r="G71" s="13">
        <f t="shared" si="4"/>
        <v>0.43980433365142174</v>
      </c>
    </row>
    <row r="72" spans="1:7" ht="12.75" customHeight="1">
      <c r="A72" s="11" t="s">
        <v>22</v>
      </c>
      <c r="B72" s="11"/>
      <c r="C72" s="7">
        <f>+balanza!B13</f>
        <v>5004193</v>
      </c>
      <c r="D72" s="7">
        <f>+balanza!C13</f>
        <v>346761</v>
      </c>
      <c r="E72" s="7">
        <f>+balanza!D13</f>
        <v>357343</v>
      </c>
      <c r="F72" s="5">
        <f t="shared" si="3"/>
        <v>0.030516695937547765</v>
      </c>
      <c r="G72" s="13">
        <f t="shared" si="4"/>
        <v>1</v>
      </c>
    </row>
    <row r="73" spans="1:7" ht="12" thickBot="1">
      <c r="A73" s="158"/>
      <c r="B73" s="158"/>
      <c r="C73" s="159"/>
      <c r="D73" s="159"/>
      <c r="E73" s="159"/>
      <c r="F73" s="158"/>
      <c r="G73" s="158"/>
    </row>
    <row r="74" spans="1:7" ht="12.75" customHeight="1" thickTop="1">
      <c r="A74" s="335" t="s">
        <v>419</v>
      </c>
      <c r="B74" s="335"/>
      <c r="C74" s="335"/>
      <c r="D74" s="335"/>
      <c r="E74" s="335"/>
      <c r="F74" s="335"/>
      <c r="G74" s="33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L1" sqref="L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2" customFormat="1" ht="19.5" customHeight="1">
      <c r="A1" s="345" t="s">
        <v>358</v>
      </c>
      <c r="B1" s="345"/>
      <c r="C1" s="345"/>
      <c r="D1" s="345"/>
      <c r="E1" s="345"/>
      <c r="F1" s="345"/>
      <c r="G1" s="345"/>
      <c r="H1" s="345"/>
      <c r="I1" s="345"/>
      <c r="J1" s="345"/>
      <c r="K1" s="345"/>
      <c r="L1" s="113"/>
      <c r="M1" s="113"/>
      <c r="N1" s="113"/>
      <c r="O1" s="113"/>
    </row>
    <row r="2" spans="1:15" s="22" customFormat="1" ht="19.5" customHeight="1">
      <c r="A2" s="346" t="s">
        <v>368</v>
      </c>
      <c r="B2" s="346"/>
      <c r="C2" s="346"/>
      <c r="D2" s="346"/>
      <c r="E2" s="346"/>
      <c r="F2" s="346"/>
      <c r="G2" s="346"/>
      <c r="H2" s="346"/>
      <c r="I2" s="346"/>
      <c r="J2" s="346"/>
      <c r="K2" s="346"/>
      <c r="L2" s="115"/>
      <c r="M2" s="115"/>
      <c r="N2" s="115"/>
      <c r="O2" s="115"/>
    </row>
    <row r="3" spans="1:15" s="29" customFormat="1" ht="11.25">
      <c r="A3" s="26"/>
      <c r="B3" s="347" t="s">
        <v>370</v>
      </c>
      <c r="C3" s="347"/>
      <c r="D3" s="347"/>
      <c r="E3" s="347"/>
      <c r="F3" s="186"/>
      <c r="G3" s="347" t="s">
        <v>369</v>
      </c>
      <c r="H3" s="347"/>
      <c r="I3" s="347"/>
      <c r="J3" s="347"/>
      <c r="K3" s="347"/>
      <c r="L3" s="131"/>
      <c r="M3" s="131"/>
      <c r="N3" s="131"/>
      <c r="O3" s="131"/>
    </row>
    <row r="4" spans="1:15" s="29" customFormat="1" ht="11.25">
      <c r="A4" s="26" t="s">
        <v>376</v>
      </c>
      <c r="B4" s="309">
        <v>2011</v>
      </c>
      <c r="C4" s="348" t="str">
        <f>+balanza!C5</f>
        <v>enero </v>
      </c>
      <c r="D4" s="348"/>
      <c r="E4" s="348"/>
      <c r="F4" s="186"/>
      <c r="G4" s="309">
        <f>+B4</f>
        <v>2011</v>
      </c>
      <c r="H4" s="348" t="str">
        <f>+C4</f>
        <v>enero </v>
      </c>
      <c r="I4" s="348"/>
      <c r="J4" s="348"/>
      <c r="K4" s="348"/>
      <c r="L4" s="131"/>
      <c r="M4" s="131"/>
      <c r="N4" s="131"/>
      <c r="O4" s="131"/>
    </row>
    <row r="5" spans="1:11" s="29" customFormat="1" ht="11.25">
      <c r="A5" s="188"/>
      <c r="B5" s="190"/>
      <c r="C5" s="262">
        <v>2011</v>
      </c>
      <c r="D5" s="262">
        <v>2012</v>
      </c>
      <c r="E5" s="189" t="s">
        <v>456</v>
      </c>
      <c r="F5" s="190"/>
      <c r="G5" s="188"/>
      <c r="H5" s="262">
        <f>+C5</f>
        <v>2011</v>
      </c>
      <c r="I5" s="262">
        <f>+D5</f>
        <v>2012</v>
      </c>
      <c r="J5" s="189" t="str">
        <f>+productos!K5</f>
        <v>Var % 12/11</v>
      </c>
      <c r="K5" s="189" t="s">
        <v>553</v>
      </c>
    </row>
    <row r="7" spans="1:10" ht="12.75">
      <c r="A7" s="26" t="s">
        <v>357</v>
      </c>
      <c r="B7" s="192"/>
      <c r="C7" s="192"/>
      <c r="D7" s="192"/>
      <c r="E7" s="193"/>
      <c r="F7" s="3"/>
      <c r="G7" s="192">
        <f>+balanza!B8</f>
        <v>14191133</v>
      </c>
      <c r="H7" s="192">
        <f>+balanza!C8</f>
        <v>1292942</v>
      </c>
      <c r="I7" s="192">
        <f>+balanza!D8</f>
        <v>1213840</v>
      </c>
      <c r="J7" s="194">
        <f>+I7/H7-1</f>
        <v>-0.06117985184176866</v>
      </c>
    </row>
    <row r="9" spans="1:11" s="168" customFormat="1" ht="11.25">
      <c r="A9" s="17" t="s">
        <v>401</v>
      </c>
      <c r="B9" s="180">
        <f>+productos!C11</f>
        <v>2620993.7310000006</v>
      </c>
      <c r="C9" s="180">
        <f>+productos!D11</f>
        <v>217741.12200000003</v>
      </c>
      <c r="D9" s="180">
        <f>+productos!E11</f>
        <v>224181.24000000002</v>
      </c>
      <c r="E9" s="183">
        <f>+D9/C9-1</f>
        <v>0.02957694872170258</v>
      </c>
      <c r="G9" s="180">
        <f>+productos!H11</f>
        <v>3699327.331</v>
      </c>
      <c r="H9" s="180">
        <f>+productos!I11</f>
        <v>478196.26999999996</v>
      </c>
      <c r="I9" s="180">
        <f>+productos!J11</f>
        <v>454537.342</v>
      </c>
      <c r="J9" s="184">
        <f aca="true" t="shared" si="0" ref="J9:J22">+I9/H9-1</f>
        <v>-0.0494753503618921</v>
      </c>
      <c r="K9" s="184">
        <f aca="true" t="shared" si="1" ref="K9:K22">+I9/$I$7</f>
        <v>0.37446231958083437</v>
      </c>
    </row>
    <row r="10" spans="1:17" s="168" customFormat="1" ht="11.25">
      <c r="A10" s="18" t="s">
        <v>82</v>
      </c>
      <c r="B10" s="180">
        <f>+productos!C291</f>
        <v>4024910.244</v>
      </c>
      <c r="C10" s="145">
        <f>+productos!D291</f>
        <v>392299.341</v>
      </c>
      <c r="D10" s="145">
        <f>+productos!E291</f>
        <v>331381.448</v>
      </c>
      <c r="E10" s="183">
        <f>+D10/C10-1</f>
        <v>-0.155284209360933</v>
      </c>
      <c r="F10" s="145"/>
      <c r="G10" s="145">
        <f>+productos!H291</f>
        <v>2853733.2739999997</v>
      </c>
      <c r="H10" s="145">
        <f>+productos!I291</f>
        <v>283582.789</v>
      </c>
      <c r="I10" s="145">
        <f>+productos!J291</f>
        <v>193528.75</v>
      </c>
      <c r="J10" s="184">
        <f t="shared" si="0"/>
        <v>-0.3175581963826444</v>
      </c>
      <c r="K10" s="184">
        <f t="shared" si="1"/>
        <v>0.15943513972187437</v>
      </c>
      <c r="L10" s="23"/>
      <c r="M10" s="23"/>
      <c r="N10" s="23"/>
      <c r="O10" s="22"/>
      <c r="P10" s="22"/>
      <c r="Q10" s="23"/>
    </row>
    <row r="11" spans="1:11" s="168" customFormat="1" ht="11.25">
      <c r="A11" s="168" t="s">
        <v>371</v>
      </c>
      <c r="B11" s="180">
        <f>+productos!C198</f>
        <v>672409.24</v>
      </c>
      <c r="C11" s="180">
        <f>+productos!D198</f>
        <v>51059.643</v>
      </c>
      <c r="D11" s="180">
        <f>+productos!E198</f>
        <v>62401.96799999999</v>
      </c>
      <c r="E11" s="183">
        <f>+D11/C11-1</f>
        <v>0.22213874468335004</v>
      </c>
      <c r="G11" s="180">
        <f>+productos!H198</f>
        <v>1721139.8340000003</v>
      </c>
      <c r="H11" s="180">
        <f>+productos!I198</f>
        <v>125292.095</v>
      </c>
      <c r="I11" s="180">
        <f>+productos!J198</f>
        <v>147841.57</v>
      </c>
      <c r="J11" s="184">
        <f t="shared" si="0"/>
        <v>0.17997524105571072</v>
      </c>
      <c r="K11" s="184">
        <f t="shared" si="1"/>
        <v>0.12179658768865749</v>
      </c>
    </row>
    <row r="12" spans="1:11" s="168" customFormat="1" ht="11.25">
      <c r="A12" s="17" t="s">
        <v>350</v>
      </c>
      <c r="B12" s="180">
        <f>+productos!C52</f>
        <v>600113.021</v>
      </c>
      <c r="C12" s="180">
        <f>+productos!D52</f>
        <v>35636.884</v>
      </c>
      <c r="D12" s="180">
        <f>+productos!E52</f>
        <v>40885.12499999999</v>
      </c>
      <c r="E12" s="183">
        <f>+D12/C12-1</f>
        <v>0.14726991843619075</v>
      </c>
      <c r="G12" s="180">
        <f>+productos!H52</f>
        <v>1156758.83</v>
      </c>
      <c r="H12" s="180">
        <f>+productos!I52</f>
        <v>67123.66500000001</v>
      </c>
      <c r="I12" s="180">
        <f>+productos!J52</f>
        <v>82657.137</v>
      </c>
      <c r="J12" s="184">
        <f t="shared" si="0"/>
        <v>0.23141573094973267</v>
      </c>
      <c r="K12" s="184">
        <f t="shared" si="1"/>
        <v>0.06809557849469453</v>
      </c>
    </row>
    <row r="13" spans="1:11" s="168" customFormat="1" ht="11.25">
      <c r="A13" s="168" t="s">
        <v>378</v>
      </c>
      <c r="B13" s="205" t="s">
        <v>149</v>
      </c>
      <c r="C13" s="205" t="s">
        <v>149</v>
      </c>
      <c r="D13" s="205" t="s">
        <v>149</v>
      </c>
      <c r="E13" s="205" t="s">
        <v>149</v>
      </c>
      <c r="G13" s="180">
        <f>+productos!H303</f>
        <v>1078379.03</v>
      </c>
      <c r="H13" s="180">
        <f>+productos!I303</f>
        <v>80198.701</v>
      </c>
      <c r="I13" s="180">
        <f>+productos!J303</f>
        <v>76474.26299999999</v>
      </c>
      <c r="J13" s="184">
        <f t="shared" si="0"/>
        <v>-0.04644012874971637</v>
      </c>
      <c r="K13" s="184">
        <f t="shared" si="1"/>
        <v>0.06300193023792262</v>
      </c>
    </row>
    <row r="14" spans="1:11" s="168" customFormat="1" ht="11.25">
      <c r="A14" s="168" t="s">
        <v>379</v>
      </c>
      <c r="B14" s="205" t="s">
        <v>149</v>
      </c>
      <c r="C14" s="205" t="s">
        <v>149</v>
      </c>
      <c r="D14" s="205" t="s">
        <v>149</v>
      </c>
      <c r="E14" s="206" t="s">
        <v>149</v>
      </c>
      <c r="G14" s="180">
        <f>+productos!H298</f>
        <v>678500.79</v>
      </c>
      <c r="H14" s="180">
        <f>+productos!I298</f>
        <v>48520.406</v>
      </c>
      <c r="I14" s="180">
        <f>+productos!J298</f>
        <v>55514.416</v>
      </c>
      <c r="J14" s="184">
        <f t="shared" si="0"/>
        <v>0.14414574354550935</v>
      </c>
      <c r="K14" s="184">
        <f t="shared" si="1"/>
        <v>0.04573454161998286</v>
      </c>
    </row>
    <row r="15" spans="1:11" s="168" customFormat="1" ht="11.25">
      <c r="A15" s="168" t="s">
        <v>72</v>
      </c>
      <c r="B15" s="180">
        <f>+productos!C259</f>
        <v>234095.94099999996</v>
      </c>
      <c r="C15" s="180">
        <f>+productos!D259</f>
        <v>18555.600000000002</v>
      </c>
      <c r="D15" s="180">
        <f>+productos!E259</f>
        <v>20067.319</v>
      </c>
      <c r="E15" s="183">
        <f aca="true" t="shared" si="2" ref="E15:E22">+D15/C15-1</f>
        <v>0.08146969109056013</v>
      </c>
      <c r="G15" s="180">
        <f>+productos!H259</f>
        <v>759164.8859999999</v>
      </c>
      <c r="H15" s="180">
        <f>+productos!I259</f>
        <v>55872.539</v>
      </c>
      <c r="I15" s="180">
        <f>+productos!J259</f>
        <v>54850.238</v>
      </c>
      <c r="J15" s="184">
        <f t="shared" si="0"/>
        <v>-0.018297020652668028</v>
      </c>
      <c r="K15" s="184">
        <f t="shared" si="1"/>
        <v>0.045187370658406376</v>
      </c>
    </row>
    <row r="16" spans="1:11" s="168" customFormat="1" ht="11.25">
      <c r="A16" s="168" t="s">
        <v>65</v>
      </c>
      <c r="B16" s="180">
        <f>+productos!C249</f>
        <v>72949.154</v>
      </c>
      <c r="C16" s="180">
        <f>+productos!D249</f>
        <v>8093.896000000001</v>
      </c>
      <c r="D16" s="180">
        <f>+productos!E249</f>
        <v>7878.152</v>
      </c>
      <c r="E16" s="183">
        <f t="shared" si="2"/>
        <v>-0.026655148521799732</v>
      </c>
      <c r="G16" s="180">
        <f>+productos!H249</f>
        <v>199560.172</v>
      </c>
      <c r="H16" s="180">
        <f>+productos!I249</f>
        <v>22324.217999999997</v>
      </c>
      <c r="I16" s="180">
        <f>+productos!J249</f>
        <v>22797.723999999995</v>
      </c>
      <c r="J16" s="184">
        <f t="shared" si="0"/>
        <v>0.0212104182103936</v>
      </c>
      <c r="K16" s="184">
        <f t="shared" si="1"/>
        <v>0.01878149014697159</v>
      </c>
    </row>
    <row r="17" spans="1:11" s="168" customFormat="1" ht="11.25">
      <c r="A17" s="168" t="s">
        <v>80</v>
      </c>
      <c r="B17" s="180">
        <f>+productos!C281</f>
        <v>5121905.211</v>
      </c>
      <c r="C17" s="180">
        <f>+productos!D281</f>
        <v>581775.965</v>
      </c>
      <c r="D17" s="180">
        <f>+productos!E281</f>
        <v>214103.76</v>
      </c>
      <c r="E17" s="183">
        <f t="shared" si="2"/>
        <v>-0.6319824590897287</v>
      </c>
      <c r="G17" s="180">
        <f>+productos!H281</f>
        <v>407367.637</v>
      </c>
      <c r="H17" s="180">
        <f>+productos!I281</f>
        <v>42930.246</v>
      </c>
      <c r="I17" s="180">
        <f>+productos!J281</f>
        <v>18182.707</v>
      </c>
      <c r="J17" s="184">
        <f t="shared" si="0"/>
        <v>-0.5764592870024552</v>
      </c>
      <c r="K17" s="184">
        <f t="shared" si="1"/>
        <v>0.014979492354840834</v>
      </c>
    </row>
    <row r="18" spans="1:11" s="168" customFormat="1" ht="11.25">
      <c r="A18" s="168" t="s">
        <v>351</v>
      </c>
      <c r="B18" s="180">
        <f>+productos!C166</f>
        <v>100439.04199999999</v>
      </c>
      <c r="C18" s="180">
        <f>+productos!D166</f>
        <v>9688.526000000002</v>
      </c>
      <c r="D18" s="180">
        <f>+productos!E166</f>
        <v>9572.386999999999</v>
      </c>
      <c r="E18" s="183">
        <f t="shared" si="2"/>
        <v>-0.011987272367334656</v>
      </c>
      <c r="G18" s="180">
        <f>+productos!H166</f>
        <v>76480.804</v>
      </c>
      <c r="H18" s="180">
        <f>+productos!I166</f>
        <v>16285.66</v>
      </c>
      <c r="I18" s="180">
        <f>+productos!J166</f>
        <v>10192.869</v>
      </c>
      <c r="J18" s="184">
        <f t="shared" si="0"/>
        <v>-0.3741199926806773</v>
      </c>
      <c r="K18" s="184">
        <f t="shared" si="1"/>
        <v>0.00839720968167139</v>
      </c>
    </row>
    <row r="19" spans="1:11" s="168" customFormat="1" ht="11.25">
      <c r="A19" s="168" t="s">
        <v>353</v>
      </c>
      <c r="B19" s="180">
        <f>+productos!C105</f>
        <v>76524.99700000002</v>
      </c>
      <c r="C19" s="180">
        <f>+productos!D105</f>
        <v>486.14899999999994</v>
      </c>
      <c r="D19" s="180">
        <f>+productos!E105</f>
        <v>623.2</v>
      </c>
      <c r="E19" s="183">
        <f t="shared" si="2"/>
        <v>0.28191151272552273</v>
      </c>
      <c r="G19" s="180">
        <f>+productos!H105</f>
        <v>421330.00200000004</v>
      </c>
      <c r="H19" s="180">
        <f>+productos!I105</f>
        <v>6767.606</v>
      </c>
      <c r="I19" s="180">
        <f>+productos!J105</f>
        <v>6897.562</v>
      </c>
      <c r="J19" s="184">
        <f t="shared" si="0"/>
        <v>0.01920265452805614</v>
      </c>
      <c r="K19" s="184">
        <f t="shared" si="1"/>
        <v>0.005682430962894615</v>
      </c>
    </row>
    <row r="20" spans="1:11" s="168" customFormat="1" ht="11.25">
      <c r="A20" s="168" t="s">
        <v>352</v>
      </c>
      <c r="B20" s="180">
        <f>+productos!C183</f>
        <v>134583.467</v>
      </c>
      <c r="C20" s="180">
        <f>+productos!D183</f>
        <v>7016.4619999999995</v>
      </c>
      <c r="D20" s="180">
        <f>+productos!E183</f>
        <v>1100.358</v>
      </c>
      <c r="E20" s="183">
        <f t="shared" si="2"/>
        <v>-0.8431748080442821</v>
      </c>
      <c r="G20" s="180">
        <f>+productos!H183</f>
        <v>191400.864</v>
      </c>
      <c r="H20" s="180">
        <f>+productos!I183</f>
        <v>10859.452000000001</v>
      </c>
      <c r="I20" s="180">
        <f>+productos!J183</f>
        <v>5064.044</v>
      </c>
      <c r="J20" s="184">
        <f t="shared" si="0"/>
        <v>-0.5336740748980704</v>
      </c>
      <c r="K20" s="184">
        <f t="shared" si="1"/>
        <v>0.004171920516707309</v>
      </c>
    </row>
    <row r="21" spans="1:11" s="168" customFormat="1" ht="11.25">
      <c r="A21" s="168" t="s">
        <v>356</v>
      </c>
      <c r="B21" s="180">
        <f>+productos!C244</f>
        <v>7427.554</v>
      </c>
      <c r="C21" s="180">
        <f>+productos!D244</f>
        <v>179.37</v>
      </c>
      <c r="D21" s="180">
        <f>+productos!E244</f>
        <v>312.95</v>
      </c>
      <c r="E21" s="183">
        <f t="shared" si="2"/>
        <v>0.7447176227908792</v>
      </c>
      <c r="G21" s="180">
        <f>+productos!H244</f>
        <v>27640.32</v>
      </c>
      <c r="H21" s="180">
        <f>+productos!I244</f>
        <v>612.878</v>
      </c>
      <c r="I21" s="180">
        <f>+productos!J244</f>
        <v>913.816</v>
      </c>
      <c r="J21" s="184">
        <f t="shared" si="0"/>
        <v>0.49102431479021913</v>
      </c>
      <c r="K21" s="184">
        <f t="shared" si="1"/>
        <v>0.0007528306860871285</v>
      </c>
    </row>
    <row r="22" spans="1:17" s="22" customFormat="1" ht="11.25">
      <c r="A22" s="181" t="s">
        <v>354</v>
      </c>
      <c r="B22" s="182">
        <f>+productos!C133</f>
        <v>12304.729999999998</v>
      </c>
      <c r="C22" s="182">
        <f>+productos!D133</f>
        <v>63.936</v>
      </c>
      <c r="D22" s="182">
        <f>+productos!E133</f>
        <v>40.75</v>
      </c>
      <c r="E22" s="185">
        <f t="shared" si="2"/>
        <v>-0.36264389389389384</v>
      </c>
      <c r="F22" s="181"/>
      <c r="G22" s="182">
        <f>+productos!H133</f>
        <v>41115.49599999999</v>
      </c>
      <c r="H22" s="182">
        <f>+productos!I133</f>
        <v>454.211</v>
      </c>
      <c r="I22" s="182">
        <f>+productos!J133</f>
        <v>254.24800000000002</v>
      </c>
      <c r="J22" s="185">
        <f t="shared" si="0"/>
        <v>-0.44024253045390793</v>
      </c>
      <c r="K22" s="185">
        <f t="shared" si="1"/>
        <v>0.00020945758913860148</v>
      </c>
      <c r="L22" s="168"/>
      <c r="M22" s="168"/>
      <c r="N22" s="168"/>
      <c r="O22" s="168"/>
      <c r="P22" s="168"/>
      <c r="Q22" s="168"/>
    </row>
    <row r="23" spans="1:17" s="22" customFormat="1" ht="11.25">
      <c r="A23" s="17" t="s">
        <v>421</v>
      </c>
      <c r="B23" s="17"/>
      <c r="C23" s="17"/>
      <c r="D23" s="17"/>
      <c r="E23" s="17"/>
      <c r="F23" s="17"/>
      <c r="G23" s="17"/>
      <c r="H23" s="17"/>
      <c r="I23" s="17"/>
      <c r="J23" s="17"/>
      <c r="K23" s="17"/>
      <c r="L23" s="23"/>
      <c r="M23" s="23"/>
      <c r="N23" s="23"/>
      <c r="Q23" s="23"/>
    </row>
    <row r="24" s="168" customFormat="1" ht="11.25">
      <c r="A24" s="168" t="s">
        <v>375</v>
      </c>
    </row>
    <row r="25" s="168" customFormat="1" ht="11.25"/>
    <row r="26" s="168" customFormat="1" ht="11.25"/>
    <row r="27" s="168" customFormat="1" ht="11.25"/>
    <row r="28" s="168" customFormat="1" ht="11.25"/>
    <row r="29" s="168" customFormat="1" ht="11.25"/>
    <row r="30" s="168" customFormat="1" ht="11.25"/>
    <row r="31" s="168" customFormat="1" ht="11.25"/>
    <row r="32" s="168" customFormat="1" ht="11.25"/>
    <row r="33" s="168" customFormat="1" ht="11.25"/>
    <row r="34" s="168" customFormat="1" ht="11.25"/>
    <row r="35" s="168" customFormat="1" ht="11.25"/>
    <row r="36" spans="9:10" s="168" customFormat="1" ht="11.25">
      <c r="I36" s="184"/>
      <c r="J36" s="184"/>
    </row>
    <row r="37" s="168"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AA428"/>
  <sheetViews>
    <sheetView zoomScalePageLayoutView="0" workbookViewId="0" topLeftCell="A1">
      <selection activeCell="P1" sqref="P1"/>
    </sheetView>
  </sheetViews>
  <sheetFormatPr defaultColWidth="11.421875" defaultRowHeight="12.75"/>
  <cols>
    <col min="1" max="1" width="31.421875" style="22" customWidth="1"/>
    <col min="2" max="2" width="12.57421875" style="22" customWidth="1"/>
    <col min="3" max="3" width="10.8515625" style="22" bestFit="1" customWidth="1"/>
    <col min="4" max="5" width="10.28125" style="22" bestFit="1" customWidth="1"/>
    <col min="6" max="6" width="11.57421875" style="22" bestFit="1" customWidth="1"/>
    <col min="7" max="7" width="1.7109375" style="22" customWidth="1"/>
    <col min="8" max="8" width="10.8515625" style="22" customWidth="1"/>
    <col min="9" max="9" width="10.57421875" style="22" customWidth="1"/>
    <col min="10" max="10" width="10.8515625" style="22" customWidth="1"/>
    <col min="11" max="11" width="10.7109375" style="22" bestFit="1" customWidth="1"/>
    <col min="12" max="12" width="15.28125" style="22" hidden="1" customWidth="1"/>
    <col min="13" max="15" width="7.8515625" style="23" hidden="1" customWidth="1"/>
    <col min="16" max="17" width="4.57421875" style="22" customWidth="1"/>
    <col min="18" max="18" width="12.00390625" style="269" customWidth="1"/>
    <col min="19" max="19" width="11.00390625" style="269" customWidth="1"/>
    <col min="20" max="20" width="12.00390625" style="269" customWidth="1"/>
    <col min="21" max="22" width="12.00390625" style="22" customWidth="1"/>
    <col min="23" max="23" width="14.00390625" style="22" customWidth="1"/>
    <col min="24" max="24" width="12.00390625" style="22" customWidth="1"/>
    <col min="25" max="26" width="15.140625" style="22" bestFit="1" customWidth="1"/>
    <col min="27" max="16384" width="11.421875" style="22" customWidth="1"/>
  </cols>
  <sheetData>
    <row r="1" spans="1:21" ht="19.5" customHeight="1">
      <c r="A1" s="345" t="s">
        <v>359</v>
      </c>
      <c r="B1" s="345"/>
      <c r="C1" s="345"/>
      <c r="D1" s="345"/>
      <c r="E1" s="345"/>
      <c r="F1" s="345"/>
      <c r="G1" s="345"/>
      <c r="H1" s="345"/>
      <c r="I1" s="345"/>
      <c r="J1" s="345"/>
      <c r="K1" s="345"/>
      <c r="L1" s="345"/>
      <c r="M1" s="29"/>
      <c r="P1" s="113"/>
      <c r="Q1" s="113"/>
      <c r="R1" s="266"/>
      <c r="S1" s="266"/>
      <c r="T1" s="266"/>
      <c r="U1" s="113"/>
    </row>
    <row r="2" spans="1:21" ht="19.5" customHeight="1">
      <c r="A2" s="346" t="s">
        <v>203</v>
      </c>
      <c r="B2" s="346"/>
      <c r="C2" s="346"/>
      <c r="D2" s="346"/>
      <c r="E2" s="346"/>
      <c r="F2" s="346"/>
      <c r="G2" s="346"/>
      <c r="H2" s="346"/>
      <c r="I2" s="346"/>
      <c r="J2" s="346"/>
      <c r="K2" s="346"/>
      <c r="L2" s="346"/>
      <c r="P2" s="115"/>
      <c r="Q2" s="115"/>
      <c r="R2" s="115"/>
      <c r="S2" s="115"/>
      <c r="T2" s="115"/>
      <c r="U2" s="115"/>
    </row>
    <row r="3" spans="1:21" s="29" customFormat="1" ht="11.25">
      <c r="A3" s="26"/>
      <c r="B3" s="26"/>
      <c r="C3" s="347" t="s">
        <v>119</v>
      </c>
      <c r="D3" s="347"/>
      <c r="E3" s="347"/>
      <c r="F3" s="347"/>
      <c r="G3" s="186"/>
      <c r="H3" s="347" t="s">
        <v>120</v>
      </c>
      <c r="I3" s="347"/>
      <c r="J3" s="347"/>
      <c r="K3" s="347"/>
      <c r="L3" s="186"/>
      <c r="M3" s="349" t="s">
        <v>227</v>
      </c>
      <c r="N3" s="349"/>
      <c r="O3" s="349"/>
      <c r="P3" s="131"/>
      <c r="Q3" s="131"/>
      <c r="R3" s="267"/>
      <c r="S3" s="267"/>
      <c r="T3" s="267"/>
      <c r="U3" s="131"/>
    </row>
    <row r="4" spans="1:21" s="29" customFormat="1" ht="11.25">
      <c r="A4" s="26" t="s">
        <v>366</v>
      </c>
      <c r="B4" s="187" t="s">
        <v>107</v>
      </c>
      <c r="C4" s="309">
        <v>2011</v>
      </c>
      <c r="D4" s="348" t="str">
        <f>+balanza!C5</f>
        <v>enero </v>
      </c>
      <c r="E4" s="348"/>
      <c r="F4" s="348"/>
      <c r="G4" s="186"/>
      <c r="H4" s="309">
        <f>+C4</f>
        <v>2011</v>
      </c>
      <c r="I4" s="348" t="str">
        <f>+D4</f>
        <v>enero </v>
      </c>
      <c r="J4" s="348"/>
      <c r="K4" s="348"/>
      <c r="L4" s="187" t="s">
        <v>258</v>
      </c>
      <c r="M4" s="350" t="s">
        <v>226</v>
      </c>
      <c r="N4" s="350"/>
      <c r="O4" s="350"/>
      <c r="P4" s="131"/>
      <c r="Q4" s="131"/>
      <c r="R4" s="267"/>
      <c r="S4" s="267"/>
      <c r="T4" s="267"/>
      <c r="U4" s="131"/>
    </row>
    <row r="5" spans="1:20" s="29" customFormat="1" ht="11.25">
      <c r="A5" s="188"/>
      <c r="B5" s="190" t="s">
        <v>32</v>
      </c>
      <c r="C5" s="190"/>
      <c r="D5" s="262">
        <v>2011</v>
      </c>
      <c r="E5" s="262">
        <v>2012</v>
      </c>
      <c r="F5" s="189" t="s">
        <v>456</v>
      </c>
      <c r="G5" s="190"/>
      <c r="H5" s="190"/>
      <c r="I5" s="262">
        <f>+D5</f>
        <v>2011</v>
      </c>
      <c r="J5" s="262">
        <f>+E5</f>
        <v>2012</v>
      </c>
      <c r="K5" s="189" t="str">
        <f>+F5</f>
        <v>Var % 12/11</v>
      </c>
      <c r="L5" s="190">
        <v>2011</v>
      </c>
      <c r="M5" s="191">
        <v>2010</v>
      </c>
      <c r="N5" s="191">
        <v>2011</v>
      </c>
      <c r="O5" s="190" t="s">
        <v>389</v>
      </c>
      <c r="R5" s="268"/>
      <c r="S5" s="268"/>
      <c r="T5" s="268"/>
    </row>
    <row r="6" spans="1:12" ht="11.25">
      <c r="A6" s="17"/>
      <c r="B6" s="17"/>
      <c r="C6" s="17"/>
      <c r="D6" s="17"/>
      <c r="E6" s="17"/>
      <c r="F6" s="17"/>
      <c r="G6" s="17"/>
      <c r="H6" s="17"/>
      <c r="I6" s="17"/>
      <c r="J6" s="17"/>
      <c r="K6" s="17"/>
      <c r="L6" s="17"/>
    </row>
    <row r="7" spans="1:20" s="29" customFormat="1" ht="11.25">
      <c r="A7" s="26" t="s">
        <v>442</v>
      </c>
      <c r="B7" s="26"/>
      <c r="C7" s="26"/>
      <c r="D7" s="26"/>
      <c r="E7" s="26"/>
      <c r="F7" s="26"/>
      <c r="G7" s="26"/>
      <c r="H7" s="27">
        <f>+balanza!B9</f>
        <v>7779577</v>
      </c>
      <c r="I7" s="27">
        <f>+balanza!C9</f>
        <v>731525</v>
      </c>
      <c r="J7" s="27">
        <f>+balanza!D9</f>
        <v>756091</v>
      </c>
      <c r="K7" s="25">
        <f>+J7/I7*100-100</f>
        <v>3.358190082362171</v>
      </c>
      <c r="L7" s="26"/>
      <c r="M7" s="28"/>
      <c r="N7" s="28"/>
      <c r="O7" s="28"/>
      <c r="R7" s="268"/>
      <c r="S7" s="268"/>
      <c r="T7" s="268"/>
    </row>
    <row r="8" spans="1:20" s="29" customFormat="1" ht="11.25">
      <c r="A8" s="26"/>
      <c r="B8" s="26"/>
      <c r="C8" s="26"/>
      <c r="D8" s="26"/>
      <c r="E8" s="26"/>
      <c r="F8" s="26"/>
      <c r="G8" s="26"/>
      <c r="H8" s="27"/>
      <c r="I8" s="27"/>
      <c r="J8" s="27"/>
      <c r="K8" s="25"/>
      <c r="L8" s="26"/>
      <c r="M8" s="28"/>
      <c r="N8" s="28"/>
      <c r="O8" s="28"/>
      <c r="R8" s="268"/>
      <c r="S8" s="268"/>
      <c r="T8" s="268"/>
    </row>
    <row r="9" spans="1:20" s="118" customFormat="1" ht="11.25">
      <c r="A9" s="116" t="s">
        <v>443</v>
      </c>
      <c r="B9" s="116"/>
      <c r="C9" s="116">
        <f>+C11+C52</f>
        <v>3221106.7520000003</v>
      </c>
      <c r="D9" s="116">
        <f>+D11+D52</f>
        <v>253378.00600000002</v>
      </c>
      <c r="E9" s="116">
        <f>+E11+E52</f>
        <v>265066.365</v>
      </c>
      <c r="F9" s="117">
        <f>+E9/D9*100-100</f>
        <v>4.613012464862479</v>
      </c>
      <c r="G9" s="116"/>
      <c r="H9" s="116">
        <f>+H11+H52</f>
        <v>4856086.161</v>
      </c>
      <c r="I9" s="116">
        <f>+I11+I52</f>
        <v>545319.9349999999</v>
      </c>
      <c r="J9" s="116">
        <f>+J11+J52</f>
        <v>537194.479</v>
      </c>
      <c r="K9" s="117">
        <f>+J9/I9*100-100</f>
        <v>-1.4900346527767994</v>
      </c>
      <c r="L9" s="117">
        <f>+J9/$J$7*100</f>
        <v>71.04891858255158</v>
      </c>
      <c r="M9" s="117"/>
      <c r="N9" s="117"/>
      <c r="O9" s="117"/>
      <c r="R9" s="270"/>
      <c r="S9" s="271"/>
      <c r="T9" s="271"/>
    </row>
    <row r="10" spans="1:20" ht="11.25" customHeight="1">
      <c r="A10" s="17"/>
      <c r="B10" s="17"/>
      <c r="C10" s="19"/>
      <c r="D10" s="19"/>
      <c r="E10" s="19"/>
      <c r="F10" s="20"/>
      <c r="G10" s="20"/>
      <c r="H10" s="19"/>
      <c r="I10" s="19"/>
      <c r="J10" s="19"/>
      <c r="K10" s="20"/>
      <c r="R10" s="272"/>
      <c r="T10" s="273"/>
    </row>
    <row r="11" spans="1:18" ht="11.25" customHeight="1">
      <c r="A11" s="26" t="s">
        <v>361</v>
      </c>
      <c r="B11" s="26"/>
      <c r="C11" s="27">
        <f>+C13+C29</f>
        <v>2620993.7310000006</v>
      </c>
      <c r="D11" s="27">
        <f>+D13+D29</f>
        <v>217741.12200000003</v>
      </c>
      <c r="E11" s="27">
        <f>+E13+E29</f>
        <v>224181.24000000002</v>
      </c>
      <c r="F11" s="25">
        <f>+E11/D11*100-100</f>
        <v>2.957694872170265</v>
      </c>
      <c r="G11" s="25"/>
      <c r="H11" s="27">
        <f>+H13+H29</f>
        <v>3699327.331</v>
      </c>
      <c r="I11" s="27">
        <f>+I13+I29</f>
        <v>478196.26999999996</v>
      </c>
      <c r="J11" s="27">
        <f>+J13+J29</f>
        <v>454537.342</v>
      </c>
      <c r="K11" s="25">
        <f>+J11/I11*100-100</f>
        <v>-4.947535036189208</v>
      </c>
      <c r="L11" s="25">
        <f>+J11/J9*100</f>
        <v>84.61318196086673</v>
      </c>
      <c r="M11" s="23">
        <f>+I11/D11</f>
        <v>2.196168852294239</v>
      </c>
      <c r="N11" s="23">
        <f>+J11/E11</f>
        <v>2.0275440621168834</v>
      </c>
      <c r="O11" s="23">
        <f>+N11/M11*100-100</f>
        <v>-7.678134128949182</v>
      </c>
      <c r="R11" s="270"/>
    </row>
    <row r="12" spans="1:18" ht="11.25" customHeight="1">
      <c r="A12" s="17"/>
      <c r="B12" s="17"/>
      <c r="C12" s="19"/>
      <c r="D12" s="19"/>
      <c r="E12" s="19"/>
      <c r="F12" s="20"/>
      <c r="G12" s="20"/>
      <c r="H12" s="19"/>
      <c r="I12" s="19"/>
      <c r="J12" s="19"/>
      <c r="K12" s="20"/>
      <c r="L12" s="20"/>
      <c r="R12" s="272"/>
    </row>
    <row r="13" spans="1:20" s="29" customFormat="1" ht="11.25" customHeight="1">
      <c r="A13" s="26" t="s">
        <v>244</v>
      </c>
      <c r="B13" s="26"/>
      <c r="C13" s="27">
        <f>SUM(C14:C27)</f>
        <v>2579457.7630000007</v>
      </c>
      <c r="D13" s="27">
        <f>SUM(D14:D27)</f>
        <v>217166.63700000005</v>
      </c>
      <c r="E13" s="27">
        <f>SUM(E14:E27)</f>
        <v>223500.10700000002</v>
      </c>
      <c r="F13" s="25">
        <f>+E13/D13*100-100</f>
        <v>2.916410221888711</v>
      </c>
      <c r="G13" s="25"/>
      <c r="H13" s="27">
        <f>SUM(H14:H27)</f>
        <v>3424643.9</v>
      </c>
      <c r="I13" s="27">
        <f>SUM(I14:I27)</f>
        <v>473819.132</v>
      </c>
      <c r="J13" s="27">
        <f>SUM(J14:J27)</f>
        <v>448595.375</v>
      </c>
      <c r="K13" s="25">
        <f>+J13/I13*100-100</f>
        <v>-5.323499051954698</v>
      </c>
      <c r="L13" s="25">
        <f>+J13/J11*100</f>
        <v>98.69274392861655</v>
      </c>
      <c r="M13" s="28"/>
      <c r="N13" s="28"/>
      <c r="O13" s="28"/>
      <c r="R13" s="270"/>
      <c r="S13" s="268"/>
      <c r="T13" s="268"/>
    </row>
    <row r="14" spans="1:18" ht="11.25" customHeight="1">
      <c r="A14" s="18" t="s">
        <v>232</v>
      </c>
      <c r="B14" s="119" t="s">
        <v>122</v>
      </c>
      <c r="C14" s="19">
        <v>853541.442</v>
      </c>
      <c r="D14" s="19">
        <v>91627.799</v>
      </c>
      <c r="E14" s="19">
        <v>90488.137</v>
      </c>
      <c r="F14" s="20">
        <f aca="true" t="shared" si="0" ref="F14:F41">+E14/D14*100-100</f>
        <v>-1.243795019020368</v>
      </c>
      <c r="G14" s="20"/>
      <c r="H14" s="19">
        <v>1312985.299</v>
      </c>
      <c r="I14" s="19">
        <v>149690.567</v>
      </c>
      <c r="J14" s="19">
        <v>124717.222</v>
      </c>
      <c r="K14" s="20">
        <f aca="true" t="shared" si="1" ref="K14:K27">+J14/I14*100-100</f>
        <v>-16.683312449474528</v>
      </c>
      <c r="L14" s="20">
        <f>+J14/$J$13*100</f>
        <v>27.801718196492775</v>
      </c>
      <c r="M14" s="23">
        <f>+I14/D14</f>
        <v>1.6336807020760153</v>
      </c>
      <c r="N14" s="23">
        <f>+J14/E14</f>
        <v>1.3782715186190648</v>
      </c>
      <c r="O14" s="23">
        <f>+N14/M14*100-100</f>
        <v>-15.63397199540809</v>
      </c>
      <c r="R14" s="272"/>
    </row>
    <row r="15" spans="1:18" ht="11.25" customHeight="1">
      <c r="A15" s="18" t="s">
        <v>108</v>
      </c>
      <c r="B15" s="119" t="s">
        <v>123</v>
      </c>
      <c r="C15" s="19">
        <v>800833.582</v>
      </c>
      <c r="D15" s="19">
        <v>6823.986</v>
      </c>
      <c r="E15" s="19">
        <v>621.966</v>
      </c>
      <c r="F15" s="20">
        <f t="shared" si="0"/>
        <v>-90.88559091416658</v>
      </c>
      <c r="G15" s="20"/>
      <c r="H15" s="19">
        <v>640977.807</v>
      </c>
      <c r="I15" s="19">
        <v>4643.366</v>
      </c>
      <c r="J15" s="19">
        <v>505.267</v>
      </c>
      <c r="K15" s="20">
        <f t="shared" si="1"/>
        <v>-89.1185187641896</v>
      </c>
      <c r="L15" s="20">
        <f aca="true" t="shared" si="2" ref="L15:L27">+J15/$J$13*100</f>
        <v>0.11263312734777972</v>
      </c>
      <c r="M15" s="23">
        <f aca="true" t="shared" si="3" ref="M15:M27">+I15/D15</f>
        <v>0.6804477617626999</v>
      </c>
      <c r="N15" s="23">
        <f aca="true" t="shared" si="4" ref="N15:N27">+J15/E15</f>
        <v>0.8123707726788923</v>
      </c>
      <c r="O15" s="23">
        <f aca="true" t="shared" si="5" ref="O15:O27">+N15/M15*100-100</f>
        <v>19.38767651677564</v>
      </c>
      <c r="R15" s="272"/>
    </row>
    <row r="16" spans="1:18" ht="11.25" customHeight="1">
      <c r="A16" s="18" t="s">
        <v>109</v>
      </c>
      <c r="B16" s="119" t="s">
        <v>124</v>
      </c>
      <c r="C16" s="19">
        <v>178565.637</v>
      </c>
      <c r="D16" s="19">
        <v>0</v>
      </c>
      <c r="E16" s="19">
        <v>11.58</v>
      </c>
      <c r="F16" s="20"/>
      <c r="G16" s="20"/>
      <c r="H16" s="19">
        <v>165893.62</v>
      </c>
      <c r="I16" s="19">
        <v>0</v>
      </c>
      <c r="J16" s="19">
        <v>2.524</v>
      </c>
      <c r="K16" s="20"/>
      <c r="L16" s="20">
        <f t="shared" si="2"/>
        <v>0.0005626451231245975</v>
      </c>
      <c r="M16" s="23" t="e">
        <f t="shared" si="3"/>
        <v>#DIV/0!</v>
      </c>
      <c r="N16" s="23">
        <f t="shared" si="4"/>
        <v>0.21796200345423145</v>
      </c>
      <c r="O16" s="23" t="e">
        <f t="shared" si="5"/>
        <v>#DIV/0!</v>
      </c>
      <c r="R16" s="272"/>
    </row>
    <row r="17" spans="1:18" ht="11.25" customHeight="1">
      <c r="A17" s="18" t="s">
        <v>114</v>
      </c>
      <c r="B17" s="119" t="s">
        <v>150</v>
      </c>
      <c r="C17" s="19">
        <v>102372.863</v>
      </c>
      <c r="D17" s="19">
        <v>14582.389</v>
      </c>
      <c r="E17" s="19">
        <v>18328.368</v>
      </c>
      <c r="F17" s="20">
        <f t="shared" si="0"/>
        <v>25.68837657533342</v>
      </c>
      <c r="G17" s="20"/>
      <c r="H17" s="19">
        <v>171927.752</v>
      </c>
      <c r="I17" s="19">
        <v>26749.098</v>
      </c>
      <c r="J17" s="19">
        <v>21335.262</v>
      </c>
      <c r="K17" s="20">
        <f t="shared" si="1"/>
        <v>-20.239321714698576</v>
      </c>
      <c r="L17" s="20">
        <f t="shared" si="2"/>
        <v>4.756014704788251</v>
      </c>
      <c r="M17" s="23">
        <f t="shared" si="3"/>
        <v>1.8343426444048367</v>
      </c>
      <c r="N17" s="23">
        <f t="shared" si="4"/>
        <v>1.1640568325559593</v>
      </c>
      <c r="O17" s="23">
        <f t="shared" si="5"/>
        <v>-36.54092728495421</v>
      </c>
      <c r="R17" s="272"/>
    </row>
    <row r="18" spans="1:18" ht="11.25" customHeight="1">
      <c r="A18" s="18" t="s">
        <v>110</v>
      </c>
      <c r="B18" s="119" t="s">
        <v>151</v>
      </c>
      <c r="C18" s="19">
        <v>100926.707</v>
      </c>
      <c r="D18" s="19">
        <v>14022.42</v>
      </c>
      <c r="E18" s="19">
        <v>15321.499</v>
      </c>
      <c r="F18" s="20">
        <f t="shared" si="0"/>
        <v>9.264299600211672</v>
      </c>
      <c r="G18" s="20"/>
      <c r="H18" s="19">
        <v>117412.168</v>
      </c>
      <c r="I18" s="19">
        <v>14568.186</v>
      </c>
      <c r="J18" s="19">
        <v>15028.739</v>
      </c>
      <c r="K18" s="20">
        <f t="shared" si="1"/>
        <v>3.161361339016409</v>
      </c>
      <c r="L18" s="20">
        <f t="shared" si="2"/>
        <v>3.3501769829882884</v>
      </c>
      <c r="M18" s="23">
        <f t="shared" si="3"/>
        <v>1.0389209565823874</v>
      </c>
      <c r="N18" s="23">
        <f t="shared" si="4"/>
        <v>0.9808922090456031</v>
      </c>
      <c r="O18" s="23">
        <f t="shared" si="5"/>
        <v>-5.585482434359051</v>
      </c>
      <c r="R18" s="272"/>
    </row>
    <row r="19" spans="1:18" ht="11.25" customHeight="1">
      <c r="A19" s="18" t="s">
        <v>233</v>
      </c>
      <c r="B19" s="119" t="s">
        <v>152</v>
      </c>
      <c r="C19" s="19">
        <v>133551.196</v>
      </c>
      <c r="D19" s="19">
        <v>3250.865</v>
      </c>
      <c r="E19" s="19">
        <v>4814.737</v>
      </c>
      <c r="F19" s="20">
        <f t="shared" si="0"/>
        <v>48.1063347755136</v>
      </c>
      <c r="G19" s="20"/>
      <c r="H19" s="19">
        <v>124931.485</v>
      </c>
      <c r="I19" s="19">
        <v>2786.125</v>
      </c>
      <c r="J19" s="19">
        <v>4380.407</v>
      </c>
      <c r="K19" s="20">
        <f t="shared" si="1"/>
        <v>57.22219929113015</v>
      </c>
      <c r="L19" s="20">
        <f t="shared" si="2"/>
        <v>0.9764717257729195</v>
      </c>
      <c r="M19" s="23">
        <f t="shared" si="3"/>
        <v>0.8570411259772399</v>
      </c>
      <c r="N19" s="23">
        <f t="shared" si="4"/>
        <v>0.909791542092538</v>
      </c>
      <c r="O19" s="23">
        <f t="shared" si="5"/>
        <v>6.154945721554441</v>
      </c>
      <c r="R19" s="272"/>
    </row>
    <row r="20" spans="1:18" ht="11.25" customHeight="1">
      <c r="A20" s="18" t="s">
        <v>285</v>
      </c>
      <c r="B20" s="119" t="s">
        <v>153</v>
      </c>
      <c r="C20" s="19">
        <v>73740.634</v>
      </c>
      <c r="D20" s="19">
        <v>25867.29</v>
      </c>
      <c r="E20" s="19">
        <v>28810.409</v>
      </c>
      <c r="F20" s="20">
        <f t="shared" si="0"/>
        <v>11.377763190500431</v>
      </c>
      <c r="G20" s="20"/>
      <c r="H20" s="19">
        <v>346319.833</v>
      </c>
      <c r="I20" s="19">
        <v>115802.399</v>
      </c>
      <c r="J20" s="19">
        <v>112019.908</v>
      </c>
      <c r="K20" s="20">
        <f t="shared" si="1"/>
        <v>-3.266332159491796</v>
      </c>
      <c r="L20" s="20">
        <f t="shared" si="2"/>
        <v>24.971257895826497</v>
      </c>
      <c r="M20" s="23">
        <f t="shared" si="3"/>
        <v>4.476788987172603</v>
      </c>
      <c r="N20" s="23">
        <f t="shared" si="4"/>
        <v>3.8881748606901065</v>
      </c>
      <c r="O20" s="23">
        <f t="shared" si="5"/>
        <v>-13.148132024293744</v>
      </c>
      <c r="R20" s="272"/>
    </row>
    <row r="21" spans="1:18" ht="11.25" customHeight="1">
      <c r="A21" s="18" t="s">
        <v>234</v>
      </c>
      <c r="B21" s="119" t="s">
        <v>154</v>
      </c>
      <c r="C21" s="19">
        <v>62639.487</v>
      </c>
      <c r="D21" s="19">
        <v>13062.309</v>
      </c>
      <c r="E21" s="19">
        <v>14734.241</v>
      </c>
      <c r="F21" s="20">
        <f t="shared" si="0"/>
        <v>12.799666582684594</v>
      </c>
      <c r="G21" s="20"/>
      <c r="H21" s="19">
        <v>72919.924</v>
      </c>
      <c r="I21" s="19">
        <v>16343.901</v>
      </c>
      <c r="J21" s="19">
        <v>15531.596</v>
      </c>
      <c r="K21" s="20">
        <f t="shared" si="1"/>
        <v>-4.970080276428504</v>
      </c>
      <c r="L21" s="20">
        <f t="shared" si="2"/>
        <v>3.4622728778690597</v>
      </c>
      <c r="M21" s="23">
        <f t="shared" si="3"/>
        <v>1.2512260274963638</v>
      </c>
      <c r="N21" s="23">
        <f t="shared" si="4"/>
        <v>1.0541157837719635</v>
      </c>
      <c r="O21" s="23">
        <f t="shared" si="5"/>
        <v>-15.753368247846268</v>
      </c>
      <c r="R21" s="272"/>
    </row>
    <row r="22" spans="1:18" ht="11.25" customHeight="1">
      <c r="A22" s="18" t="s">
        <v>111</v>
      </c>
      <c r="B22" s="119" t="s">
        <v>245</v>
      </c>
      <c r="C22" s="19">
        <v>37678.543</v>
      </c>
      <c r="D22" s="19">
        <v>11615.839</v>
      </c>
      <c r="E22" s="19">
        <v>12036.749</v>
      </c>
      <c r="F22" s="20">
        <f t="shared" si="0"/>
        <v>3.623586724988172</v>
      </c>
      <c r="G22" s="20"/>
      <c r="H22" s="19">
        <v>39806.835</v>
      </c>
      <c r="I22" s="19">
        <v>12056.72</v>
      </c>
      <c r="J22" s="19">
        <v>11756.865</v>
      </c>
      <c r="K22" s="20">
        <f t="shared" si="1"/>
        <v>-2.4870362752058526</v>
      </c>
      <c r="L22" s="20">
        <f t="shared" si="2"/>
        <v>2.6208172565310104</v>
      </c>
      <c r="M22" s="23">
        <f t="shared" si="3"/>
        <v>1.0379551576085033</v>
      </c>
      <c r="N22" s="23">
        <f t="shared" si="4"/>
        <v>0.9767475420481062</v>
      </c>
      <c r="O22" s="23">
        <f t="shared" si="5"/>
        <v>-5.8969421859632405</v>
      </c>
      <c r="R22" s="272"/>
    </row>
    <row r="23" spans="1:18" ht="11.25" customHeight="1">
      <c r="A23" s="18" t="s">
        <v>235</v>
      </c>
      <c r="B23" s="119" t="s">
        <v>157</v>
      </c>
      <c r="C23" s="19">
        <v>46628.892</v>
      </c>
      <c r="D23" s="19">
        <v>620.135</v>
      </c>
      <c r="E23" s="19">
        <v>14.633</v>
      </c>
      <c r="F23" s="20">
        <f t="shared" si="0"/>
        <v>-97.64035250389028</v>
      </c>
      <c r="G23" s="20"/>
      <c r="H23" s="19">
        <v>40942.228</v>
      </c>
      <c r="I23" s="19">
        <v>781.843</v>
      </c>
      <c r="J23" s="19">
        <v>10.865</v>
      </c>
      <c r="K23" s="20">
        <f t="shared" si="1"/>
        <v>-98.61033481146471</v>
      </c>
      <c r="L23" s="20">
        <f t="shared" si="2"/>
        <v>0.002422004462261788</v>
      </c>
      <c r="M23" s="23">
        <f t="shared" si="3"/>
        <v>1.2607625758907335</v>
      </c>
      <c r="N23" s="23">
        <f t="shared" si="4"/>
        <v>0.7424998291532837</v>
      </c>
      <c r="O23" s="23">
        <f t="shared" si="5"/>
        <v>-41.10708523936755</v>
      </c>
      <c r="R23" s="272"/>
    </row>
    <row r="24" spans="1:18" ht="11.25" customHeight="1">
      <c r="A24" s="18" t="s">
        <v>254</v>
      </c>
      <c r="B24" s="119" t="s">
        <v>158</v>
      </c>
      <c r="C24" s="19">
        <v>47673.85</v>
      </c>
      <c r="D24" s="19">
        <v>0</v>
      </c>
      <c r="E24" s="19">
        <v>0</v>
      </c>
      <c r="F24" s="20"/>
      <c r="G24" s="20"/>
      <c r="H24" s="19">
        <v>61373.212</v>
      </c>
      <c r="I24" s="19">
        <v>0</v>
      </c>
      <c r="J24" s="19">
        <v>0</v>
      </c>
      <c r="K24" s="20"/>
      <c r="L24" s="20">
        <f t="shared" si="2"/>
        <v>0</v>
      </c>
      <c r="R24" s="272"/>
    </row>
    <row r="25" spans="1:18" ht="11.25" customHeight="1">
      <c r="A25" s="18" t="s">
        <v>112</v>
      </c>
      <c r="B25" s="119" t="s">
        <v>159</v>
      </c>
      <c r="C25" s="19">
        <v>64668.412</v>
      </c>
      <c r="D25" s="19">
        <v>34252.003</v>
      </c>
      <c r="E25" s="19">
        <v>37382.656</v>
      </c>
      <c r="F25" s="20">
        <f t="shared" si="0"/>
        <v>9.140058174116135</v>
      </c>
      <c r="G25" s="20"/>
      <c r="H25" s="19">
        <v>243338.971</v>
      </c>
      <c r="I25" s="19">
        <v>127412.638</v>
      </c>
      <c r="J25" s="19">
        <v>141311.81</v>
      </c>
      <c r="K25" s="20">
        <f t="shared" si="1"/>
        <v>10.908785987148306</v>
      </c>
      <c r="L25" s="20">
        <f t="shared" si="2"/>
        <v>31.500951163395296</v>
      </c>
      <c r="M25" s="23">
        <f t="shared" si="3"/>
        <v>3.719859477998995</v>
      </c>
      <c r="N25" s="23">
        <f t="shared" si="4"/>
        <v>3.780143658064317</v>
      </c>
      <c r="O25" s="23">
        <f t="shared" si="5"/>
        <v>1.6206036927435292</v>
      </c>
      <c r="R25" s="272"/>
    </row>
    <row r="26" spans="1:18" ht="11.25" customHeight="1">
      <c r="A26" s="18" t="s">
        <v>115</v>
      </c>
      <c r="B26" s="119" t="s">
        <v>161</v>
      </c>
      <c r="C26" s="19">
        <v>62608.666</v>
      </c>
      <c r="D26" s="19">
        <v>3.94</v>
      </c>
      <c r="E26" s="19">
        <v>21.025</v>
      </c>
      <c r="F26" s="20">
        <f t="shared" si="0"/>
        <v>433.6294416243654</v>
      </c>
      <c r="G26" s="20"/>
      <c r="H26" s="19">
        <v>55857.102</v>
      </c>
      <c r="I26" s="19">
        <v>2.885</v>
      </c>
      <c r="J26" s="19">
        <v>18.035</v>
      </c>
      <c r="K26" s="20">
        <f t="shared" si="1"/>
        <v>525.1299826689775</v>
      </c>
      <c r="L26" s="20">
        <f t="shared" si="2"/>
        <v>0.004020326781122074</v>
      </c>
      <c r="M26" s="23">
        <f t="shared" si="3"/>
        <v>0.7322335025380711</v>
      </c>
      <c r="N26" s="23">
        <f t="shared" si="4"/>
        <v>0.8577883472057075</v>
      </c>
      <c r="O26" s="23">
        <f t="shared" si="5"/>
        <v>17.146831472807207</v>
      </c>
      <c r="R26" s="272"/>
    </row>
    <row r="27" spans="1:18" ht="11.25" customHeight="1">
      <c r="A27" s="18" t="s">
        <v>0</v>
      </c>
      <c r="B27" s="119" t="s">
        <v>149</v>
      </c>
      <c r="C27" s="19">
        <v>14027.852</v>
      </c>
      <c r="D27" s="19">
        <v>1437.662</v>
      </c>
      <c r="E27" s="19">
        <v>914.107</v>
      </c>
      <c r="F27" s="20">
        <f t="shared" si="0"/>
        <v>-36.417113340966104</v>
      </c>
      <c r="G27" s="20"/>
      <c r="H27" s="19">
        <v>29957.664</v>
      </c>
      <c r="I27" s="19">
        <v>2981.404</v>
      </c>
      <c r="J27" s="19">
        <v>1976.875</v>
      </c>
      <c r="K27" s="20">
        <f t="shared" si="1"/>
        <v>-33.69315262205323</v>
      </c>
      <c r="L27" s="20">
        <f t="shared" si="2"/>
        <v>0.4406810926216081</v>
      </c>
      <c r="M27" s="23">
        <f t="shared" si="3"/>
        <v>2.0737864671946533</v>
      </c>
      <c r="N27" s="23">
        <f t="shared" si="4"/>
        <v>2.162629757785467</v>
      </c>
      <c r="O27" s="23">
        <f t="shared" si="5"/>
        <v>4.284109863586778</v>
      </c>
      <c r="R27" s="272"/>
    </row>
    <row r="28" spans="1:18" ht="11.25" customHeight="1">
      <c r="A28" s="17"/>
      <c r="B28" s="24"/>
      <c r="C28" s="19"/>
      <c r="D28" s="19"/>
      <c r="E28" s="19"/>
      <c r="F28" s="20"/>
      <c r="G28" s="20"/>
      <c r="H28" s="19"/>
      <c r="I28" s="19"/>
      <c r="J28" s="19"/>
      <c r="K28" s="20"/>
      <c r="L28" s="20"/>
      <c r="R28" s="272"/>
    </row>
    <row r="29" spans="1:20" s="29" customFormat="1" ht="11.25" customHeight="1">
      <c r="A29" s="120" t="s">
        <v>243</v>
      </c>
      <c r="B29" s="121"/>
      <c r="C29" s="27">
        <f>SUM(C30:C43)</f>
        <v>41535.968</v>
      </c>
      <c r="D29" s="27">
        <f>SUM(D30:D43)</f>
        <v>574.485</v>
      </c>
      <c r="E29" s="27">
        <f>SUM(E30:E43)</f>
        <v>681.133</v>
      </c>
      <c r="F29" s="25">
        <f t="shared" si="0"/>
        <v>18.5641052420864</v>
      </c>
      <c r="G29" s="25"/>
      <c r="H29" s="27">
        <f>SUM(H30:H43)</f>
        <v>274683.431</v>
      </c>
      <c r="I29" s="27">
        <f>SUM(I30:I43)</f>
        <v>4377.138</v>
      </c>
      <c r="J29" s="27">
        <f>SUM(J30:J43)</f>
        <v>5941.967000000001</v>
      </c>
      <c r="K29" s="25">
        <f>+J29/I29*100-100</f>
        <v>35.75004946154314</v>
      </c>
      <c r="L29" s="25">
        <f>+J29/$J$11*100</f>
        <v>1.3072560713834598</v>
      </c>
      <c r="M29" s="28"/>
      <c r="N29" s="28"/>
      <c r="O29" s="28"/>
      <c r="R29" s="270"/>
      <c r="S29" s="268"/>
      <c r="T29" s="268"/>
    </row>
    <row r="30" spans="1:18" ht="11.25" customHeight="1">
      <c r="A30" s="18" t="s">
        <v>236</v>
      </c>
      <c r="B30" s="119" t="s">
        <v>249</v>
      </c>
      <c r="C30" s="19">
        <v>503.124</v>
      </c>
      <c r="D30" s="19">
        <v>0</v>
      </c>
      <c r="E30" s="19">
        <v>0.05</v>
      </c>
      <c r="F30" s="20"/>
      <c r="G30" s="20"/>
      <c r="H30" s="19">
        <v>2054.736</v>
      </c>
      <c r="I30" s="19">
        <v>0</v>
      </c>
      <c r="J30" s="19">
        <v>0.355</v>
      </c>
      <c r="K30" s="20"/>
      <c r="L30" s="20">
        <f aca="true" t="shared" si="6" ref="L30:L41">+J30/$J$29*100</f>
        <v>0.005974452567643004</v>
      </c>
      <c r="R30" s="272"/>
    </row>
    <row r="31" spans="1:18" ht="11.25" customHeight="1">
      <c r="A31" s="18" t="s">
        <v>237</v>
      </c>
      <c r="B31" s="119" t="s">
        <v>155</v>
      </c>
      <c r="C31" s="19">
        <v>8799.889</v>
      </c>
      <c r="D31" s="19">
        <v>205.7</v>
      </c>
      <c r="E31" s="19">
        <v>358.946</v>
      </c>
      <c r="F31" s="20">
        <f t="shared" si="0"/>
        <v>74.49975692756442</v>
      </c>
      <c r="G31" s="20"/>
      <c r="H31" s="19">
        <v>54399.396</v>
      </c>
      <c r="I31" s="19">
        <v>1362.682</v>
      </c>
      <c r="J31" s="19">
        <v>2085.545</v>
      </c>
      <c r="K31" s="20">
        <f aca="true" t="shared" si="7" ref="K31:K41">+J31/I31*100-100</f>
        <v>53.04707921584054</v>
      </c>
      <c r="L31" s="20">
        <f t="shared" si="6"/>
        <v>35.098562479394445</v>
      </c>
      <c r="M31" s="23">
        <f>+I31/D31</f>
        <v>6.624608653378707</v>
      </c>
      <c r="N31" s="23">
        <f>+J31/E31</f>
        <v>5.810191505128905</v>
      </c>
      <c r="O31" s="23">
        <f>+N31/M31*100-100</f>
        <v>-12.293815240458471</v>
      </c>
      <c r="R31" s="272"/>
    </row>
    <row r="32" spans="1:18" ht="11.25" customHeight="1">
      <c r="A32" s="18" t="s">
        <v>238</v>
      </c>
      <c r="B32" s="119" t="s">
        <v>247</v>
      </c>
      <c r="C32" s="19">
        <v>4999.89</v>
      </c>
      <c r="D32" s="19">
        <v>0</v>
      </c>
      <c r="E32" s="19">
        <v>0</v>
      </c>
      <c r="F32" s="20"/>
      <c r="G32" s="20"/>
      <c r="H32" s="19">
        <v>15775.56</v>
      </c>
      <c r="I32" s="19">
        <v>0</v>
      </c>
      <c r="J32" s="19">
        <v>0</v>
      </c>
      <c r="K32" s="20"/>
      <c r="L32" s="20">
        <f t="shared" si="6"/>
        <v>0</v>
      </c>
      <c r="M32" s="23" t="e">
        <f>+I32/D32</f>
        <v>#DIV/0!</v>
      </c>
      <c r="N32" s="23" t="e">
        <f aca="true" t="shared" si="8" ref="N32:N41">+J32/E32</f>
        <v>#DIV/0!</v>
      </c>
      <c r="O32" s="23" t="e">
        <f>+N32/M32*100-100</f>
        <v>#DIV/0!</v>
      </c>
      <c r="R32" s="272"/>
    </row>
    <row r="33" spans="1:25" ht="11.25" customHeight="1">
      <c r="A33" s="18" t="s">
        <v>239</v>
      </c>
      <c r="B33" s="119" t="s">
        <v>250</v>
      </c>
      <c r="C33" s="19">
        <v>109.31</v>
      </c>
      <c r="D33" s="19">
        <v>0</v>
      </c>
      <c r="E33" s="19">
        <v>2.745</v>
      </c>
      <c r="F33" s="20"/>
      <c r="G33" s="20"/>
      <c r="H33" s="19">
        <v>834.739</v>
      </c>
      <c r="I33" s="19">
        <v>0</v>
      </c>
      <c r="J33" s="19">
        <v>23.058</v>
      </c>
      <c r="K33" s="20"/>
      <c r="L33" s="20">
        <f t="shared" si="6"/>
        <v>0.3880533163513025</v>
      </c>
      <c r="M33" s="23" t="e">
        <f>+I33/D33</f>
        <v>#DIV/0!</v>
      </c>
      <c r="N33" s="23">
        <f t="shared" si="8"/>
        <v>8.4</v>
      </c>
      <c r="O33" s="23" t="e">
        <f>+N33/M33*100-100</f>
        <v>#DIV/0!</v>
      </c>
      <c r="R33" s="272"/>
      <c r="T33" s="273"/>
      <c r="U33" s="21"/>
      <c r="V33" s="21"/>
      <c r="W33" s="21"/>
      <c r="X33" s="21"/>
      <c r="Y33" s="21"/>
    </row>
    <row r="34" spans="1:18" ht="11.25" customHeight="1">
      <c r="A34" s="18" t="s">
        <v>240</v>
      </c>
      <c r="B34" s="119" t="s">
        <v>248</v>
      </c>
      <c r="C34" s="19">
        <v>422.1</v>
      </c>
      <c r="D34" s="19">
        <v>0.1</v>
      </c>
      <c r="E34" s="19">
        <v>0</v>
      </c>
      <c r="F34" s="20">
        <f t="shared" si="0"/>
        <v>-100</v>
      </c>
      <c r="G34" s="20"/>
      <c r="H34" s="19">
        <v>543.72</v>
      </c>
      <c r="I34" s="19">
        <v>1.4</v>
      </c>
      <c r="J34" s="19">
        <v>0</v>
      </c>
      <c r="K34" s="20">
        <f t="shared" si="7"/>
        <v>-100</v>
      </c>
      <c r="L34" s="20">
        <f t="shared" si="6"/>
        <v>0</v>
      </c>
      <c r="N34" s="23" t="e">
        <f t="shared" si="8"/>
        <v>#DIV/0!</v>
      </c>
      <c r="R34" s="272"/>
    </row>
    <row r="35" spans="1:18" ht="11.25" customHeight="1">
      <c r="A35" s="18" t="s">
        <v>241</v>
      </c>
      <c r="B35" s="119" t="s">
        <v>251</v>
      </c>
      <c r="C35" s="19">
        <v>4.709</v>
      </c>
      <c r="D35" s="19">
        <v>0</v>
      </c>
      <c r="E35" s="19">
        <v>0</v>
      </c>
      <c r="F35" s="20"/>
      <c r="G35" s="20"/>
      <c r="H35" s="19">
        <v>12.182</v>
      </c>
      <c r="I35" s="19">
        <v>0</v>
      </c>
      <c r="J35" s="19">
        <v>0</v>
      </c>
      <c r="K35" s="20"/>
      <c r="L35" s="20">
        <f t="shared" si="6"/>
        <v>0</v>
      </c>
      <c r="M35" s="23" t="e">
        <f>+I35/D35</f>
        <v>#DIV/0!</v>
      </c>
      <c r="N35" s="23" t="e">
        <f t="shared" si="8"/>
        <v>#DIV/0!</v>
      </c>
      <c r="O35" s="23" t="e">
        <f>+N35/M35*100-100</f>
        <v>#DIV/0!</v>
      </c>
      <c r="R35" s="272"/>
    </row>
    <row r="36" spans="1:18" ht="11.25" customHeight="1">
      <c r="A36" s="18" t="s">
        <v>403</v>
      </c>
      <c r="B36" s="119" t="s">
        <v>405</v>
      </c>
      <c r="C36" s="19">
        <v>2.03</v>
      </c>
      <c r="D36" s="19">
        <v>0</v>
      </c>
      <c r="E36" s="19">
        <v>0</v>
      </c>
      <c r="F36" s="20"/>
      <c r="G36" s="20"/>
      <c r="H36" s="19">
        <v>1.8</v>
      </c>
      <c r="I36" s="19">
        <v>0</v>
      </c>
      <c r="J36" s="19">
        <v>0</v>
      </c>
      <c r="K36" s="20"/>
      <c r="L36" s="20"/>
      <c r="R36" s="272"/>
    </row>
    <row r="37" spans="1:18" ht="11.25" customHeight="1">
      <c r="A37" s="18" t="s">
        <v>372</v>
      </c>
      <c r="B37" s="119" t="s">
        <v>373</v>
      </c>
      <c r="C37" s="19">
        <v>5.12</v>
      </c>
      <c r="D37" s="19">
        <v>0</v>
      </c>
      <c r="E37" s="19">
        <v>0</v>
      </c>
      <c r="F37" s="20"/>
      <c r="G37" s="20"/>
      <c r="H37" s="19">
        <v>75.896</v>
      </c>
      <c r="I37" s="19">
        <v>0</v>
      </c>
      <c r="J37" s="19">
        <v>0</v>
      </c>
      <c r="K37" s="20"/>
      <c r="L37" s="20"/>
      <c r="R37" s="272"/>
    </row>
    <row r="38" spans="1:18" ht="11.25" customHeight="1">
      <c r="A38" s="18" t="s">
        <v>402</v>
      </c>
      <c r="B38" s="119" t="s">
        <v>404</v>
      </c>
      <c r="C38" s="19"/>
      <c r="D38" s="19"/>
      <c r="E38" s="19"/>
      <c r="F38" s="20"/>
      <c r="G38" s="20"/>
      <c r="H38" s="19"/>
      <c r="I38" s="19"/>
      <c r="J38" s="19"/>
      <c r="K38" s="20"/>
      <c r="L38" s="20"/>
      <c r="R38" s="272"/>
    </row>
    <row r="39" spans="1:18" ht="11.25" customHeight="1">
      <c r="A39" s="18" t="s">
        <v>113</v>
      </c>
      <c r="B39" s="119" t="s">
        <v>160</v>
      </c>
      <c r="C39" s="19">
        <v>17754.306</v>
      </c>
      <c r="D39" s="19">
        <v>144.275</v>
      </c>
      <c r="E39" s="19">
        <v>0</v>
      </c>
      <c r="F39" s="20">
        <f t="shared" si="0"/>
        <v>-100</v>
      </c>
      <c r="G39" s="20"/>
      <c r="H39" s="19">
        <v>80910.212</v>
      </c>
      <c r="I39" s="19">
        <v>591.445</v>
      </c>
      <c r="J39" s="19">
        <v>0</v>
      </c>
      <c r="K39" s="20">
        <f t="shared" si="7"/>
        <v>-100</v>
      </c>
      <c r="L39" s="20">
        <f t="shared" si="6"/>
        <v>0</v>
      </c>
      <c r="N39" s="23" t="e">
        <f t="shared" si="8"/>
        <v>#DIV/0!</v>
      </c>
      <c r="R39" s="272"/>
    </row>
    <row r="40" spans="1:18" ht="11.25" customHeight="1">
      <c r="A40" s="18" t="s">
        <v>242</v>
      </c>
      <c r="B40" s="119" t="s">
        <v>156</v>
      </c>
      <c r="C40" s="19">
        <v>8931.14</v>
      </c>
      <c r="D40" s="19">
        <v>224.16</v>
      </c>
      <c r="E40" s="19">
        <v>319.392</v>
      </c>
      <c r="F40" s="20">
        <f t="shared" si="0"/>
        <v>42.48394004282656</v>
      </c>
      <c r="G40" s="20"/>
      <c r="H40" s="19">
        <v>120013.707</v>
      </c>
      <c r="I40" s="19">
        <v>2418.231</v>
      </c>
      <c r="J40" s="19">
        <v>3833.009</v>
      </c>
      <c r="K40" s="20">
        <f t="shared" si="7"/>
        <v>58.5046672546998</v>
      </c>
      <c r="L40" s="20">
        <f t="shared" si="6"/>
        <v>64.5074097516866</v>
      </c>
      <c r="M40" s="23">
        <f>+I40/D40</f>
        <v>10.78796841541756</v>
      </c>
      <c r="N40" s="23">
        <f t="shared" si="8"/>
        <v>12.000954939384831</v>
      </c>
      <c r="O40" s="23">
        <f>+N40/M40*100-100</f>
        <v>11.243882789216727</v>
      </c>
      <c r="R40" s="272"/>
    </row>
    <row r="41" spans="1:18" ht="11.25" customHeight="1">
      <c r="A41" s="18" t="s">
        <v>253</v>
      </c>
      <c r="B41" s="119" t="s">
        <v>246</v>
      </c>
      <c r="C41" s="19">
        <v>3.65</v>
      </c>
      <c r="D41" s="19">
        <v>0.25</v>
      </c>
      <c r="E41" s="19">
        <v>0</v>
      </c>
      <c r="F41" s="20">
        <f t="shared" si="0"/>
        <v>-100</v>
      </c>
      <c r="G41" s="20"/>
      <c r="H41" s="19">
        <v>49.02</v>
      </c>
      <c r="I41" s="19">
        <v>3.38</v>
      </c>
      <c r="J41" s="19">
        <v>0</v>
      </c>
      <c r="K41" s="20">
        <f t="shared" si="7"/>
        <v>-100</v>
      </c>
      <c r="L41" s="20">
        <f t="shared" si="6"/>
        <v>0</v>
      </c>
      <c r="N41" s="23" t="e">
        <f t="shared" si="8"/>
        <v>#DIV/0!</v>
      </c>
      <c r="R41" s="272"/>
    </row>
    <row r="42" spans="1:18" ht="11.25" customHeight="1">
      <c r="A42" s="18" t="s">
        <v>452</v>
      </c>
      <c r="B42" s="119" t="s">
        <v>453</v>
      </c>
      <c r="C42" s="19">
        <v>0.2</v>
      </c>
      <c r="D42" s="19">
        <v>0</v>
      </c>
      <c r="E42" s="19">
        <v>0</v>
      </c>
      <c r="F42" s="20"/>
      <c r="G42" s="20"/>
      <c r="H42" s="19">
        <v>5.613</v>
      </c>
      <c r="I42" s="19">
        <v>0</v>
      </c>
      <c r="J42" s="19">
        <v>0</v>
      </c>
      <c r="K42" s="20"/>
      <c r="L42" s="20"/>
      <c r="R42" s="272"/>
    </row>
    <row r="43" spans="1:18" ht="11.25" customHeight="1">
      <c r="A43" s="18" t="s">
        <v>337</v>
      </c>
      <c r="B43" s="119" t="s">
        <v>374</v>
      </c>
      <c r="C43" s="19">
        <v>0.5</v>
      </c>
      <c r="D43" s="19">
        <v>0</v>
      </c>
      <c r="E43" s="19">
        <v>0</v>
      </c>
      <c r="F43" s="20"/>
      <c r="G43" s="20"/>
      <c r="H43" s="19">
        <v>6.85</v>
      </c>
      <c r="I43" s="19">
        <v>0</v>
      </c>
      <c r="J43" s="19">
        <v>0</v>
      </c>
      <c r="K43" s="20"/>
      <c r="L43" s="20"/>
      <c r="R43" s="272"/>
    </row>
    <row r="44" spans="1:18" ht="11.25">
      <c r="A44" s="114"/>
      <c r="B44" s="114"/>
      <c r="C44" s="122"/>
      <c r="D44" s="122"/>
      <c r="E44" s="122"/>
      <c r="F44" s="122"/>
      <c r="G44" s="122"/>
      <c r="H44" s="122"/>
      <c r="I44" s="122"/>
      <c r="J44" s="122"/>
      <c r="K44" s="122"/>
      <c r="L44" s="114"/>
      <c r="R44" s="272"/>
    </row>
    <row r="45" spans="1:18" ht="11.25">
      <c r="A45" s="17" t="s">
        <v>421</v>
      </c>
      <c r="B45" s="17"/>
      <c r="C45" s="17"/>
      <c r="D45" s="17"/>
      <c r="E45" s="17"/>
      <c r="F45" s="17"/>
      <c r="G45" s="17"/>
      <c r="H45" s="17"/>
      <c r="I45" s="17"/>
      <c r="J45" s="17"/>
      <c r="K45" s="17"/>
      <c r="L45" s="17"/>
      <c r="R45" s="272"/>
    </row>
    <row r="46" spans="1:18" ht="11.25" customHeight="1">
      <c r="A46" s="17"/>
      <c r="B46" s="17"/>
      <c r="C46" s="19"/>
      <c r="D46" s="19"/>
      <c r="E46" s="19"/>
      <c r="F46" s="20"/>
      <c r="G46" s="20"/>
      <c r="H46" s="19"/>
      <c r="I46" s="19"/>
      <c r="J46" s="19"/>
      <c r="K46" s="20"/>
      <c r="L46" s="20"/>
      <c r="R46" s="272"/>
    </row>
    <row r="47" spans="1:21" ht="19.5" customHeight="1">
      <c r="A47" s="345" t="s">
        <v>360</v>
      </c>
      <c r="B47" s="345"/>
      <c r="C47" s="345"/>
      <c r="D47" s="345"/>
      <c r="E47" s="345"/>
      <c r="F47" s="345"/>
      <c r="G47" s="345"/>
      <c r="H47" s="345"/>
      <c r="I47" s="345"/>
      <c r="J47" s="345"/>
      <c r="K47" s="345"/>
      <c r="L47" s="345"/>
      <c r="M47" s="29"/>
      <c r="P47" s="113"/>
      <c r="Q47" s="113"/>
      <c r="R47" s="266"/>
      <c r="S47" s="266"/>
      <c r="T47" s="266"/>
      <c r="U47" s="113"/>
    </row>
    <row r="48" spans="1:21" ht="19.5" customHeight="1">
      <c r="A48" s="346" t="s">
        <v>203</v>
      </c>
      <c r="B48" s="346"/>
      <c r="C48" s="346"/>
      <c r="D48" s="346"/>
      <c r="E48" s="346"/>
      <c r="F48" s="346"/>
      <c r="G48" s="346"/>
      <c r="H48" s="346"/>
      <c r="I48" s="346"/>
      <c r="J48" s="346"/>
      <c r="K48" s="346"/>
      <c r="L48" s="346"/>
      <c r="P48" s="115"/>
      <c r="Q48" s="115"/>
      <c r="R48" s="115"/>
      <c r="S48" s="115"/>
      <c r="T48" s="115"/>
      <c r="U48" s="115"/>
    </row>
    <row r="49" spans="1:21" s="29" customFormat="1" ht="11.25">
      <c r="A49" s="26"/>
      <c r="B49" s="26"/>
      <c r="C49" s="347" t="s">
        <v>119</v>
      </c>
      <c r="D49" s="347"/>
      <c r="E49" s="347"/>
      <c r="F49" s="347"/>
      <c r="G49" s="186"/>
      <c r="H49" s="347" t="s">
        <v>120</v>
      </c>
      <c r="I49" s="347"/>
      <c r="J49" s="347"/>
      <c r="K49" s="347"/>
      <c r="L49" s="186"/>
      <c r="M49" s="349" t="s">
        <v>227</v>
      </c>
      <c r="N49" s="349"/>
      <c r="O49" s="349"/>
      <c r="P49" s="131"/>
      <c r="Q49" s="131"/>
      <c r="R49" s="267"/>
      <c r="S49" s="267"/>
      <c r="T49" s="267"/>
      <c r="U49" s="131"/>
    </row>
    <row r="50" spans="1:21" s="29" customFormat="1" ht="11.25">
      <c r="A50" s="26" t="s">
        <v>366</v>
      </c>
      <c r="B50" s="187" t="s">
        <v>107</v>
      </c>
      <c r="C50" s="309">
        <f>+C4</f>
        <v>2011</v>
      </c>
      <c r="D50" s="348" t="str">
        <f>+D4</f>
        <v>enero </v>
      </c>
      <c r="E50" s="348"/>
      <c r="F50" s="348"/>
      <c r="G50" s="186"/>
      <c r="H50" s="309">
        <f>+C50</f>
        <v>2011</v>
      </c>
      <c r="I50" s="348" t="str">
        <f>+D50</f>
        <v>enero </v>
      </c>
      <c r="J50" s="348"/>
      <c r="K50" s="348"/>
      <c r="L50" s="187" t="s">
        <v>258</v>
      </c>
      <c r="M50" s="350" t="s">
        <v>226</v>
      </c>
      <c r="N50" s="350"/>
      <c r="O50" s="350"/>
      <c r="P50" s="131"/>
      <c r="Q50" s="131"/>
      <c r="R50" s="267"/>
      <c r="S50" s="267"/>
      <c r="T50" s="267"/>
      <c r="U50" s="131"/>
    </row>
    <row r="51" spans="1:20" s="29" customFormat="1" ht="11.25">
      <c r="A51" s="188"/>
      <c r="B51" s="190" t="s">
        <v>32</v>
      </c>
      <c r="C51" s="190"/>
      <c r="D51" s="262">
        <f>+D5</f>
        <v>2011</v>
      </c>
      <c r="E51" s="262">
        <f>+E5</f>
        <v>2012</v>
      </c>
      <c r="F51" s="189" t="str">
        <f>+F5</f>
        <v>Var % 12/11</v>
      </c>
      <c r="G51" s="190"/>
      <c r="H51" s="190"/>
      <c r="I51" s="262">
        <f>+D51</f>
        <v>2011</v>
      </c>
      <c r="J51" s="262">
        <f>+E51</f>
        <v>2012</v>
      </c>
      <c r="K51" s="189" t="str">
        <f>+F51</f>
        <v>Var % 12/11</v>
      </c>
      <c r="L51" s="190">
        <v>2008</v>
      </c>
      <c r="M51" s="191">
        <v>2007</v>
      </c>
      <c r="N51" s="191">
        <v>2008</v>
      </c>
      <c r="O51" s="190" t="s">
        <v>219</v>
      </c>
      <c r="R51" s="268"/>
      <c r="S51" s="268"/>
      <c r="T51" s="268"/>
    </row>
    <row r="52" spans="1:18" ht="11.25" customHeight="1">
      <c r="A52" s="26" t="s">
        <v>362</v>
      </c>
      <c r="B52" s="26"/>
      <c r="C52" s="27">
        <f>+C54+C69+C76+C83+C89</f>
        <v>600113.021</v>
      </c>
      <c r="D52" s="27">
        <f>+D54+D69+D76+D83+D89</f>
        <v>35636.884</v>
      </c>
      <c r="E52" s="27">
        <f>+E54+E69+E76+E83+E89</f>
        <v>40885.12499999999</v>
      </c>
      <c r="F52" s="25">
        <f>+E52/D52*100-100</f>
        <v>14.726991843619075</v>
      </c>
      <c r="G52" s="25"/>
      <c r="H52" s="27">
        <f>+H54+H69+H76+H83+H89</f>
        <v>1156758.83</v>
      </c>
      <c r="I52" s="27">
        <f>+I54+I69+I76+I83+I89</f>
        <v>67123.66500000001</v>
      </c>
      <c r="J52" s="27">
        <f>+J54+J69+J76+J83+J89</f>
        <v>82657.137</v>
      </c>
      <c r="K52" s="25">
        <f>+J52/I52*100-100</f>
        <v>23.141573094973268</v>
      </c>
      <c r="L52" s="25">
        <f>+J52/J9*100</f>
        <v>15.38681803913327</v>
      </c>
      <c r="M52" s="23">
        <f>+I52/D52</f>
        <v>1.8835447285458518</v>
      </c>
      <c r="N52" s="23">
        <f>+J52/E52</f>
        <v>2.0216921679950843</v>
      </c>
      <c r="O52" s="23">
        <f>+N52/M52*100-100</f>
        <v>7.334439015732116</v>
      </c>
      <c r="Q52" s="23"/>
      <c r="R52" s="270"/>
    </row>
    <row r="53" spans="1:18" ht="11.25" customHeight="1">
      <c r="A53" s="17"/>
      <c r="B53" s="17"/>
      <c r="C53" s="19"/>
      <c r="D53" s="19"/>
      <c r="E53" s="19"/>
      <c r="F53" s="20"/>
      <c r="G53" s="20"/>
      <c r="H53" s="19"/>
      <c r="I53" s="19"/>
      <c r="J53" s="19"/>
      <c r="K53" s="20"/>
      <c r="L53" s="20"/>
      <c r="R53" s="272"/>
    </row>
    <row r="54" spans="1:20" s="29" customFormat="1" ht="11.25" customHeight="1">
      <c r="A54" s="26" t="s">
        <v>466</v>
      </c>
      <c r="B54" s="26"/>
      <c r="C54" s="27">
        <f>SUM(C55:C67)</f>
        <v>250726.345</v>
      </c>
      <c r="D54" s="27">
        <f>SUM(D55:D67)</f>
        <v>12217.612</v>
      </c>
      <c r="E54" s="27">
        <f>SUM(E55:E67)</f>
        <v>15467.658999999998</v>
      </c>
      <c r="F54" s="25">
        <f aca="true" t="shared" si="9" ref="F54:F91">+E54/D54*100-100</f>
        <v>26.601327657155906</v>
      </c>
      <c r="G54" s="25"/>
      <c r="H54" s="27">
        <f>SUM(H55:H67)</f>
        <v>320165.42</v>
      </c>
      <c r="I54" s="27">
        <f>SUM(I55:I67)</f>
        <v>14619.933</v>
      </c>
      <c r="J54" s="27">
        <f>SUM(J55:J67)</f>
        <v>20178.467000000004</v>
      </c>
      <c r="K54" s="25">
        <f aca="true" t="shared" si="10" ref="K54:K91">+J54/I54*100-100</f>
        <v>38.020242637226886</v>
      </c>
      <c r="L54" s="25"/>
      <c r="M54" s="28"/>
      <c r="N54" s="28"/>
      <c r="O54" s="28"/>
      <c r="R54" s="270"/>
      <c r="S54" s="268"/>
      <c r="T54" s="268"/>
    </row>
    <row r="55" spans="1:18" ht="11.25" customHeight="1">
      <c r="A55" s="17" t="s">
        <v>464</v>
      </c>
      <c r="B55"/>
      <c r="C55" s="19">
        <v>1668.844</v>
      </c>
      <c r="D55" s="19">
        <v>45.163</v>
      </c>
      <c r="E55" s="19">
        <v>178.841</v>
      </c>
      <c r="F55" s="20">
        <f t="shared" si="9"/>
        <v>295.9900803755287</v>
      </c>
      <c r="G55" s="20"/>
      <c r="H55" s="19">
        <v>1891.282</v>
      </c>
      <c r="I55" s="19">
        <v>53.134</v>
      </c>
      <c r="J55" s="19">
        <v>214.152</v>
      </c>
      <c r="K55" s="20">
        <f t="shared" si="10"/>
        <v>303.041367109572</v>
      </c>
      <c r="L55" s="20"/>
      <c r="R55" s="272"/>
    </row>
    <row r="56" spans="1:23" ht="11.25" customHeight="1">
      <c r="A56" s="17" t="s">
        <v>465</v>
      </c>
      <c r="B56"/>
      <c r="C56" s="19">
        <v>54814.403</v>
      </c>
      <c r="D56" s="19">
        <v>1895.16</v>
      </c>
      <c r="E56" s="19">
        <v>2887.39</v>
      </c>
      <c r="F56" s="20">
        <f t="shared" si="9"/>
        <v>52.356001604086174</v>
      </c>
      <c r="G56" s="20"/>
      <c r="H56" s="19">
        <v>58800.516</v>
      </c>
      <c r="I56" s="19">
        <v>1793.61</v>
      </c>
      <c r="J56" s="19">
        <v>3217.159</v>
      </c>
      <c r="K56" s="20">
        <f t="shared" si="10"/>
        <v>79.36781128561952</v>
      </c>
      <c r="L56" s="20"/>
      <c r="R56" s="272"/>
      <c r="S56" s="272"/>
      <c r="T56" s="272"/>
      <c r="U56" s="21"/>
      <c r="V56" s="21"/>
      <c r="W56" s="21"/>
    </row>
    <row r="57" spans="1:23" ht="11.25" customHeight="1">
      <c r="A57" s="17" t="s">
        <v>299</v>
      </c>
      <c r="B57"/>
      <c r="C57" s="19">
        <v>99441.017</v>
      </c>
      <c r="D57" s="19">
        <v>5834.691</v>
      </c>
      <c r="E57" s="19">
        <v>2132.99</v>
      </c>
      <c r="F57" s="20">
        <f t="shared" si="9"/>
        <v>-63.44296553150801</v>
      </c>
      <c r="G57" s="20"/>
      <c r="H57" s="19">
        <v>99070.634</v>
      </c>
      <c r="I57" s="19">
        <v>5520.288</v>
      </c>
      <c r="J57" s="19">
        <v>2882.558</v>
      </c>
      <c r="K57" s="20">
        <f>+J57/I57*100-100</f>
        <v>-47.78247076964101</v>
      </c>
      <c r="L57" s="20">
        <f>+K57/J57*100-100</f>
        <v>-101.65764126063173</v>
      </c>
      <c r="M57" s="20">
        <f>+L57/K57*100-100</f>
        <v>112.75090974412473</v>
      </c>
      <c r="N57" s="20">
        <f>+M57/L57*100-100</f>
        <v>-210.91238036406122</v>
      </c>
      <c r="O57" s="20">
        <f>+N57/M57*100-100</f>
        <v>-287.06046881812546</v>
      </c>
      <c r="R57" s="272"/>
      <c r="S57" s="272"/>
      <c r="T57" s="272"/>
      <c r="U57" s="21"/>
      <c r="V57" s="21"/>
      <c r="W57" s="21"/>
    </row>
    <row r="58" spans="1:18" ht="11.25" customHeight="1">
      <c r="A58" s="17" t="s">
        <v>459</v>
      </c>
      <c r="B58"/>
      <c r="C58" s="19">
        <v>1989.677</v>
      </c>
      <c r="D58" s="19">
        <v>301.645</v>
      </c>
      <c r="E58" s="19">
        <v>266.412</v>
      </c>
      <c r="F58" s="20">
        <f aca="true" t="shared" si="11" ref="F58:F64">+E58/D58*100-100</f>
        <v>-11.680286429412064</v>
      </c>
      <c r="G58" s="20"/>
      <c r="H58" s="19">
        <v>4826.035</v>
      </c>
      <c r="I58" s="19">
        <v>691.584</v>
      </c>
      <c r="J58" s="19">
        <v>784.601</v>
      </c>
      <c r="K58" s="20">
        <f aca="true" t="shared" si="12" ref="K58:K64">+J58/I58*100-100</f>
        <v>13.449848463816409</v>
      </c>
      <c r="L58" s="20"/>
      <c r="R58" s="272"/>
    </row>
    <row r="59" spans="1:18" ht="11.25" customHeight="1">
      <c r="A59" s="17" t="s">
        <v>460</v>
      </c>
      <c r="B59"/>
      <c r="C59" s="19">
        <v>6133.434</v>
      </c>
      <c r="D59" s="19">
        <v>474.61</v>
      </c>
      <c r="E59" s="19">
        <v>457.361</v>
      </c>
      <c r="F59" s="20">
        <f t="shared" si="11"/>
        <v>-3.634352415667607</v>
      </c>
      <c r="G59" s="20"/>
      <c r="H59" s="19">
        <v>17597.391</v>
      </c>
      <c r="I59" s="19">
        <v>1303.39</v>
      </c>
      <c r="J59" s="19">
        <v>1218.757</v>
      </c>
      <c r="K59" s="20">
        <f t="shared" si="12"/>
        <v>-6.493298245344832</v>
      </c>
      <c r="L59" s="20"/>
      <c r="R59" s="272"/>
    </row>
    <row r="60" spans="1:18" ht="11.25" customHeight="1">
      <c r="A60" s="17" t="s">
        <v>461</v>
      </c>
      <c r="B60"/>
      <c r="C60" s="19">
        <v>136.721</v>
      </c>
      <c r="D60" s="19">
        <v>106.374</v>
      </c>
      <c r="E60" s="19">
        <v>16.2</v>
      </c>
      <c r="F60" s="20">
        <f t="shared" si="11"/>
        <v>-84.77071464831631</v>
      </c>
      <c r="G60" s="20"/>
      <c r="H60" s="19">
        <v>182.659</v>
      </c>
      <c r="I60" s="19">
        <v>130.447</v>
      </c>
      <c r="J60" s="19">
        <v>27.9</v>
      </c>
      <c r="K60" s="20">
        <f t="shared" si="12"/>
        <v>-78.6120033423536</v>
      </c>
      <c r="L60" s="20"/>
      <c r="R60" s="272"/>
    </row>
    <row r="61" spans="1:18" ht="11.25" customHeight="1">
      <c r="A61" s="17" t="s">
        <v>462</v>
      </c>
      <c r="B61"/>
      <c r="C61" s="19">
        <v>66961.408</v>
      </c>
      <c r="D61" s="19">
        <v>3124.385</v>
      </c>
      <c r="E61" s="19">
        <v>1317.031</v>
      </c>
      <c r="F61" s="20">
        <f t="shared" si="11"/>
        <v>-57.84671223296745</v>
      </c>
      <c r="G61" s="20"/>
      <c r="H61" s="19">
        <v>87852.73</v>
      </c>
      <c r="I61" s="19">
        <v>3475.068</v>
      </c>
      <c r="J61" s="19">
        <v>1738.018</v>
      </c>
      <c r="K61" s="20">
        <f t="shared" si="12"/>
        <v>-49.986072214989754</v>
      </c>
      <c r="L61" s="20"/>
      <c r="R61" s="272"/>
    </row>
    <row r="62" spans="1:18" ht="11.25" customHeight="1">
      <c r="A62" s="17" t="s">
        <v>383</v>
      </c>
      <c r="B62"/>
      <c r="C62" s="19">
        <v>4396.495</v>
      </c>
      <c r="D62" s="19">
        <v>62.051</v>
      </c>
      <c r="E62" s="19">
        <v>452.611</v>
      </c>
      <c r="F62" s="20">
        <f t="shared" si="11"/>
        <v>629.4177370227716</v>
      </c>
      <c r="G62" s="20"/>
      <c r="H62" s="19">
        <v>11929.566</v>
      </c>
      <c r="I62" s="19">
        <v>274.099</v>
      </c>
      <c r="J62" s="19">
        <v>1597.294</v>
      </c>
      <c r="K62" s="20">
        <f t="shared" si="12"/>
        <v>482.74346130412744</v>
      </c>
      <c r="L62" s="20"/>
      <c r="R62" s="272"/>
    </row>
    <row r="63" spans="1:18" ht="11.25" customHeight="1">
      <c r="A63" s="17" t="s">
        <v>384</v>
      </c>
      <c r="B63"/>
      <c r="C63" s="19">
        <v>1272.618</v>
      </c>
      <c r="D63" s="19">
        <v>105.391</v>
      </c>
      <c r="E63" s="19">
        <v>82.939</v>
      </c>
      <c r="F63" s="20">
        <f t="shared" si="11"/>
        <v>-21.3035268666205</v>
      </c>
      <c r="G63" s="20"/>
      <c r="H63" s="19">
        <v>10129.069</v>
      </c>
      <c r="I63" s="19">
        <v>801.672</v>
      </c>
      <c r="J63" s="19">
        <v>659.986</v>
      </c>
      <c r="K63" s="20">
        <f t="shared" si="12"/>
        <v>-17.673811733477038</v>
      </c>
      <c r="L63" s="20"/>
      <c r="R63" s="272"/>
    </row>
    <row r="64" spans="1:18" ht="11.25" customHeight="1">
      <c r="A64" s="17" t="s">
        <v>305</v>
      </c>
      <c r="B64"/>
      <c r="C64" s="19">
        <v>8791.752</v>
      </c>
      <c r="D64" s="19">
        <v>148.795</v>
      </c>
      <c r="E64" s="19">
        <v>0</v>
      </c>
      <c r="F64" s="20">
        <f t="shared" si="11"/>
        <v>-100</v>
      </c>
      <c r="G64" s="20"/>
      <c r="H64" s="19">
        <v>13145.025</v>
      </c>
      <c r="I64" s="19">
        <v>197.18</v>
      </c>
      <c r="J64" s="19">
        <v>0</v>
      </c>
      <c r="K64" s="20">
        <f t="shared" si="12"/>
        <v>-100</v>
      </c>
      <c r="L64" s="20"/>
      <c r="R64" s="272"/>
    </row>
    <row r="65" spans="1:18" ht="11.25" customHeight="1">
      <c r="A65" s="17" t="s">
        <v>463</v>
      </c>
      <c r="B65"/>
      <c r="C65" s="19">
        <v>200.493</v>
      </c>
      <c r="D65" s="19">
        <v>0</v>
      </c>
      <c r="E65" s="19">
        <v>0</v>
      </c>
      <c r="F65" s="20"/>
      <c r="G65" s="20"/>
      <c r="H65" s="19">
        <v>294.816</v>
      </c>
      <c r="I65" s="19">
        <v>0</v>
      </c>
      <c r="J65" s="19">
        <v>0</v>
      </c>
      <c r="K65" s="20"/>
      <c r="L65" s="20"/>
      <c r="R65" s="272"/>
    </row>
    <row r="66" spans="1:18" ht="11.25" customHeight="1">
      <c r="A66" s="17" t="s">
        <v>306</v>
      </c>
      <c r="B66"/>
      <c r="C66" s="19">
        <v>249.358</v>
      </c>
      <c r="D66" s="19">
        <v>1.42</v>
      </c>
      <c r="E66" s="19">
        <v>1.411</v>
      </c>
      <c r="F66" s="20">
        <f>+E66/D66*100-100</f>
        <v>-0.6338028169013938</v>
      </c>
      <c r="G66" s="20"/>
      <c r="H66" s="19">
        <v>752.297</v>
      </c>
      <c r="I66" s="19">
        <v>1.288</v>
      </c>
      <c r="J66" s="19">
        <v>1.025</v>
      </c>
      <c r="K66" s="20">
        <f>+J66/I66*100-100</f>
        <v>-20.4192546583851</v>
      </c>
      <c r="L66" s="20"/>
      <c r="R66" s="272"/>
    </row>
    <row r="67" spans="1:18" ht="11.25" customHeight="1">
      <c r="A67" s="17" t="s">
        <v>199</v>
      </c>
      <c r="B67"/>
      <c r="C67" s="19">
        <v>4670.125000000029</v>
      </c>
      <c r="D67" s="19">
        <v>117.92699999999968</v>
      </c>
      <c r="E67" s="19">
        <v>7674.472999999998</v>
      </c>
      <c r="F67" s="20">
        <f t="shared" si="9"/>
        <v>6407.81670016198</v>
      </c>
      <c r="G67" s="20"/>
      <c r="H67" s="19">
        <v>13693.399999999907</v>
      </c>
      <c r="I67" s="19">
        <v>378.17299999999886</v>
      </c>
      <c r="J67" s="19">
        <v>7837.0170000000035</v>
      </c>
      <c r="K67" s="20">
        <f t="shared" si="10"/>
        <v>1972.3364703455895</v>
      </c>
      <c r="L67" s="20"/>
      <c r="R67" s="272"/>
    </row>
    <row r="68" spans="1:18" ht="11.25" customHeight="1">
      <c r="A68" s="17"/>
      <c r="B68"/>
      <c r="C68" s="19"/>
      <c r="D68" s="19"/>
      <c r="E68" s="19"/>
      <c r="F68" s="20"/>
      <c r="G68" s="20"/>
      <c r="H68" s="19"/>
      <c r="I68" s="19"/>
      <c r="J68" s="19"/>
      <c r="K68" s="20"/>
      <c r="L68" s="20"/>
      <c r="R68" s="272"/>
    </row>
    <row r="69" spans="1:20" s="29" customFormat="1" ht="11.25" customHeight="1">
      <c r="A69" s="26" t="s">
        <v>314</v>
      </c>
      <c r="B69" s="3"/>
      <c r="C69" s="27">
        <f>SUM(C70:C74)</f>
        <v>124237.049</v>
      </c>
      <c r="D69" s="27">
        <f>SUM(D70:D74)</f>
        <v>10305.491</v>
      </c>
      <c r="E69" s="27">
        <f>SUM(E70:E74)</f>
        <v>13231.071</v>
      </c>
      <c r="F69" s="25">
        <f t="shared" si="9"/>
        <v>28.38855518868533</v>
      </c>
      <c r="G69" s="25"/>
      <c r="H69" s="27">
        <f>SUM(H70:H74)</f>
        <v>318837.13800000004</v>
      </c>
      <c r="I69" s="27">
        <f>SUM(I70:I74)</f>
        <v>26153.040999999997</v>
      </c>
      <c r="J69" s="27">
        <f>SUM(J70:J74)</f>
        <v>33528.153</v>
      </c>
      <c r="K69" s="25">
        <f t="shared" si="10"/>
        <v>28.19982578698975</v>
      </c>
      <c r="L69" s="25"/>
      <c r="M69" s="28"/>
      <c r="N69" s="28"/>
      <c r="O69" s="28"/>
      <c r="R69" s="270"/>
      <c r="S69" s="268"/>
      <c r="T69" s="268"/>
    </row>
    <row r="70" spans="1:18" ht="11.25" customHeight="1">
      <c r="A70" s="17" t="s">
        <v>300</v>
      </c>
      <c r="B70"/>
      <c r="C70" s="19">
        <v>49023.39</v>
      </c>
      <c r="D70" s="19">
        <v>3274.491</v>
      </c>
      <c r="E70" s="19">
        <v>2870.708</v>
      </c>
      <c r="F70" s="20">
        <f t="shared" si="9"/>
        <v>-12.331168416709644</v>
      </c>
      <c r="G70" s="20"/>
      <c r="H70" s="19">
        <v>128485.626</v>
      </c>
      <c r="I70" s="19">
        <v>9055.301</v>
      </c>
      <c r="J70" s="19">
        <v>6087.527</v>
      </c>
      <c r="K70" s="20">
        <f t="shared" si="10"/>
        <v>-32.773885705179765</v>
      </c>
      <c r="L70" s="20"/>
      <c r="R70" s="272"/>
    </row>
    <row r="71" spans="1:18" ht="11.25" customHeight="1">
      <c r="A71" s="17" t="s">
        <v>301</v>
      </c>
      <c r="B71"/>
      <c r="C71" s="19">
        <v>17486.967</v>
      </c>
      <c r="D71" s="19">
        <v>1832.309</v>
      </c>
      <c r="E71" s="19">
        <v>3732.961</v>
      </c>
      <c r="F71" s="20">
        <f t="shared" si="9"/>
        <v>103.72988398790818</v>
      </c>
      <c r="G71" s="20"/>
      <c r="H71" s="19">
        <v>32290.79</v>
      </c>
      <c r="I71" s="19">
        <v>2991.183</v>
      </c>
      <c r="J71" s="19">
        <v>7725.742</v>
      </c>
      <c r="K71" s="20">
        <f t="shared" si="10"/>
        <v>158.28382950825812</v>
      </c>
      <c r="L71" s="20"/>
      <c r="R71" s="272"/>
    </row>
    <row r="72" spans="1:18" ht="11.25" customHeight="1">
      <c r="A72" s="17" t="s">
        <v>302</v>
      </c>
      <c r="B72"/>
      <c r="C72" s="19">
        <v>14314.167</v>
      </c>
      <c r="D72" s="19">
        <v>1086.259</v>
      </c>
      <c r="E72" s="19">
        <v>1970.047</v>
      </c>
      <c r="F72" s="20">
        <f t="shared" si="9"/>
        <v>81.36070679276307</v>
      </c>
      <c r="G72" s="20"/>
      <c r="H72" s="19">
        <v>32135.432</v>
      </c>
      <c r="I72" s="19">
        <v>2232.921</v>
      </c>
      <c r="J72" s="19">
        <v>4670.78</v>
      </c>
      <c r="K72" s="20">
        <f t="shared" si="10"/>
        <v>109.17802286780409</v>
      </c>
      <c r="L72" s="20"/>
      <c r="R72" s="272"/>
    </row>
    <row r="73" spans="1:18" ht="11.25" customHeight="1">
      <c r="A73" s="17" t="s">
        <v>303</v>
      </c>
      <c r="B73"/>
      <c r="C73" s="19">
        <v>2274.971</v>
      </c>
      <c r="D73" s="19">
        <v>272.141</v>
      </c>
      <c r="E73" s="19">
        <v>119.013</v>
      </c>
      <c r="F73" s="20">
        <f t="shared" si="9"/>
        <v>-56.2678905420352</v>
      </c>
      <c r="G73" s="20"/>
      <c r="H73" s="19">
        <v>6887.581</v>
      </c>
      <c r="I73" s="19">
        <v>857.827</v>
      </c>
      <c r="J73" s="19">
        <v>419.897</v>
      </c>
      <c r="K73" s="20">
        <f t="shared" si="10"/>
        <v>-51.05108605814459</v>
      </c>
      <c r="L73" s="20"/>
      <c r="R73" s="272"/>
    </row>
    <row r="74" spans="1:18" ht="11.25" customHeight="1">
      <c r="A74" s="17" t="s">
        <v>304</v>
      </c>
      <c r="B74"/>
      <c r="C74" s="19">
        <v>41137.554</v>
      </c>
      <c r="D74" s="19">
        <v>3840.291</v>
      </c>
      <c r="E74" s="19">
        <v>4538.342</v>
      </c>
      <c r="F74" s="20">
        <f t="shared" si="9"/>
        <v>18.177033979977026</v>
      </c>
      <c r="G74" s="20"/>
      <c r="H74" s="19">
        <v>119037.709</v>
      </c>
      <c r="I74" s="19">
        <v>11015.809</v>
      </c>
      <c r="J74" s="19">
        <v>14624.207</v>
      </c>
      <c r="K74" s="20">
        <f t="shared" si="10"/>
        <v>32.75654107655643</v>
      </c>
      <c r="L74" s="20"/>
      <c r="R74" s="272"/>
    </row>
    <row r="75" spans="1:18" ht="11.25" customHeight="1">
      <c r="A75" s="17"/>
      <c r="B75"/>
      <c r="C75" s="19"/>
      <c r="D75" s="19"/>
      <c r="E75" s="19"/>
      <c r="F75" s="20"/>
      <c r="G75" s="20"/>
      <c r="H75" s="19"/>
      <c r="I75" s="19"/>
      <c r="J75" s="19"/>
      <c r="K75" s="20"/>
      <c r="L75" s="20"/>
      <c r="R75" s="272"/>
    </row>
    <row r="76" spans="1:20" s="29" customFormat="1" ht="11.25" customHeight="1">
      <c r="A76" s="26" t="s">
        <v>1</v>
      </c>
      <c r="B76" s="3"/>
      <c r="C76" s="27">
        <f>SUM(C77:C81)</f>
        <v>134539.719</v>
      </c>
      <c r="D76" s="27">
        <f>SUM(D77:D81)</f>
        <v>6665.526</v>
      </c>
      <c r="E76" s="27">
        <f>SUM(E77:E81)</f>
        <v>9266.691</v>
      </c>
      <c r="F76" s="25">
        <f t="shared" si="9"/>
        <v>39.02415203241276</v>
      </c>
      <c r="G76" s="25"/>
      <c r="H76" s="27">
        <f>SUM(H77:H81)</f>
        <v>319404.435</v>
      </c>
      <c r="I76" s="27">
        <f>SUM(I77:I81)</f>
        <v>15605.286</v>
      </c>
      <c r="J76" s="27">
        <f>SUM(J77:J81)</f>
        <v>21140.239</v>
      </c>
      <c r="K76" s="25">
        <f t="shared" si="10"/>
        <v>35.46844960098778</v>
      </c>
      <c r="L76" s="25"/>
      <c r="M76" s="28"/>
      <c r="N76" s="28"/>
      <c r="O76" s="28"/>
      <c r="R76" s="270"/>
      <c r="S76" s="268"/>
      <c r="T76" s="268"/>
    </row>
    <row r="77" spans="1:18" ht="11.25" customHeight="1">
      <c r="A77" s="17" t="s">
        <v>307</v>
      </c>
      <c r="B77"/>
      <c r="C77" s="19">
        <v>57965.964</v>
      </c>
      <c r="D77" s="19">
        <v>3997.758</v>
      </c>
      <c r="E77" s="19">
        <v>5259.674</v>
      </c>
      <c r="F77" s="20">
        <f t="shared" si="9"/>
        <v>31.565592514604447</v>
      </c>
      <c r="G77" s="20"/>
      <c r="H77" s="19">
        <v>112327.261</v>
      </c>
      <c r="I77" s="19">
        <v>7616.474</v>
      </c>
      <c r="J77" s="19">
        <v>9913.316</v>
      </c>
      <c r="K77" s="20">
        <f t="shared" si="10"/>
        <v>30.156237650125263</v>
      </c>
      <c r="L77" s="20"/>
      <c r="R77" s="272"/>
    </row>
    <row r="78" spans="1:18" ht="11.25" customHeight="1">
      <c r="A78" s="17" t="s">
        <v>108</v>
      </c>
      <c r="B78"/>
      <c r="C78" s="19">
        <v>5268.859</v>
      </c>
      <c r="D78" s="19">
        <v>598.233</v>
      </c>
      <c r="E78" s="19">
        <v>485.73</v>
      </c>
      <c r="F78" s="20">
        <f t="shared" si="9"/>
        <v>-18.805883326396227</v>
      </c>
      <c r="G78" s="20"/>
      <c r="H78" s="19">
        <v>32292.861</v>
      </c>
      <c r="I78" s="19">
        <v>3107.926</v>
      </c>
      <c r="J78" s="19">
        <v>3179.472</v>
      </c>
      <c r="K78" s="20">
        <f t="shared" si="10"/>
        <v>2.3020496627011084</v>
      </c>
      <c r="L78" s="20"/>
      <c r="R78" s="272"/>
    </row>
    <row r="79" spans="1:18" ht="11.25" customHeight="1">
      <c r="A79" s="17" t="s">
        <v>308</v>
      </c>
      <c r="B79"/>
      <c r="C79" s="19">
        <v>633.445</v>
      </c>
      <c r="D79" s="19">
        <v>10.8</v>
      </c>
      <c r="E79" s="19">
        <v>0</v>
      </c>
      <c r="F79" s="20">
        <f t="shared" si="9"/>
        <v>-100</v>
      </c>
      <c r="G79" s="20"/>
      <c r="H79" s="19">
        <v>2037.862</v>
      </c>
      <c r="I79" s="19">
        <v>55.62</v>
      </c>
      <c r="J79" s="19">
        <v>0</v>
      </c>
      <c r="K79" s="20">
        <f t="shared" si="10"/>
        <v>-100</v>
      </c>
      <c r="L79" s="20"/>
      <c r="R79" s="272"/>
    </row>
    <row r="80" spans="1:18" ht="11.25" customHeight="1">
      <c r="A80" s="17" t="s">
        <v>309</v>
      </c>
      <c r="B80"/>
      <c r="C80" s="19">
        <v>70164.248</v>
      </c>
      <c r="D80" s="19">
        <v>2044.57</v>
      </c>
      <c r="E80" s="19">
        <v>3517.261</v>
      </c>
      <c r="F80" s="20">
        <f t="shared" si="9"/>
        <v>72.02937536988219</v>
      </c>
      <c r="G80" s="20"/>
      <c r="H80" s="19">
        <v>166979.974</v>
      </c>
      <c r="I80" s="19">
        <v>4555.176</v>
      </c>
      <c r="J80" s="19">
        <v>8006.806</v>
      </c>
      <c r="K80" s="20">
        <f t="shared" si="10"/>
        <v>75.77380105620506</v>
      </c>
      <c r="L80" s="20"/>
      <c r="R80" s="272"/>
    </row>
    <row r="81" spans="1:18" ht="11.25" customHeight="1">
      <c r="A81" s="17" t="s">
        <v>310</v>
      </c>
      <c r="B81"/>
      <c r="C81" s="19">
        <v>507.203</v>
      </c>
      <c r="D81" s="19">
        <v>14.165</v>
      </c>
      <c r="E81" s="19">
        <v>4.026</v>
      </c>
      <c r="F81" s="20">
        <f t="shared" si="9"/>
        <v>-71.57783268619838</v>
      </c>
      <c r="G81" s="20"/>
      <c r="H81" s="19">
        <v>5766.477</v>
      </c>
      <c r="I81" s="19">
        <v>270.09</v>
      </c>
      <c r="J81" s="19">
        <v>40.645</v>
      </c>
      <c r="K81" s="20">
        <f t="shared" si="10"/>
        <v>-84.95131252545448</v>
      </c>
      <c r="L81" s="20"/>
      <c r="R81" s="272"/>
    </row>
    <row r="82" spans="1:18" ht="11.25" customHeight="1">
      <c r="A82" s="17"/>
      <c r="B82"/>
      <c r="C82" s="19"/>
      <c r="D82" s="19"/>
      <c r="E82" s="19"/>
      <c r="F82" s="20"/>
      <c r="G82" s="20"/>
      <c r="H82" s="19"/>
      <c r="I82" s="19"/>
      <c r="J82" s="19"/>
      <c r="K82" s="20"/>
      <c r="L82" s="20"/>
      <c r="R82" s="272"/>
    </row>
    <row r="83" spans="1:20" s="29" customFormat="1" ht="11.25" customHeight="1">
      <c r="A83" s="26" t="s">
        <v>415</v>
      </c>
      <c r="B83" s="3"/>
      <c r="C83" s="27">
        <f>SUM(C84:C87)</f>
        <v>6940.4800000000005</v>
      </c>
      <c r="D83" s="27">
        <f>SUM(D84:D87)</f>
        <v>291.53299999999996</v>
      </c>
      <c r="E83" s="27">
        <f>SUM(E84:E87)</f>
        <v>442.138</v>
      </c>
      <c r="F83" s="25">
        <f t="shared" si="9"/>
        <v>51.6596748910072</v>
      </c>
      <c r="G83" s="25"/>
      <c r="H83" s="27">
        <f>SUM(H84:H87)</f>
        <v>28772.819</v>
      </c>
      <c r="I83" s="27">
        <f>SUM(I84:I87)</f>
        <v>1271.889</v>
      </c>
      <c r="J83" s="27">
        <f>SUM(J84:J87)</f>
        <v>1812.777</v>
      </c>
      <c r="K83" s="25">
        <f t="shared" si="10"/>
        <v>42.526352535480726</v>
      </c>
      <c r="L83" s="25"/>
      <c r="M83" s="28"/>
      <c r="N83" s="28"/>
      <c r="O83" s="28"/>
      <c r="R83" s="270"/>
      <c r="S83" s="268"/>
      <c r="T83" s="268"/>
    </row>
    <row r="84" spans="1:18" ht="11.25" customHeight="1">
      <c r="A84" s="17" t="s">
        <v>311</v>
      </c>
      <c r="B84"/>
      <c r="C84" s="19">
        <v>6651.901</v>
      </c>
      <c r="D84" s="19">
        <v>285.691</v>
      </c>
      <c r="E84" s="19">
        <v>420.877</v>
      </c>
      <c r="F84" s="20">
        <f t="shared" si="9"/>
        <v>47.318956494954335</v>
      </c>
      <c r="G84" s="20"/>
      <c r="H84" s="19">
        <v>24130.733</v>
      </c>
      <c r="I84" s="19">
        <v>1145.03</v>
      </c>
      <c r="J84" s="19">
        <v>1470.182</v>
      </c>
      <c r="K84" s="20">
        <f t="shared" si="10"/>
        <v>28.396810563915352</v>
      </c>
      <c r="L84" s="20"/>
      <c r="R84" s="272"/>
    </row>
    <row r="85" spans="1:18" ht="11.25" customHeight="1">
      <c r="A85" s="17" t="s">
        <v>312</v>
      </c>
      <c r="B85"/>
      <c r="C85" s="19">
        <v>267.818</v>
      </c>
      <c r="D85" s="19">
        <v>5.842</v>
      </c>
      <c r="E85" s="19">
        <v>20.705</v>
      </c>
      <c r="F85" s="20">
        <f t="shared" si="9"/>
        <v>254.4162957891133</v>
      </c>
      <c r="G85" s="20"/>
      <c r="H85" s="19">
        <v>4485.418</v>
      </c>
      <c r="I85" s="19">
        <v>126.859</v>
      </c>
      <c r="J85" s="19">
        <v>331.06</v>
      </c>
      <c r="K85" s="20">
        <f t="shared" si="10"/>
        <v>160.96690025934305</v>
      </c>
      <c r="L85" s="20"/>
      <c r="R85" s="272"/>
    </row>
    <row r="86" spans="1:18" ht="11.25" customHeight="1">
      <c r="A86" s="17" t="s">
        <v>457</v>
      </c>
      <c r="B86"/>
      <c r="C86" s="19">
        <v>0</v>
      </c>
      <c r="D86" s="19">
        <v>0</v>
      </c>
      <c r="E86" s="19">
        <v>0.546</v>
      </c>
      <c r="F86" s="20"/>
      <c r="G86" s="20"/>
      <c r="H86" s="19">
        <v>0</v>
      </c>
      <c r="I86" s="19">
        <v>0</v>
      </c>
      <c r="J86" s="19">
        <v>9.266</v>
      </c>
      <c r="K86" s="20"/>
      <c r="L86" s="20"/>
      <c r="R86" s="272"/>
    </row>
    <row r="87" spans="1:18" ht="11.25" customHeight="1">
      <c r="A87" s="17" t="s">
        <v>0</v>
      </c>
      <c r="B87"/>
      <c r="C87" s="19">
        <v>20.761</v>
      </c>
      <c r="D87" s="19">
        <v>0</v>
      </c>
      <c r="E87" s="19">
        <v>0.01</v>
      </c>
      <c r="F87" s="20"/>
      <c r="G87" s="20"/>
      <c r="H87" s="19">
        <v>156.668</v>
      </c>
      <c r="I87" s="19">
        <v>0</v>
      </c>
      <c r="J87" s="19">
        <v>2.269</v>
      </c>
      <c r="K87" s="20"/>
      <c r="L87" s="20"/>
      <c r="R87" s="272"/>
    </row>
    <row r="88" spans="1:18" ht="11.25" customHeight="1">
      <c r="A88" s="17"/>
      <c r="B88"/>
      <c r="C88" s="19"/>
      <c r="D88" s="19"/>
      <c r="E88" s="19"/>
      <c r="F88" s="20"/>
      <c r="G88" s="20"/>
      <c r="H88" s="19"/>
      <c r="I88" s="19"/>
      <c r="J88" s="19"/>
      <c r="K88" s="20"/>
      <c r="L88" s="20"/>
      <c r="R88" s="272"/>
    </row>
    <row r="89" spans="1:20" s="29" customFormat="1" ht="11.25" customHeight="1">
      <c r="A89" s="26" t="s">
        <v>2</v>
      </c>
      <c r="B89" s="3"/>
      <c r="C89" s="27">
        <f>SUM(C90:C93)</f>
        <v>83669.42800000001</v>
      </c>
      <c r="D89" s="27">
        <f>SUM(D90:D93)</f>
        <v>6156.722</v>
      </c>
      <c r="E89" s="27">
        <f>SUM(E90:E93)</f>
        <v>2477.566</v>
      </c>
      <c r="F89" s="25">
        <f t="shared" si="9"/>
        <v>-59.75835842514897</v>
      </c>
      <c r="G89" s="25"/>
      <c r="H89" s="27">
        <f>SUM(H90:H93)</f>
        <v>169579.01799999998</v>
      </c>
      <c r="I89" s="27">
        <f>SUM(I90:I93)</f>
        <v>9473.516</v>
      </c>
      <c r="J89" s="27">
        <f>SUM(J90:J93)</f>
        <v>5997.501000000001</v>
      </c>
      <c r="K89" s="25">
        <f t="shared" si="10"/>
        <v>-36.69192092988494</v>
      </c>
      <c r="L89" s="25"/>
      <c r="M89" s="28"/>
      <c r="N89" s="28"/>
      <c r="O89" s="28"/>
      <c r="R89" s="270"/>
      <c r="S89" s="268"/>
      <c r="T89" s="268"/>
    </row>
    <row r="90" spans="1:18" ht="11.25" customHeight="1">
      <c r="A90" s="17" t="s">
        <v>108</v>
      </c>
      <c r="B90"/>
      <c r="C90" s="19">
        <v>55339.01</v>
      </c>
      <c r="D90" s="19">
        <v>3540.668</v>
      </c>
      <c r="E90" s="19">
        <v>764.559</v>
      </c>
      <c r="F90" s="20">
        <f t="shared" si="9"/>
        <v>-78.40636286712</v>
      </c>
      <c r="G90" s="20"/>
      <c r="H90" s="19">
        <v>101655.974</v>
      </c>
      <c r="I90" s="19">
        <v>4604.788</v>
      </c>
      <c r="J90" s="19">
        <v>1540.805</v>
      </c>
      <c r="K90" s="20">
        <f t="shared" si="10"/>
        <v>-66.53906759659728</v>
      </c>
      <c r="L90" s="20"/>
      <c r="R90" s="272"/>
    </row>
    <row r="91" spans="1:18" ht="11.25" customHeight="1">
      <c r="A91" s="17" t="s">
        <v>313</v>
      </c>
      <c r="B91"/>
      <c r="C91" s="19">
        <v>28071.62</v>
      </c>
      <c r="D91" s="19">
        <v>2616.054</v>
      </c>
      <c r="E91" s="19">
        <v>1709.752</v>
      </c>
      <c r="F91" s="20">
        <f t="shared" si="9"/>
        <v>-34.64385673996027</v>
      </c>
      <c r="G91" s="20"/>
      <c r="H91" s="19">
        <v>67527.343</v>
      </c>
      <c r="I91" s="19">
        <v>4868.728</v>
      </c>
      <c r="J91" s="19">
        <v>4450.175</v>
      </c>
      <c r="K91" s="20">
        <f t="shared" si="10"/>
        <v>-8.596762850584383</v>
      </c>
      <c r="L91" s="20"/>
      <c r="R91" s="272"/>
    </row>
    <row r="92" spans="1:18" ht="11.25" customHeight="1">
      <c r="A92" s="17" t="s">
        <v>458</v>
      </c>
      <c r="B92"/>
      <c r="C92" s="19">
        <v>53.767</v>
      </c>
      <c r="D92" s="19">
        <v>0</v>
      </c>
      <c r="E92" s="19">
        <v>1.35</v>
      </c>
      <c r="F92" s="20"/>
      <c r="G92" s="20"/>
      <c r="H92" s="19">
        <v>170.662</v>
      </c>
      <c r="I92" s="19">
        <v>0</v>
      </c>
      <c r="J92" s="19">
        <v>3.645</v>
      </c>
      <c r="K92" s="20"/>
      <c r="L92" s="20"/>
      <c r="R92" s="272"/>
    </row>
    <row r="93" spans="1:18" ht="11.25" customHeight="1">
      <c r="A93" s="17" t="s">
        <v>0</v>
      </c>
      <c r="B93"/>
      <c r="C93" s="19">
        <v>205.031</v>
      </c>
      <c r="D93" s="19">
        <v>0</v>
      </c>
      <c r="E93" s="19">
        <v>1.905</v>
      </c>
      <c r="F93" s="20"/>
      <c r="G93" s="20"/>
      <c r="H93" s="19">
        <v>225.039</v>
      </c>
      <c r="I93" s="19">
        <v>0</v>
      </c>
      <c r="J93" s="19">
        <v>2.876</v>
      </c>
      <c r="K93" s="20"/>
      <c r="L93" s="20"/>
      <c r="R93" s="272"/>
    </row>
    <row r="94" spans="1:20" s="29" customFormat="1" ht="11.25" customHeight="1">
      <c r="A94" s="26"/>
      <c r="B94" s="3"/>
      <c r="C94" s="27"/>
      <c r="D94" s="27"/>
      <c r="E94" s="27"/>
      <c r="F94" s="25"/>
      <c r="G94" s="25"/>
      <c r="H94" s="27"/>
      <c r="I94" s="27"/>
      <c r="J94" s="27"/>
      <c r="K94" s="25"/>
      <c r="L94" s="25"/>
      <c r="M94" s="28"/>
      <c r="N94" s="28"/>
      <c r="O94" s="28"/>
      <c r="R94" s="270"/>
      <c r="S94" s="268"/>
      <c r="T94" s="268"/>
    </row>
    <row r="95" spans="1:18" ht="11.25" customHeight="1">
      <c r="A95" s="17"/>
      <c r="B95" s="17"/>
      <c r="C95" s="19"/>
      <c r="D95" s="19"/>
      <c r="E95" s="19"/>
      <c r="F95" s="20"/>
      <c r="G95" s="20"/>
      <c r="H95" s="19"/>
      <c r="I95" s="19"/>
      <c r="J95" s="19"/>
      <c r="K95" s="20"/>
      <c r="L95" s="20"/>
      <c r="R95" s="272"/>
    </row>
    <row r="96" spans="1:18" ht="11.25">
      <c r="A96" s="114"/>
      <c r="B96" s="114"/>
      <c r="C96" s="122"/>
      <c r="D96" s="122"/>
      <c r="E96" s="122"/>
      <c r="F96" s="122"/>
      <c r="G96" s="122"/>
      <c r="H96" s="122"/>
      <c r="I96" s="122"/>
      <c r="J96" s="122"/>
      <c r="K96" s="114"/>
      <c r="L96" s="114"/>
      <c r="R96" s="272"/>
    </row>
    <row r="97" spans="1:18" ht="11.25">
      <c r="A97" s="17" t="s">
        <v>421</v>
      </c>
      <c r="B97" s="17"/>
      <c r="C97" s="17"/>
      <c r="D97" s="17"/>
      <c r="E97" s="17"/>
      <c r="F97" s="17"/>
      <c r="G97" s="17"/>
      <c r="H97" s="17"/>
      <c r="I97" s="17"/>
      <c r="J97" s="17"/>
      <c r="K97" s="17"/>
      <c r="L97" s="17"/>
      <c r="R97" s="272"/>
    </row>
    <row r="98" spans="1:18" ht="19.5" customHeight="1">
      <c r="A98" s="345" t="s">
        <v>208</v>
      </c>
      <c r="B98" s="345"/>
      <c r="C98" s="345"/>
      <c r="D98" s="345"/>
      <c r="E98" s="345"/>
      <c r="F98" s="345"/>
      <c r="G98" s="345"/>
      <c r="H98" s="345"/>
      <c r="I98" s="345"/>
      <c r="J98" s="345"/>
      <c r="K98" s="345"/>
      <c r="L98" s="345"/>
      <c r="R98" s="272"/>
    </row>
    <row r="99" spans="1:18" ht="19.5" customHeight="1">
      <c r="A99" s="346" t="s">
        <v>205</v>
      </c>
      <c r="B99" s="346"/>
      <c r="C99" s="346"/>
      <c r="D99" s="346"/>
      <c r="E99" s="346"/>
      <c r="F99" s="346"/>
      <c r="G99" s="346"/>
      <c r="H99" s="346"/>
      <c r="I99" s="346"/>
      <c r="J99" s="346"/>
      <c r="K99" s="346"/>
      <c r="L99" s="346"/>
      <c r="R99" s="272"/>
    </row>
    <row r="100" spans="1:21" s="29" customFormat="1" ht="11.25">
      <c r="A100" s="26"/>
      <c r="B100" s="26"/>
      <c r="C100" s="347" t="s">
        <v>119</v>
      </c>
      <c r="D100" s="347"/>
      <c r="E100" s="347"/>
      <c r="F100" s="347"/>
      <c r="G100" s="186"/>
      <c r="H100" s="347" t="s">
        <v>120</v>
      </c>
      <c r="I100" s="347"/>
      <c r="J100" s="347"/>
      <c r="K100" s="347"/>
      <c r="L100" s="186"/>
      <c r="M100" s="349"/>
      <c r="N100" s="349"/>
      <c r="O100" s="349"/>
      <c r="P100" s="131"/>
      <c r="Q100" s="131"/>
      <c r="R100" s="267"/>
      <c r="S100" s="267"/>
      <c r="T100" s="267"/>
      <c r="U100" s="131"/>
    </row>
    <row r="101" spans="1:21" s="29" customFormat="1" ht="11.25">
      <c r="A101" s="26" t="s">
        <v>366</v>
      </c>
      <c r="B101" s="187" t="s">
        <v>107</v>
      </c>
      <c r="C101" s="309">
        <f>+C4</f>
        <v>2011</v>
      </c>
      <c r="D101" s="348" t="str">
        <f>+D4</f>
        <v>enero </v>
      </c>
      <c r="E101" s="348"/>
      <c r="F101" s="348"/>
      <c r="G101" s="186"/>
      <c r="H101" s="309">
        <f>+C101</f>
        <v>2011</v>
      </c>
      <c r="I101" s="348" t="str">
        <f>+D101</f>
        <v>enero </v>
      </c>
      <c r="J101" s="348"/>
      <c r="K101" s="348"/>
      <c r="L101" s="187" t="s">
        <v>258</v>
      </c>
      <c r="M101" s="350"/>
      <c r="N101" s="350"/>
      <c r="O101" s="350"/>
      <c r="P101" s="131"/>
      <c r="Q101" s="131"/>
      <c r="R101" s="267"/>
      <c r="S101" s="267"/>
      <c r="T101" s="267"/>
      <c r="U101" s="131"/>
    </row>
    <row r="102" spans="1:20" s="29" customFormat="1" ht="11.25">
      <c r="A102" s="188"/>
      <c r="B102" s="190" t="s">
        <v>32</v>
      </c>
      <c r="C102" s="190"/>
      <c r="D102" s="262">
        <f>+D5</f>
        <v>2011</v>
      </c>
      <c r="E102" s="262">
        <f>+E5</f>
        <v>2012</v>
      </c>
      <c r="F102" s="189" t="str">
        <f>+F5</f>
        <v>Var % 12/11</v>
      </c>
      <c r="G102" s="190"/>
      <c r="H102" s="190"/>
      <c r="I102" s="262">
        <f>+D102</f>
        <v>2011</v>
      </c>
      <c r="J102" s="262">
        <f>+E102</f>
        <v>2012</v>
      </c>
      <c r="K102" s="189" t="str">
        <f>+F102</f>
        <v>Var % 12/11</v>
      </c>
      <c r="L102" s="190">
        <v>2008</v>
      </c>
      <c r="M102" s="191"/>
      <c r="N102" s="191"/>
      <c r="O102" s="190"/>
      <c r="R102" s="268"/>
      <c r="S102" s="268"/>
      <c r="T102" s="268"/>
    </row>
    <row r="103" spans="1:18" ht="11.25">
      <c r="A103" s="17"/>
      <c r="B103" s="17"/>
      <c r="C103" s="17"/>
      <c r="D103" s="17"/>
      <c r="E103" s="17"/>
      <c r="F103" s="17"/>
      <c r="G103" s="17"/>
      <c r="H103" s="17"/>
      <c r="I103" s="17"/>
      <c r="J103" s="17"/>
      <c r="K103" s="19"/>
      <c r="L103" s="19"/>
      <c r="R103" s="272"/>
    </row>
    <row r="104" spans="1:20" s="29" customFormat="1" ht="11.25">
      <c r="A104" s="26" t="s">
        <v>442</v>
      </c>
      <c r="B104" s="26"/>
      <c r="C104" s="26"/>
      <c r="D104" s="26"/>
      <c r="E104" s="26"/>
      <c r="F104" s="26"/>
      <c r="G104" s="26"/>
      <c r="H104" s="27">
        <f>+H7</f>
        <v>7779577</v>
      </c>
      <c r="I104" s="27">
        <f>+I7</f>
        <v>731525</v>
      </c>
      <c r="J104" s="27">
        <f>+J7</f>
        <v>756091</v>
      </c>
      <c r="K104" s="25">
        <f>+J104/I104*100-100</f>
        <v>3.358190082362171</v>
      </c>
      <c r="L104" s="26"/>
      <c r="M104" s="28"/>
      <c r="N104" s="28"/>
      <c r="O104" s="28"/>
      <c r="R104" s="268"/>
      <c r="S104" s="268"/>
      <c r="T104" s="268"/>
    </row>
    <row r="105" spans="1:20" s="118" customFormat="1" ht="11.25">
      <c r="A105" s="116" t="s">
        <v>444</v>
      </c>
      <c r="B105" s="116"/>
      <c r="C105" s="116">
        <f>SUM(C107:C123)</f>
        <v>76524.99700000002</v>
      </c>
      <c r="D105" s="116">
        <f>SUM(D107:D123)</f>
        <v>486.14899999999994</v>
      </c>
      <c r="E105" s="116">
        <f>SUM(E107:E123)</f>
        <v>623.2</v>
      </c>
      <c r="F105" s="117">
        <f>+E105/D105*100-100</f>
        <v>28.191151272552275</v>
      </c>
      <c r="G105" s="116"/>
      <c r="H105" s="116">
        <f>SUM(H107:H123)</f>
        <v>421330.00200000004</v>
      </c>
      <c r="I105" s="116">
        <f>SUM(I107:I123)</f>
        <v>6767.606</v>
      </c>
      <c r="J105" s="116">
        <f>SUM(J107:J123)</f>
        <v>6897.562</v>
      </c>
      <c r="K105" s="117">
        <f>+J105/I105*100-100</f>
        <v>1.9202654528056087</v>
      </c>
      <c r="L105" s="117">
        <f>+J105/$J$7*100</f>
        <v>0.9122661161156528</v>
      </c>
      <c r="M105" s="123"/>
      <c r="N105" s="123"/>
      <c r="O105" s="123"/>
      <c r="R105" s="270"/>
      <c r="S105" s="271"/>
      <c r="T105" s="271"/>
    </row>
    <row r="106" spans="1:27" ht="11.25" customHeight="1">
      <c r="A106" s="26"/>
      <c r="B106" s="26"/>
      <c r="C106" s="27"/>
      <c r="D106" s="27"/>
      <c r="E106" s="27"/>
      <c r="F106" s="25"/>
      <c r="G106" s="25"/>
      <c r="H106" s="27"/>
      <c r="I106" s="27"/>
      <c r="J106" s="27"/>
      <c r="K106" s="20"/>
      <c r="P106" s="113"/>
      <c r="Q106" s="113"/>
      <c r="R106" s="274"/>
      <c r="S106" s="266"/>
      <c r="T106" s="266"/>
      <c r="U106" s="113"/>
      <c r="V106" s="113"/>
      <c r="W106" s="113"/>
      <c r="X106" s="113"/>
      <c r="Y106" s="113"/>
      <c r="Z106" s="113"/>
      <c r="AA106" s="113"/>
    </row>
    <row r="107" spans="1:27" ht="11.25" customHeight="1">
      <c r="A107" s="17" t="s">
        <v>467</v>
      </c>
      <c r="B107" s="26"/>
      <c r="C107" s="19">
        <v>487.925</v>
      </c>
      <c r="D107" s="19">
        <v>0</v>
      </c>
      <c r="E107" s="19">
        <v>0</v>
      </c>
      <c r="F107" s="20"/>
      <c r="G107" s="25"/>
      <c r="H107" s="249">
        <v>545.996</v>
      </c>
      <c r="I107" s="249">
        <v>0</v>
      </c>
      <c r="J107" s="249">
        <v>0</v>
      </c>
      <c r="K107" s="20"/>
      <c r="P107" s="113"/>
      <c r="Q107" s="113"/>
      <c r="R107" s="274"/>
      <c r="S107" s="266"/>
      <c r="T107" s="266"/>
      <c r="U107" s="113"/>
      <c r="V107" s="113"/>
      <c r="W107" s="113"/>
      <c r="X107" s="113"/>
      <c r="Y107" s="113"/>
      <c r="Z107" s="113"/>
      <c r="AA107" s="113"/>
    </row>
    <row r="108" spans="1:27" ht="11.25" customHeight="1">
      <c r="A108" s="17" t="s">
        <v>468</v>
      </c>
      <c r="B108" s="26"/>
      <c r="C108" s="19">
        <v>2240.466</v>
      </c>
      <c r="D108" s="19">
        <v>0</v>
      </c>
      <c r="E108" s="19">
        <v>4.5</v>
      </c>
      <c r="F108" s="20"/>
      <c r="G108" s="25"/>
      <c r="H108" s="249">
        <v>6913.022</v>
      </c>
      <c r="I108" s="249">
        <v>0</v>
      </c>
      <c r="J108" s="249">
        <v>39.15</v>
      </c>
      <c r="K108" s="20"/>
      <c r="P108" s="113"/>
      <c r="Q108" s="113"/>
      <c r="R108" s="274"/>
      <c r="S108" s="266"/>
      <c r="T108" s="266"/>
      <c r="U108" s="113"/>
      <c r="V108" s="113"/>
      <c r="W108" s="113"/>
      <c r="X108" s="113"/>
      <c r="Y108" s="113"/>
      <c r="Z108" s="113"/>
      <c r="AA108" s="113"/>
    </row>
    <row r="109" spans="1:27" ht="11.25" customHeight="1">
      <c r="A109" s="17" t="s">
        <v>469</v>
      </c>
      <c r="B109" s="26"/>
      <c r="C109" s="19">
        <v>104.2</v>
      </c>
      <c r="D109" s="19">
        <v>0</v>
      </c>
      <c r="E109" s="19">
        <v>0</v>
      </c>
      <c r="F109" s="20"/>
      <c r="G109" s="25"/>
      <c r="H109" s="249">
        <v>42.629</v>
      </c>
      <c r="I109" s="249">
        <v>0</v>
      </c>
      <c r="J109" s="249">
        <v>0</v>
      </c>
      <c r="K109" s="20"/>
      <c r="P109" s="113"/>
      <c r="Q109" s="113"/>
      <c r="R109" s="274"/>
      <c r="S109" s="266"/>
      <c r="T109" s="266"/>
      <c r="U109" s="113"/>
      <c r="V109" s="113"/>
      <c r="W109" s="113"/>
      <c r="X109" s="113"/>
      <c r="Y109" s="113"/>
      <c r="Z109" s="113"/>
      <c r="AA109" s="113"/>
    </row>
    <row r="110" spans="1:27" ht="11.25" customHeight="1">
      <c r="A110" s="17" t="s">
        <v>86</v>
      </c>
      <c r="B110" s="26"/>
      <c r="C110" s="19">
        <v>1906.48</v>
      </c>
      <c r="D110" s="19">
        <v>132</v>
      </c>
      <c r="E110" s="19">
        <v>0</v>
      </c>
      <c r="F110" s="20">
        <f aca="true" t="shared" si="13" ref="F110:F122">+E110/D110*100-100</f>
        <v>-100</v>
      </c>
      <c r="G110" s="25"/>
      <c r="H110" s="249">
        <v>847.952</v>
      </c>
      <c r="I110" s="249">
        <v>52.8</v>
      </c>
      <c r="J110" s="249">
        <v>0</v>
      </c>
      <c r="K110" s="20">
        <f aca="true" t="shared" si="14" ref="K110:K122">+J110/I110*100-100</f>
        <v>-100</v>
      </c>
      <c r="P110" s="113"/>
      <c r="Q110" s="113"/>
      <c r="R110" s="274"/>
      <c r="S110" s="266"/>
      <c r="T110" s="266"/>
      <c r="U110" s="113"/>
      <c r="V110" s="113"/>
      <c r="W110" s="113"/>
      <c r="X110" s="113"/>
      <c r="Y110" s="113"/>
      <c r="Z110" s="113"/>
      <c r="AA110" s="113"/>
    </row>
    <row r="111" spans="1:27" ht="11.25" customHeight="1">
      <c r="A111" s="17" t="s">
        <v>470</v>
      </c>
      <c r="B111" s="26"/>
      <c r="C111" s="19">
        <v>47914.938</v>
      </c>
      <c r="D111" s="19">
        <v>42.6</v>
      </c>
      <c r="E111" s="19">
        <v>373.866</v>
      </c>
      <c r="F111" s="20">
        <f t="shared" si="13"/>
        <v>777.6197183098591</v>
      </c>
      <c r="G111" s="25"/>
      <c r="H111" s="249">
        <v>164055.926</v>
      </c>
      <c r="I111" s="249">
        <v>409.145</v>
      </c>
      <c r="J111" s="249">
        <v>833.56</v>
      </c>
      <c r="K111" s="20">
        <f t="shared" si="14"/>
        <v>103.73217319043371</v>
      </c>
      <c r="P111" s="113"/>
      <c r="Q111" s="113"/>
      <c r="R111" s="274"/>
      <c r="S111" s="266"/>
      <c r="T111" s="266"/>
      <c r="U111" s="113"/>
      <c r="V111" s="113"/>
      <c r="W111" s="113"/>
      <c r="X111" s="113"/>
      <c r="Y111" s="113"/>
      <c r="Z111" s="113"/>
      <c r="AA111" s="113"/>
    </row>
    <row r="112" spans="1:27" ht="11.25" customHeight="1">
      <c r="A112" s="17" t="s">
        <v>471</v>
      </c>
      <c r="B112" s="26"/>
      <c r="C112" s="19">
        <v>0</v>
      </c>
      <c r="D112" s="19">
        <v>0</v>
      </c>
      <c r="E112" s="19">
        <v>52.8</v>
      </c>
      <c r="F112" s="20"/>
      <c r="G112" s="25"/>
      <c r="H112" s="249">
        <v>0</v>
      </c>
      <c r="I112" s="249">
        <v>0</v>
      </c>
      <c r="J112" s="249">
        <v>17.952</v>
      </c>
      <c r="K112" s="20"/>
      <c r="P112" s="113"/>
      <c r="Q112" s="113"/>
      <c r="R112" s="274"/>
      <c r="S112" s="266"/>
      <c r="T112" s="266"/>
      <c r="U112" s="113"/>
      <c r="V112" s="113"/>
      <c r="W112" s="113"/>
      <c r="X112" s="113"/>
      <c r="Y112" s="113"/>
      <c r="Z112" s="113"/>
      <c r="AA112" s="113"/>
    </row>
    <row r="113" spans="1:27" ht="11.25" customHeight="1">
      <c r="A113" s="17" t="s">
        <v>472</v>
      </c>
      <c r="B113" s="26"/>
      <c r="C113" s="19">
        <v>0</v>
      </c>
      <c r="D113" s="19">
        <v>0</v>
      </c>
      <c r="E113" s="19">
        <v>0.325</v>
      </c>
      <c r="F113" s="20"/>
      <c r="G113" s="25"/>
      <c r="H113" s="249">
        <v>0</v>
      </c>
      <c r="I113" s="249">
        <v>0</v>
      </c>
      <c r="J113" s="249">
        <v>0.63</v>
      </c>
      <c r="K113" s="20"/>
      <c r="P113" s="113"/>
      <c r="Q113" s="113"/>
      <c r="R113" s="274"/>
      <c r="S113" s="266"/>
      <c r="T113" s="266"/>
      <c r="U113" s="113"/>
      <c r="V113" s="113"/>
      <c r="W113" s="113"/>
      <c r="X113" s="113"/>
      <c r="Y113" s="113"/>
      <c r="Z113" s="113"/>
      <c r="AA113" s="113"/>
    </row>
    <row r="114" spans="1:27" ht="11.25" customHeight="1">
      <c r="A114" s="17" t="s">
        <v>473</v>
      </c>
      <c r="B114" s="26"/>
      <c r="C114" s="19">
        <v>10740.003</v>
      </c>
      <c r="D114" s="19">
        <v>0</v>
      </c>
      <c r="E114" s="19">
        <v>0.384</v>
      </c>
      <c r="F114" s="20"/>
      <c r="G114" s="25"/>
      <c r="H114" s="249">
        <v>20975.529</v>
      </c>
      <c r="I114" s="249">
        <v>0</v>
      </c>
      <c r="J114" s="249">
        <v>0.461</v>
      </c>
      <c r="K114" s="20"/>
      <c r="P114" s="113"/>
      <c r="Q114" s="113"/>
      <c r="R114" s="274"/>
      <c r="S114" s="266"/>
      <c r="T114" s="266"/>
      <c r="U114" s="113"/>
      <c r="V114" s="113"/>
      <c r="W114" s="113"/>
      <c r="X114" s="113"/>
      <c r="Y114" s="113"/>
      <c r="Z114" s="113"/>
      <c r="AA114" s="113"/>
    </row>
    <row r="115" spans="1:27" ht="11.25" customHeight="1">
      <c r="A115" s="17" t="s">
        <v>474</v>
      </c>
      <c r="B115" s="26"/>
      <c r="C115" s="19">
        <v>6390.088</v>
      </c>
      <c r="D115" s="19">
        <v>60</v>
      </c>
      <c r="E115" s="19">
        <v>0</v>
      </c>
      <c r="F115" s="20">
        <f t="shared" si="13"/>
        <v>-100</v>
      </c>
      <c r="G115" s="25"/>
      <c r="H115" s="249">
        <v>17570.475</v>
      </c>
      <c r="I115" s="249">
        <v>141</v>
      </c>
      <c r="J115" s="249">
        <v>0</v>
      </c>
      <c r="K115" s="20">
        <f t="shared" si="14"/>
        <v>-100</v>
      </c>
      <c r="P115" s="113"/>
      <c r="Q115" s="113"/>
      <c r="R115" s="274"/>
      <c r="S115" s="266"/>
      <c r="T115" s="266"/>
      <c r="U115" s="113"/>
      <c r="V115" s="113"/>
      <c r="W115" s="113"/>
      <c r="X115" s="113"/>
      <c r="Y115" s="113"/>
      <c r="Z115" s="113"/>
      <c r="AA115" s="113"/>
    </row>
    <row r="116" spans="1:27" ht="11.25" customHeight="1">
      <c r="A116" s="17" t="s">
        <v>475</v>
      </c>
      <c r="B116" s="26"/>
      <c r="C116" s="19">
        <v>2957.248</v>
      </c>
      <c r="D116" s="19">
        <v>0.469</v>
      </c>
      <c r="E116" s="19">
        <v>2.545</v>
      </c>
      <c r="F116" s="20">
        <f t="shared" si="13"/>
        <v>442.6439232409382</v>
      </c>
      <c r="G116" s="25"/>
      <c r="H116" s="249">
        <v>13227.496</v>
      </c>
      <c r="I116" s="249">
        <v>4.45</v>
      </c>
      <c r="J116" s="249">
        <v>13.268</v>
      </c>
      <c r="K116" s="20">
        <f t="shared" si="14"/>
        <v>198.15730337078656</v>
      </c>
      <c r="P116" s="113"/>
      <c r="Q116" s="113"/>
      <c r="R116" s="274"/>
      <c r="S116" s="266"/>
      <c r="T116" s="266"/>
      <c r="U116" s="113"/>
      <c r="V116" s="113"/>
      <c r="W116" s="113"/>
      <c r="X116" s="113"/>
      <c r="Y116" s="113"/>
      <c r="Z116" s="113"/>
      <c r="AA116" s="113"/>
    </row>
    <row r="117" spans="1:27" ht="11.25" customHeight="1">
      <c r="A117" s="17" t="s">
        <v>476</v>
      </c>
      <c r="B117" s="26"/>
      <c r="C117" s="19">
        <v>0.591</v>
      </c>
      <c r="D117" s="19">
        <v>0</v>
      </c>
      <c r="E117" s="19">
        <v>0</v>
      </c>
      <c r="F117" s="20"/>
      <c r="G117" s="25"/>
      <c r="H117" s="249">
        <v>20.585</v>
      </c>
      <c r="I117" s="249">
        <v>0</v>
      </c>
      <c r="J117" s="249">
        <v>0</v>
      </c>
      <c r="K117" s="20"/>
      <c r="P117" s="113"/>
      <c r="Q117" s="113"/>
      <c r="R117" s="274"/>
      <c r="S117" s="266"/>
      <c r="T117" s="266"/>
      <c r="U117" s="113"/>
      <c r="V117" s="113"/>
      <c r="W117" s="113"/>
      <c r="X117" s="113"/>
      <c r="Y117" s="113"/>
      <c r="Z117" s="113"/>
      <c r="AA117" s="113"/>
    </row>
    <row r="118" spans="1:27" ht="11.25" customHeight="1">
      <c r="A118" s="17" t="s">
        <v>477</v>
      </c>
      <c r="B118" s="26"/>
      <c r="C118" s="19">
        <v>8.215</v>
      </c>
      <c r="D118" s="19">
        <v>0</v>
      </c>
      <c r="E118" s="19">
        <v>0</v>
      </c>
      <c r="F118" s="20"/>
      <c r="G118" s="25"/>
      <c r="H118" s="249">
        <v>14.548</v>
      </c>
      <c r="I118" s="249">
        <v>0</v>
      </c>
      <c r="J118" s="249">
        <v>0</v>
      </c>
      <c r="K118" s="20"/>
      <c r="P118" s="113"/>
      <c r="Q118" s="113"/>
      <c r="R118" s="274"/>
      <c r="S118" s="266"/>
      <c r="T118" s="266"/>
      <c r="U118" s="113"/>
      <c r="V118" s="113"/>
      <c r="W118" s="113"/>
      <c r="X118" s="113"/>
      <c r="Y118" s="113"/>
      <c r="Z118" s="113"/>
      <c r="AA118" s="113"/>
    </row>
    <row r="119" spans="1:27" ht="11.25" customHeight="1">
      <c r="A119" s="17" t="s">
        <v>478</v>
      </c>
      <c r="B119" s="26"/>
      <c r="C119" s="19">
        <v>81.584</v>
      </c>
      <c r="D119" s="19">
        <v>2.28</v>
      </c>
      <c r="E119" s="19">
        <v>0</v>
      </c>
      <c r="F119" s="20">
        <f t="shared" si="13"/>
        <v>-100</v>
      </c>
      <c r="G119" s="25"/>
      <c r="H119" s="249">
        <v>559.869</v>
      </c>
      <c r="I119" s="249">
        <v>77.251</v>
      </c>
      <c r="J119" s="249">
        <v>0</v>
      </c>
      <c r="K119" s="20">
        <f t="shared" si="14"/>
        <v>-100</v>
      </c>
      <c r="P119" s="113"/>
      <c r="Q119" s="113"/>
      <c r="R119" s="274"/>
      <c r="S119" s="266"/>
      <c r="T119" s="266"/>
      <c r="U119" s="113"/>
      <c r="V119" s="113"/>
      <c r="W119" s="113"/>
      <c r="X119" s="113"/>
      <c r="Y119" s="113"/>
      <c r="Z119" s="113"/>
      <c r="AA119" s="113"/>
    </row>
    <row r="120" spans="1:27" s="126" customFormat="1" ht="11.25" customHeight="1">
      <c r="A120" s="17" t="s">
        <v>479</v>
      </c>
      <c r="B120" s="124"/>
      <c r="C120" s="19">
        <v>1485.331</v>
      </c>
      <c r="D120" s="19">
        <v>226.893</v>
      </c>
      <c r="E120" s="19">
        <v>143.5</v>
      </c>
      <c r="F120" s="20">
        <f t="shared" si="13"/>
        <v>-36.75432913311562</v>
      </c>
      <c r="G120" s="250"/>
      <c r="H120" s="249">
        <v>49895.453</v>
      </c>
      <c r="I120" s="249">
        <v>4474.765</v>
      </c>
      <c r="J120" s="249">
        <v>524.992</v>
      </c>
      <c r="K120" s="20">
        <f t="shared" si="14"/>
        <v>-88.26771908692412</v>
      </c>
      <c r="L120" s="20">
        <f>+J120/$J$105*100</f>
        <v>7.611269025200499</v>
      </c>
      <c r="M120" s="23"/>
      <c r="N120" s="23"/>
      <c r="O120" s="23"/>
      <c r="P120" s="251"/>
      <c r="Q120" s="251"/>
      <c r="R120" s="251"/>
      <c r="S120" s="251"/>
      <c r="T120" s="251"/>
      <c r="U120" s="251"/>
      <c r="V120" s="125"/>
      <c r="W120" s="125"/>
      <c r="X120" s="125"/>
      <c r="Y120" s="125"/>
      <c r="Z120" s="125"/>
      <c r="AA120" s="125"/>
    </row>
    <row r="121" spans="1:18" ht="11.25" customHeight="1">
      <c r="A121" s="17" t="s">
        <v>480</v>
      </c>
      <c r="B121" s="18"/>
      <c r="C121" s="19">
        <v>1893.536</v>
      </c>
      <c r="D121" s="19">
        <v>20.889</v>
      </c>
      <c r="E121" s="252">
        <v>42.659</v>
      </c>
      <c r="F121" s="20">
        <f t="shared" si="13"/>
        <v>104.21753075781513</v>
      </c>
      <c r="G121" s="20"/>
      <c r="H121" s="249">
        <v>145450.71</v>
      </c>
      <c r="I121" s="249">
        <v>1562.069</v>
      </c>
      <c r="J121" s="249">
        <v>2395.639</v>
      </c>
      <c r="K121" s="20">
        <f t="shared" si="14"/>
        <v>53.36319970500665</v>
      </c>
      <c r="L121" s="20">
        <f>+J121/$J$105*100</f>
        <v>34.73167765654009</v>
      </c>
      <c r="M121" s="23">
        <f>+I121/D121</f>
        <v>74.7795011728661</v>
      </c>
      <c r="N121" s="23">
        <f>+J121/E121</f>
        <v>56.157879931550205</v>
      </c>
      <c r="O121" s="23">
        <f>+N121/M121*100-100</f>
        <v>-24.902039929724467</v>
      </c>
      <c r="R121" s="272"/>
    </row>
    <row r="122" spans="1:18" ht="11.25" customHeight="1">
      <c r="A122" s="17" t="s">
        <v>481</v>
      </c>
      <c r="B122" s="18"/>
      <c r="C122" s="19">
        <v>314.392</v>
      </c>
      <c r="D122" s="19">
        <v>1.018</v>
      </c>
      <c r="E122" s="19">
        <v>1.904</v>
      </c>
      <c r="F122" s="20">
        <f t="shared" si="13"/>
        <v>87.03339882121804</v>
      </c>
      <c r="G122" s="20"/>
      <c r="H122" s="249">
        <v>1209.812</v>
      </c>
      <c r="I122" s="249">
        <v>46.126</v>
      </c>
      <c r="J122" s="249">
        <v>281.39</v>
      </c>
      <c r="K122" s="20">
        <f t="shared" si="14"/>
        <v>510.04639465811033</v>
      </c>
      <c r="L122" s="20">
        <f>+J122/$J$105*100</f>
        <v>4.079557385638577</v>
      </c>
      <c r="R122" s="272"/>
    </row>
    <row r="123" spans="1:18" ht="11.25">
      <c r="A123" s="17" t="s">
        <v>482</v>
      </c>
      <c r="B123" s="18"/>
      <c r="C123" s="19">
        <v>0</v>
      </c>
      <c r="D123" s="19">
        <v>0</v>
      </c>
      <c r="E123" s="19">
        <v>0.717</v>
      </c>
      <c r="F123" s="20"/>
      <c r="G123" s="20"/>
      <c r="H123" s="19">
        <v>0</v>
      </c>
      <c r="I123" s="19">
        <v>0</v>
      </c>
      <c r="J123" s="19">
        <v>2790.52</v>
      </c>
      <c r="K123" s="20"/>
      <c r="L123" s="20">
        <f>+J123/$J$105*100</f>
        <v>40.456613510686815</v>
      </c>
      <c r="M123" s="23" t="e">
        <f>+I123/D123</f>
        <v>#DIV/0!</v>
      </c>
      <c r="N123" s="23">
        <f>+J123/E123</f>
        <v>3891.9386331938636</v>
      </c>
      <c r="O123" s="23" t="e">
        <f>+N123/M123*100-100</f>
        <v>#DIV/0!</v>
      </c>
      <c r="R123" s="272"/>
    </row>
    <row r="124" spans="1:18" ht="11.25">
      <c r="A124" s="114"/>
      <c r="B124" s="114"/>
      <c r="C124" s="122"/>
      <c r="D124" s="122"/>
      <c r="E124" s="122"/>
      <c r="F124" s="122"/>
      <c r="G124" s="122"/>
      <c r="H124" s="122"/>
      <c r="I124" s="122"/>
      <c r="J124" s="122"/>
      <c r="K124" s="114"/>
      <c r="L124" s="114"/>
      <c r="M124" s="114"/>
      <c r="N124" s="114"/>
      <c r="O124" s="114"/>
      <c r="P124" s="126"/>
      <c r="R124" s="272"/>
    </row>
    <row r="125" spans="1:18" ht="11.25">
      <c r="A125" s="17" t="s">
        <v>421</v>
      </c>
      <c r="B125" s="17"/>
      <c r="C125" s="17"/>
      <c r="D125" s="17"/>
      <c r="E125" s="17"/>
      <c r="F125" s="17"/>
      <c r="G125" s="17"/>
      <c r="H125" s="17"/>
      <c r="I125" s="17"/>
      <c r="J125" s="17"/>
      <c r="K125" s="17"/>
      <c r="L125" s="17"/>
      <c r="M125" s="127"/>
      <c r="N125" s="128"/>
      <c r="O125" s="128"/>
      <c r="P125" s="126"/>
      <c r="R125" s="272"/>
    </row>
    <row r="126" spans="1:18" ht="19.5" customHeight="1">
      <c r="A126" s="345" t="s">
        <v>210</v>
      </c>
      <c r="B126" s="345"/>
      <c r="C126" s="345"/>
      <c r="D126" s="345"/>
      <c r="E126" s="345"/>
      <c r="F126" s="345"/>
      <c r="G126" s="345"/>
      <c r="H126" s="345"/>
      <c r="I126" s="345"/>
      <c r="J126" s="345"/>
      <c r="K126" s="345"/>
      <c r="L126" s="345"/>
      <c r="M126" s="127"/>
      <c r="N126" s="128"/>
      <c r="O126" s="128"/>
      <c r="P126" s="126"/>
      <c r="R126" s="272"/>
    </row>
    <row r="127" spans="1:18" ht="19.5" customHeight="1">
      <c r="A127" s="346" t="s">
        <v>206</v>
      </c>
      <c r="B127" s="346"/>
      <c r="C127" s="346"/>
      <c r="D127" s="346"/>
      <c r="E127" s="346"/>
      <c r="F127" s="346"/>
      <c r="G127" s="346"/>
      <c r="H127" s="346"/>
      <c r="I127" s="346"/>
      <c r="J127" s="346"/>
      <c r="K127" s="346"/>
      <c r="L127" s="346"/>
      <c r="M127" s="127"/>
      <c r="N127" s="128"/>
      <c r="O127" s="128"/>
      <c r="P127" s="126"/>
      <c r="R127" s="272"/>
    </row>
    <row r="128" spans="1:21" s="29" customFormat="1" ht="11.25">
      <c r="A128" s="26"/>
      <c r="B128" s="26"/>
      <c r="C128" s="347" t="s">
        <v>483</v>
      </c>
      <c r="D128" s="347"/>
      <c r="E128" s="347"/>
      <c r="F128" s="347"/>
      <c r="G128" s="186"/>
      <c r="H128" s="347" t="s">
        <v>120</v>
      </c>
      <c r="I128" s="347"/>
      <c r="J128" s="347"/>
      <c r="K128" s="347"/>
      <c r="L128" s="186"/>
      <c r="M128" s="349"/>
      <c r="N128" s="349"/>
      <c r="O128" s="349"/>
      <c r="P128" s="131"/>
      <c r="Q128" s="131"/>
      <c r="R128" s="267"/>
      <c r="S128" s="267"/>
      <c r="T128" s="267"/>
      <c r="U128" s="131"/>
    </row>
    <row r="129" spans="1:21" s="29" customFormat="1" ht="11.25">
      <c r="A129" s="26" t="s">
        <v>366</v>
      </c>
      <c r="B129" s="187" t="s">
        <v>107</v>
      </c>
      <c r="C129" s="309">
        <f>+C101</f>
        <v>2011</v>
      </c>
      <c r="D129" s="348" t="str">
        <f>+D101</f>
        <v>enero </v>
      </c>
      <c r="E129" s="348"/>
      <c r="F129" s="348"/>
      <c r="G129" s="186"/>
      <c r="H129" s="309">
        <f>+H101</f>
        <v>2011</v>
      </c>
      <c r="I129" s="348" t="str">
        <f>+D129</f>
        <v>enero </v>
      </c>
      <c r="J129" s="348"/>
      <c r="K129" s="348"/>
      <c r="L129" s="187" t="s">
        <v>258</v>
      </c>
      <c r="M129" s="350"/>
      <c r="N129" s="350"/>
      <c r="O129" s="350"/>
      <c r="P129" s="131"/>
      <c r="Q129" s="131"/>
      <c r="R129" s="267"/>
      <c r="S129" s="267"/>
      <c r="T129" s="267"/>
      <c r="U129" s="131"/>
    </row>
    <row r="130" spans="1:20" s="29" customFormat="1" ht="11.25">
      <c r="A130" s="188"/>
      <c r="B130" s="190" t="s">
        <v>32</v>
      </c>
      <c r="C130" s="190"/>
      <c r="D130" s="262">
        <f>+D102</f>
        <v>2011</v>
      </c>
      <c r="E130" s="262">
        <f>+E102</f>
        <v>2012</v>
      </c>
      <c r="F130" s="189" t="str">
        <f>+F102</f>
        <v>Var % 12/11</v>
      </c>
      <c r="G130" s="190"/>
      <c r="H130" s="190"/>
      <c r="I130" s="262">
        <f>+I102</f>
        <v>2011</v>
      </c>
      <c r="J130" s="262">
        <f>+J102</f>
        <v>2012</v>
      </c>
      <c r="K130" s="189" t="str">
        <f>+K102</f>
        <v>Var % 12/11</v>
      </c>
      <c r="L130" s="190">
        <v>2008</v>
      </c>
      <c r="M130" s="191"/>
      <c r="N130" s="191"/>
      <c r="O130" s="190"/>
      <c r="R130" s="268"/>
      <c r="S130" s="268"/>
      <c r="T130" s="268"/>
    </row>
    <row r="131" spans="1:18" ht="11.25" customHeight="1">
      <c r="A131" s="300"/>
      <c r="B131" s="300"/>
      <c r="C131" s="301"/>
      <c r="D131" s="301"/>
      <c r="E131" s="301"/>
      <c r="F131" s="302"/>
      <c r="G131" s="302"/>
      <c r="H131" s="301"/>
      <c r="I131" s="301"/>
      <c r="J131" s="301"/>
      <c r="K131" s="302"/>
      <c r="L131" s="20"/>
      <c r="M131" s="127"/>
      <c r="N131" s="128"/>
      <c r="O131" s="128"/>
      <c r="P131" s="126"/>
      <c r="R131" s="272"/>
    </row>
    <row r="132" spans="1:20" s="29" customFormat="1" ht="11.25">
      <c r="A132" s="26" t="s">
        <v>442</v>
      </c>
      <c r="B132" s="26"/>
      <c r="C132" s="26"/>
      <c r="D132" s="26"/>
      <c r="E132" s="26"/>
      <c r="F132" s="26"/>
      <c r="G132" s="26"/>
      <c r="H132" s="27">
        <f>+H104</f>
        <v>7779577</v>
      </c>
      <c r="I132" s="27">
        <f>+I104</f>
        <v>731525</v>
      </c>
      <c r="J132" s="27">
        <f>+J104</f>
        <v>756091</v>
      </c>
      <c r="K132" s="25">
        <f>+J132/I132*100-100</f>
        <v>3.358190082362171</v>
      </c>
      <c r="L132" s="26"/>
      <c r="M132" s="28"/>
      <c r="N132" s="28"/>
      <c r="O132" s="28"/>
      <c r="R132" s="268"/>
      <c r="S132" s="268"/>
      <c r="T132" s="268"/>
    </row>
    <row r="133" spans="1:20" s="118" customFormat="1" ht="11.25">
      <c r="A133" s="116" t="s">
        <v>445</v>
      </c>
      <c r="B133" s="116"/>
      <c r="C133" s="116">
        <f>+C135+C141+C146+C153+C154</f>
        <v>12304.729999999998</v>
      </c>
      <c r="D133" s="116">
        <f>+D135+D141+D146+D153+D154</f>
        <v>63.936</v>
      </c>
      <c r="E133" s="116">
        <f>+E135+E141+E146+E153+E154</f>
        <v>40.75</v>
      </c>
      <c r="F133" s="25">
        <f>+E133/D133*100-100</f>
        <v>-36.264389389389386</v>
      </c>
      <c r="G133" s="116"/>
      <c r="H133" s="116">
        <f>+H135+H141+H146+H153+H154</f>
        <v>41115.49599999999</v>
      </c>
      <c r="I133" s="116">
        <f>+I135+I141+I146+I153+I154</f>
        <v>454.211</v>
      </c>
      <c r="J133" s="116">
        <f>+J135+J141+J146+J153+J154</f>
        <v>254.24800000000002</v>
      </c>
      <c r="K133" s="117">
        <f>+J133/I133*100-100</f>
        <v>-44.02425304539079</v>
      </c>
      <c r="L133" s="117">
        <f>+J133/$J$132*100</f>
        <v>0.033626640179555106</v>
      </c>
      <c r="M133" s="123"/>
      <c r="N133" s="123"/>
      <c r="O133" s="123"/>
      <c r="R133" s="274"/>
      <c r="S133" s="271"/>
      <c r="T133" s="271"/>
    </row>
    <row r="134" spans="1:26" ht="11.25" customHeight="1">
      <c r="A134" s="26"/>
      <c r="B134" s="26"/>
      <c r="C134" s="27"/>
      <c r="D134" s="27"/>
      <c r="E134" s="27"/>
      <c r="F134" s="25"/>
      <c r="G134" s="25"/>
      <c r="H134" s="27"/>
      <c r="I134" s="27"/>
      <c r="J134" s="27"/>
      <c r="K134" s="25"/>
      <c r="M134" s="127"/>
      <c r="N134" s="128"/>
      <c r="O134" s="128"/>
      <c r="P134" s="125"/>
      <c r="Q134" s="113"/>
      <c r="R134" s="274"/>
      <c r="S134" s="266"/>
      <c r="T134" s="266"/>
      <c r="U134" s="113"/>
      <c r="V134" s="113"/>
      <c r="W134" s="113"/>
      <c r="X134" s="113"/>
      <c r="Y134" s="113"/>
      <c r="Z134" s="113"/>
    </row>
    <row r="135" spans="1:26" s="29" customFormat="1" ht="11.25" customHeight="1">
      <c r="A135" s="129" t="s">
        <v>484</v>
      </c>
      <c r="B135" s="303" t="s">
        <v>162</v>
      </c>
      <c r="C135" s="27">
        <f>SUM(C136:C139)</f>
        <v>11895.224999999999</v>
      </c>
      <c r="D135" s="27">
        <f>SUM(D136:D139)</f>
        <v>38.33</v>
      </c>
      <c r="E135" s="27">
        <f>SUM(E136:E139)</f>
        <v>0</v>
      </c>
      <c r="F135" s="25">
        <f>+E135/D135*100-100</f>
        <v>-100</v>
      </c>
      <c r="G135" s="25"/>
      <c r="H135" s="27">
        <f>SUM(H136:H139)</f>
        <v>37148.001</v>
      </c>
      <c r="I135" s="27">
        <f>SUM(I136:I139)</f>
        <v>101.409</v>
      </c>
      <c r="J135" s="27">
        <f>SUM(J136:J139)</f>
        <v>0</v>
      </c>
      <c r="K135" s="25">
        <f>+J135/I135*100-100</f>
        <v>-100</v>
      </c>
      <c r="L135" s="25" t="e">
        <f>+J135/$J$135*100</f>
        <v>#DIV/0!</v>
      </c>
      <c r="M135" s="127"/>
      <c r="N135" s="128"/>
      <c r="O135" s="128"/>
      <c r="P135" s="130"/>
      <c r="Q135" s="130"/>
      <c r="R135" s="130"/>
      <c r="S135" s="115"/>
      <c r="T135" s="115"/>
      <c r="U135" s="115"/>
      <c r="V135" s="131"/>
      <c r="W135" s="131"/>
      <c r="X135" s="131"/>
      <c r="Y135" s="131"/>
      <c r="Z135" s="131"/>
    </row>
    <row r="136" spans="1:26" ht="11.25" customHeight="1">
      <c r="A136" s="4" t="s">
        <v>145</v>
      </c>
      <c r="B136" s="303" t="s">
        <v>163</v>
      </c>
      <c r="C136" s="19">
        <v>10870.258</v>
      </c>
      <c r="D136" s="19">
        <v>38.33</v>
      </c>
      <c r="E136" s="19">
        <v>0</v>
      </c>
      <c r="F136" s="20">
        <f>+E136/D136*100-100</f>
        <v>-100</v>
      </c>
      <c r="G136" s="25"/>
      <c r="H136" s="19">
        <v>32801.231</v>
      </c>
      <c r="I136" s="19">
        <v>101.409</v>
      </c>
      <c r="J136" s="19">
        <v>0</v>
      </c>
      <c r="K136" s="20">
        <f>+J136/I136*100-100</f>
        <v>-100</v>
      </c>
      <c r="L136" s="20" t="e">
        <f>+J136/$J$135*100</f>
        <v>#DIV/0!</v>
      </c>
      <c r="M136" s="127"/>
      <c r="N136" s="128"/>
      <c r="O136" s="128"/>
      <c r="P136" s="125"/>
      <c r="Q136" s="113"/>
      <c r="R136" s="274"/>
      <c r="S136" s="266"/>
      <c r="T136" s="266"/>
      <c r="U136" s="113"/>
      <c r="V136" s="113"/>
      <c r="W136" s="113"/>
      <c r="X136" s="113"/>
      <c r="Y136" s="113"/>
      <c r="Z136" s="113"/>
    </row>
    <row r="137" spans="1:18" ht="11.25" customHeight="1">
      <c r="A137" s="4" t="s">
        <v>146</v>
      </c>
      <c r="B137" s="303" t="s">
        <v>164</v>
      </c>
      <c r="C137" s="19">
        <v>987.052</v>
      </c>
      <c r="D137" s="19">
        <v>0</v>
      </c>
      <c r="E137" s="19">
        <v>0</v>
      </c>
      <c r="F137" s="20"/>
      <c r="G137" s="25"/>
      <c r="H137" s="19">
        <v>4032.508</v>
      </c>
      <c r="I137" s="19">
        <v>0</v>
      </c>
      <c r="J137" s="19">
        <v>0</v>
      </c>
      <c r="K137" s="20"/>
      <c r="L137" s="20" t="e">
        <f>+J137/$J$135*100</f>
        <v>#DIV/0!</v>
      </c>
      <c r="M137" s="127"/>
      <c r="N137" s="128"/>
      <c r="O137" s="128"/>
      <c r="P137" s="126"/>
      <c r="R137" s="272"/>
    </row>
    <row r="138" spans="1:18" ht="11.25" customHeight="1">
      <c r="A138" s="4" t="s">
        <v>147</v>
      </c>
      <c r="B138" s="303" t="s">
        <v>165</v>
      </c>
      <c r="C138" s="19">
        <v>34.276</v>
      </c>
      <c r="D138" s="19">
        <v>0</v>
      </c>
      <c r="E138" s="19">
        <v>0</v>
      </c>
      <c r="F138" s="20"/>
      <c r="G138" s="25"/>
      <c r="H138" s="19">
        <v>281.168</v>
      </c>
      <c r="I138" s="19">
        <v>0</v>
      </c>
      <c r="J138" s="19">
        <v>0</v>
      </c>
      <c r="K138" s="20"/>
      <c r="L138" s="20" t="e">
        <f>+J138/$J$135*100</f>
        <v>#DIV/0!</v>
      </c>
      <c r="M138" s="127"/>
      <c r="N138" s="128"/>
      <c r="O138" s="128"/>
      <c r="P138" s="126"/>
      <c r="R138" s="272"/>
    </row>
    <row r="139" spans="1:18" ht="11.25" customHeight="1">
      <c r="A139" s="4" t="s">
        <v>148</v>
      </c>
      <c r="B139" s="132" t="s">
        <v>149</v>
      </c>
      <c r="C139" s="19">
        <v>3.639</v>
      </c>
      <c r="D139" s="19">
        <v>0</v>
      </c>
      <c r="E139" s="19">
        <v>0</v>
      </c>
      <c r="F139" s="20"/>
      <c r="G139" s="25"/>
      <c r="H139" s="19">
        <v>33.094</v>
      </c>
      <c r="I139" s="19">
        <v>0</v>
      </c>
      <c r="J139" s="19">
        <v>0</v>
      </c>
      <c r="K139" s="20"/>
      <c r="L139" s="20" t="e">
        <f>+J139/$J$135*100</f>
        <v>#DIV/0!</v>
      </c>
      <c r="M139" s="127"/>
      <c r="N139" s="128"/>
      <c r="O139" s="128"/>
      <c r="P139" s="126"/>
      <c r="R139" s="272"/>
    </row>
    <row r="140" spans="1:18" ht="11.25" customHeight="1">
      <c r="A140" s="4"/>
      <c r="B140" s="4"/>
      <c r="C140" s="19"/>
      <c r="D140" s="19"/>
      <c r="E140" s="19"/>
      <c r="F140" s="20"/>
      <c r="G140" s="25"/>
      <c r="H140" s="19"/>
      <c r="I140" s="19"/>
      <c r="J140" s="19"/>
      <c r="K140" s="20"/>
      <c r="L140" s="20"/>
      <c r="M140" s="127"/>
      <c r="N140" s="128"/>
      <c r="O140" s="128"/>
      <c r="P140" s="126"/>
      <c r="R140" s="272"/>
    </row>
    <row r="141" spans="1:20" s="29" customFormat="1" ht="11.25" customHeight="1">
      <c r="A141" s="129" t="s">
        <v>485</v>
      </c>
      <c r="B141" s="303" t="s">
        <v>166</v>
      </c>
      <c r="C141" s="27">
        <f>SUM(C142:C144)</f>
        <v>82.88</v>
      </c>
      <c r="D141" s="27">
        <f>SUM(D142:D144)</f>
        <v>0</v>
      </c>
      <c r="E141" s="27">
        <f>SUM(E142:E144)</f>
        <v>0</v>
      </c>
      <c r="F141" s="25"/>
      <c r="G141" s="25"/>
      <c r="H141" s="27">
        <f>SUM(H142:H144)</f>
        <v>282.329</v>
      </c>
      <c r="I141" s="27">
        <f>SUM(I142:I144)</f>
        <v>0</v>
      </c>
      <c r="J141" s="27">
        <f>SUM(J142:J144)</f>
        <v>0</v>
      </c>
      <c r="K141" s="25"/>
      <c r="L141" s="20"/>
      <c r="M141" s="28"/>
      <c r="N141" s="28"/>
      <c r="O141" s="28"/>
      <c r="R141" s="272"/>
      <c r="S141" s="268"/>
      <c r="T141" s="268"/>
    </row>
    <row r="142" spans="1:18" ht="11.25" customHeight="1">
      <c r="A142" s="4" t="s">
        <v>252</v>
      </c>
      <c r="B142" s="303" t="s">
        <v>167</v>
      </c>
      <c r="C142" s="19">
        <v>82.88</v>
      </c>
      <c r="D142" s="19">
        <v>0</v>
      </c>
      <c r="E142" s="19">
        <v>0</v>
      </c>
      <c r="F142" s="20"/>
      <c r="G142" s="25"/>
      <c r="H142" s="19">
        <v>282.329</v>
      </c>
      <c r="I142" s="19">
        <v>0</v>
      </c>
      <c r="J142" s="19">
        <v>0</v>
      </c>
      <c r="K142" s="20"/>
      <c r="L142" s="20"/>
      <c r="R142" s="272"/>
    </row>
    <row r="143" spans="1:18" ht="11.25" customHeight="1">
      <c r="A143" s="4" t="s">
        <v>171</v>
      </c>
      <c r="B143" s="303" t="s">
        <v>168</v>
      </c>
      <c r="C143" s="19"/>
      <c r="D143" s="19"/>
      <c r="E143" s="19"/>
      <c r="F143" s="20"/>
      <c r="G143" s="25"/>
      <c r="H143" s="19"/>
      <c r="I143" s="19"/>
      <c r="J143" s="19"/>
      <c r="K143" s="20"/>
      <c r="L143" s="20"/>
      <c r="R143" s="272"/>
    </row>
    <row r="144" spans="1:18" ht="11.25" customHeight="1">
      <c r="A144" s="4" t="s">
        <v>148</v>
      </c>
      <c r="B144" s="132" t="s">
        <v>149</v>
      </c>
      <c r="C144" s="19"/>
      <c r="D144" s="19"/>
      <c r="E144" s="19"/>
      <c r="F144" s="20"/>
      <c r="G144" s="25"/>
      <c r="H144" s="19"/>
      <c r="I144" s="19"/>
      <c r="J144" s="19"/>
      <c r="K144" s="20"/>
      <c r="L144" s="20"/>
      <c r="R144" s="272"/>
    </row>
    <row r="145" spans="1:18" ht="11.25" customHeight="1">
      <c r="A145" s="4"/>
      <c r="B145" s="4"/>
      <c r="C145" s="19"/>
      <c r="D145" s="19"/>
      <c r="E145" s="19"/>
      <c r="F145" s="20"/>
      <c r="G145" s="25"/>
      <c r="H145" s="19"/>
      <c r="I145" s="19"/>
      <c r="J145" s="19"/>
      <c r="K145" s="20"/>
      <c r="L145" s="20"/>
      <c r="R145" s="272"/>
    </row>
    <row r="146" spans="1:20" s="29" customFormat="1" ht="11.25" customHeight="1">
      <c r="A146" s="129" t="s">
        <v>144</v>
      </c>
      <c r="B146" s="303"/>
      <c r="C146" s="27">
        <f>SUM(C147:C151)</f>
        <v>271.573</v>
      </c>
      <c r="D146" s="27">
        <f>SUM(D147:D151)</f>
        <v>25.606</v>
      </c>
      <c r="E146" s="27">
        <f>SUM(E147:E151)</f>
        <v>21.409</v>
      </c>
      <c r="F146" s="25">
        <f aca="true" t="shared" si="15" ref="F146:F151">+E146/D146*100-100</f>
        <v>-16.39068968210576</v>
      </c>
      <c r="G146" s="27"/>
      <c r="H146" s="27">
        <f>SUM(H147:H151)</f>
        <v>3518.157</v>
      </c>
      <c r="I146" s="27">
        <f>SUM(I147:I151)</f>
        <v>352.802</v>
      </c>
      <c r="J146" s="27">
        <f>SUM(J147:J151)</f>
        <v>191.555</v>
      </c>
      <c r="K146" s="25">
        <f aca="true" t="shared" si="16" ref="K146:K151">+J146/I146*100-100</f>
        <v>-45.7046728760041</v>
      </c>
      <c r="L146" s="25">
        <f aca="true" t="shared" si="17" ref="L146:L151">+J146/$J$146*100</f>
        <v>100</v>
      </c>
      <c r="M146" s="28"/>
      <c r="N146" s="28"/>
      <c r="O146" s="28"/>
      <c r="R146" s="272"/>
      <c r="S146" s="268"/>
      <c r="T146" s="268"/>
    </row>
    <row r="147" spans="1:18" ht="11.25" customHeight="1">
      <c r="A147" s="4" t="s">
        <v>490</v>
      </c>
      <c r="B147" s="304" t="s">
        <v>492</v>
      </c>
      <c r="C147" s="19">
        <v>1.332</v>
      </c>
      <c r="D147" s="19">
        <v>0</v>
      </c>
      <c r="E147" s="19">
        <v>0.374</v>
      </c>
      <c r="F147" s="20"/>
      <c r="G147" s="25"/>
      <c r="H147" s="19">
        <v>10.775</v>
      </c>
      <c r="I147" s="19">
        <v>0</v>
      </c>
      <c r="J147" s="19">
        <v>1.519</v>
      </c>
      <c r="K147" s="20"/>
      <c r="L147" s="20">
        <f t="shared" si="17"/>
        <v>0.7929837383519094</v>
      </c>
      <c r="R147" s="272"/>
    </row>
    <row r="148" spans="1:18" ht="11.25" customHeight="1">
      <c r="A148" s="4" t="s">
        <v>255</v>
      </c>
      <c r="B148" s="304" t="s">
        <v>223</v>
      </c>
      <c r="C148" s="19">
        <v>0.745</v>
      </c>
      <c r="D148" s="19">
        <v>0.518</v>
      </c>
      <c r="E148" s="19">
        <v>0</v>
      </c>
      <c r="F148" s="20">
        <f t="shared" si="15"/>
        <v>-100</v>
      </c>
      <c r="G148" s="25"/>
      <c r="H148" s="19">
        <v>13.572</v>
      </c>
      <c r="I148" s="19">
        <v>10.242</v>
      </c>
      <c r="J148" s="19">
        <v>0</v>
      </c>
      <c r="K148" s="20">
        <f t="shared" si="16"/>
        <v>-100</v>
      </c>
      <c r="L148" s="20">
        <f t="shared" si="17"/>
        <v>0</v>
      </c>
      <c r="R148" s="272"/>
    </row>
    <row r="149" spans="1:18" ht="11.25" customHeight="1">
      <c r="A149" s="4" t="s">
        <v>256</v>
      </c>
      <c r="B149" s="304" t="s">
        <v>222</v>
      </c>
      <c r="C149" s="133">
        <v>130.319</v>
      </c>
      <c r="D149" s="133">
        <v>16.123</v>
      </c>
      <c r="E149" s="19">
        <v>9.773</v>
      </c>
      <c r="F149" s="20">
        <f t="shared" si="15"/>
        <v>-39.384729888978484</v>
      </c>
      <c r="G149" s="25"/>
      <c r="H149" s="133">
        <v>1575.091</v>
      </c>
      <c r="I149" s="133">
        <v>254.845</v>
      </c>
      <c r="J149" s="19">
        <v>87.661</v>
      </c>
      <c r="K149" s="20">
        <f t="shared" si="16"/>
        <v>-65.60222880574466</v>
      </c>
      <c r="L149" s="20">
        <f t="shared" si="17"/>
        <v>45.76283573908277</v>
      </c>
      <c r="R149" s="272"/>
    </row>
    <row r="150" spans="1:18" ht="11.25" customHeight="1">
      <c r="A150" s="4" t="s">
        <v>257</v>
      </c>
      <c r="B150" s="304" t="s">
        <v>221</v>
      </c>
      <c r="C150" s="19">
        <v>11.11</v>
      </c>
      <c r="D150" s="19">
        <v>0.146</v>
      </c>
      <c r="E150" s="19">
        <v>0.35</v>
      </c>
      <c r="F150" s="20">
        <f t="shared" si="15"/>
        <v>139.72602739726025</v>
      </c>
      <c r="G150" s="25"/>
      <c r="H150" s="19">
        <v>114.448</v>
      </c>
      <c r="I150" s="19">
        <v>1.593</v>
      </c>
      <c r="J150" s="19">
        <v>4.197</v>
      </c>
      <c r="K150" s="20">
        <f t="shared" si="16"/>
        <v>163.4651600753296</v>
      </c>
      <c r="L150" s="20">
        <f t="shared" si="17"/>
        <v>2.1910156351961576</v>
      </c>
      <c r="R150" s="272"/>
    </row>
    <row r="151" spans="1:18" ht="11.25" customHeight="1">
      <c r="A151" s="4" t="s">
        <v>491</v>
      </c>
      <c r="B151" s="303"/>
      <c r="C151" s="133">
        <v>128.067</v>
      </c>
      <c r="D151" s="133">
        <v>8.819</v>
      </c>
      <c r="E151" s="19">
        <v>10.912</v>
      </c>
      <c r="F151" s="20">
        <f t="shared" si="15"/>
        <v>23.732849529425096</v>
      </c>
      <c r="G151" s="25"/>
      <c r="H151" s="133">
        <v>1804.271</v>
      </c>
      <c r="I151" s="133">
        <v>86.122</v>
      </c>
      <c r="J151" s="19">
        <v>98.178</v>
      </c>
      <c r="K151" s="20">
        <f t="shared" si="16"/>
        <v>13.998745965026345</v>
      </c>
      <c r="L151" s="20">
        <f t="shared" si="17"/>
        <v>51.25316488736916</v>
      </c>
      <c r="R151" s="272"/>
    </row>
    <row r="152" spans="1:18" ht="11.25" customHeight="1">
      <c r="A152" s="4"/>
      <c r="B152" s="4"/>
      <c r="C152" s="19"/>
      <c r="D152" s="19"/>
      <c r="E152" s="19"/>
      <c r="F152" s="20"/>
      <c r="G152" s="25"/>
      <c r="H152" s="19"/>
      <c r="I152" s="19"/>
      <c r="J152" s="19"/>
      <c r="K152" s="20"/>
      <c r="L152" s="20"/>
      <c r="R152" s="272"/>
    </row>
    <row r="153" spans="1:20" s="29" customFormat="1" ht="11.25" customHeight="1">
      <c r="A153" s="129" t="s">
        <v>143</v>
      </c>
      <c r="B153" s="304" t="s">
        <v>488</v>
      </c>
      <c r="C153" s="27">
        <v>55.052</v>
      </c>
      <c r="D153" s="27">
        <v>0</v>
      </c>
      <c r="E153" s="27">
        <v>19.254</v>
      </c>
      <c r="F153" s="20"/>
      <c r="G153" s="25"/>
      <c r="H153" s="27">
        <v>167.009</v>
      </c>
      <c r="I153" s="27">
        <v>0</v>
      </c>
      <c r="J153" s="27">
        <v>61.887</v>
      </c>
      <c r="K153" s="25"/>
      <c r="L153" s="25">
        <f>+J153/$J$132*100</f>
        <v>0.008185125864479276</v>
      </c>
      <c r="M153" s="28"/>
      <c r="N153" s="28"/>
      <c r="O153" s="28"/>
      <c r="R153" s="272"/>
      <c r="S153" s="268"/>
      <c r="T153" s="268"/>
    </row>
    <row r="154" spans="1:18" ht="11.25" customHeight="1">
      <c r="A154" s="129" t="s">
        <v>487</v>
      </c>
      <c r="B154" s="304" t="s">
        <v>489</v>
      </c>
      <c r="C154" s="27">
        <v>0</v>
      </c>
      <c r="D154" s="27">
        <v>0</v>
      </c>
      <c r="E154" s="27">
        <v>0.087</v>
      </c>
      <c r="F154" s="20"/>
      <c r="G154" s="25"/>
      <c r="H154" s="27">
        <v>0</v>
      </c>
      <c r="I154" s="27">
        <v>0</v>
      </c>
      <c r="J154" s="27">
        <v>0.806</v>
      </c>
      <c r="K154" s="20"/>
      <c r="L154" s="20"/>
      <c r="R154" s="272"/>
    </row>
    <row r="155" spans="1:18" ht="11.25">
      <c r="A155" s="148"/>
      <c r="B155" s="114"/>
      <c r="C155" s="122"/>
      <c r="D155" s="122"/>
      <c r="E155" s="122"/>
      <c r="F155" s="122"/>
      <c r="G155" s="122"/>
      <c r="H155" s="122"/>
      <c r="I155" s="122"/>
      <c r="J155" s="122"/>
      <c r="K155" s="114"/>
      <c r="L155" s="114"/>
      <c r="M155" s="114"/>
      <c r="N155" s="114"/>
      <c r="O155" s="114"/>
      <c r="R155" s="272"/>
    </row>
    <row r="156" spans="1:18" ht="11.25">
      <c r="A156" s="17" t="s">
        <v>486</v>
      </c>
      <c r="B156" s="17"/>
      <c r="C156" s="17"/>
      <c r="D156" s="17"/>
      <c r="E156" s="17"/>
      <c r="F156" s="17"/>
      <c r="G156" s="17"/>
      <c r="H156" s="17"/>
      <c r="I156" s="17"/>
      <c r="J156" s="17"/>
      <c r="K156" s="17"/>
      <c r="L156" s="17"/>
      <c r="R156" s="272"/>
    </row>
    <row r="157" spans="1:18" ht="19.5" customHeight="1">
      <c r="A157" s="345" t="s">
        <v>213</v>
      </c>
      <c r="B157" s="345"/>
      <c r="C157" s="345"/>
      <c r="D157" s="345"/>
      <c r="E157" s="345"/>
      <c r="F157" s="345"/>
      <c r="G157" s="345"/>
      <c r="H157" s="345"/>
      <c r="I157" s="345"/>
      <c r="J157" s="345"/>
      <c r="K157" s="345"/>
      <c r="L157" s="345"/>
      <c r="R157" s="272"/>
    </row>
    <row r="158" spans="1:18" ht="19.5" customHeight="1">
      <c r="A158" s="346" t="s">
        <v>207</v>
      </c>
      <c r="B158" s="346"/>
      <c r="C158" s="346"/>
      <c r="D158" s="346"/>
      <c r="E158" s="346"/>
      <c r="F158" s="346"/>
      <c r="G158" s="346"/>
      <c r="H158" s="346"/>
      <c r="I158" s="346"/>
      <c r="J158" s="346"/>
      <c r="K158" s="346"/>
      <c r="L158" s="346"/>
      <c r="R158" s="272"/>
    </row>
    <row r="159" spans="1:21" s="29" customFormat="1" ht="11.25">
      <c r="A159" s="26"/>
      <c r="B159" s="26"/>
      <c r="C159" s="347" t="s">
        <v>119</v>
      </c>
      <c r="D159" s="347"/>
      <c r="E159" s="347"/>
      <c r="F159" s="347"/>
      <c r="G159" s="186"/>
      <c r="H159" s="347" t="s">
        <v>120</v>
      </c>
      <c r="I159" s="347"/>
      <c r="J159" s="347"/>
      <c r="K159" s="347"/>
      <c r="L159" s="186"/>
      <c r="M159" s="349"/>
      <c r="N159" s="349"/>
      <c r="O159" s="349"/>
      <c r="P159" s="131"/>
      <c r="Q159" s="131"/>
      <c r="R159" s="267"/>
      <c r="S159" s="267"/>
      <c r="T159" s="267"/>
      <c r="U159" s="131"/>
    </row>
    <row r="160" spans="1:21" s="29" customFormat="1" ht="11.25">
      <c r="A160" s="26" t="s">
        <v>366</v>
      </c>
      <c r="B160" s="187" t="s">
        <v>107</v>
      </c>
      <c r="C160" s="309">
        <f>+C129</f>
        <v>2011</v>
      </c>
      <c r="D160" s="348" t="str">
        <f>+D129</f>
        <v>enero </v>
      </c>
      <c r="E160" s="348"/>
      <c r="F160" s="348"/>
      <c r="G160" s="186"/>
      <c r="H160" s="309">
        <f>+H129</f>
        <v>2011</v>
      </c>
      <c r="I160" s="348" t="str">
        <f>+D160</f>
        <v>enero </v>
      </c>
      <c r="J160" s="348"/>
      <c r="K160" s="348"/>
      <c r="L160" s="187" t="s">
        <v>258</v>
      </c>
      <c r="M160" s="350"/>
      <c r="N160" s="350"/>
      <c r="O160" s="350"/>
      <c r="P160" s="131"/>
      <c r="Q160" s="131"/>
      <c r="R160" s="267"/>
      <c r="S160" s="267"/>
      <c r="T160" s="267"/>
      <c r="U160" s="131"/>
    </row>
    <row r="161" spans="1:20" s="29" customFormat="1" ht="11.25">
      <c r="A161" s="188"/>
      <c r="B161" s="190" t="s">
        <v>32</v>
      </c>
      <c r="C161" s="190"/>
      <c r="D161" s="262">
        <f>+D130</f>
        <v>2011</v>
      </c>
      <c r="E161" s="262">
        <f>+E130</f>
        <v>2012</v>
      </c>
      <c r="F161" s="189" t="str">
        <f>+F130</f>
        <v>Var % 12/11</v>
      </c>
      <c r="G161" s="190"/>
      <c r="H161" s="190"/>
      <c r="I161" s="262">
        <f>+I130</f>
        <v>2011</v>
      </c>
      <c r="J161" s="262">
        <f>+J130</f>
        <v>2012</v>
      </c>
      <c r="K161" s="189" t="str">
        <f>+K130</f>
        <v>Var % 12/11</v>
      </c>
      <c r="L161" s="190">
        <v>2008</v>
      </c>
      <c r="M161" s="191"/>
      <c r="N161" s="191"/>
      <c r="O161" s="190"/>
      <c r="R161" s="268"/>
      <c r="S161" s="268"/>
      <c r="T161" s="268"/>
    </row>
    <row r="162" spans="1:18" ht="11.25">
      <c r="A162" s="17"/>
      <c r="B162" s="17"/>
      <c r="C162" s="17"/>
      <c r="D162" s="17"/>
      <c r="E162" s="17"/>
      <c r="F162" s="17"/>
      <c r="G162" s="17"/>
      <c r="H162" s="17"/>
      <c r="I162" s="17"/>
      <c r="J162" s="17"/>
      <c r="K162" s="17"/>
      <c r="L162" s="17"/>
      <c r="R162" s="272"/>
    </row>
    <row r="163" spans="1:20" s="29" customFormat="1" ht="11.25">
      <c r="A163" s="26" t="s">
        <v>442</v>
      </c>
      <c r="B163" s="26"/>
      <c r="C163" s="26"/>
      <c r="D163" s="26"/>
      <c r="E163" s="26"/>
      <c r="F163" s="26"/>
      <c r="G163" s="26"/>
      <c r="H163" s="27">
        <f>+H132</f>
        <v>7779577</v>
      </c>
      <c r="I163" s="27">
        <f>+I132</f>
        <v>731525</v>
      </c>
      <c r="J163" s="27">
        <f>+J132</f>
        <v>756091</v>
      </c>
      <c r="K163" s="25">
        <f>+J163/I163*100-100</f>
        <v>3.358190082362171</v>
      </c>
      <c r="L163" s="26"/>
      <c r="M163" s="28"/>
      <c r="N163" s="28"/>
      <c r="O163" s="28"/>
      <c r="R163" s="268"/>
      <c r="S163" s="268"/>
      <c r="T163" s="268"/>
    </row>
    <row r="164" spans="1:20" s="118" customFormat="1" ht="11.25">
      <c r="A164" s="116" t="s">
        <v>446</v>
      </c>
      <c r="B164" s="116"/>
      <c r="C164" s="116">
        <f>+C166+C183</f>
        <v>235022.509</v>
      </c>
      <c r="D164" s="116">
        <f>+D166+D183</f>
        <v>16704.988</v>
      </c>
      <c r="E164" s="116">
        <f>+E166+E183</f>
        <v>10672.744999999999</v>
      </c>
      <c r="F164" s="117">
        <f>+E164/D164*100-100</f>
        <v>-36.11043001048551</v>
      </c>
      <c r="G164" s="116"/>
      <c r="H164" s="116">
        <f>+H166+H183</f>
        <v>267881.668</v>
      </c>
      <c r="I164" s="116">
        <f>+I166+I183</f>
        <v>27145.112</v>
      </c>
      <c r="J164" s="116">
        <f>+J166+J183</f>
        <v>15256.913</v>
      </c>
      <c r="K164" s="117">
        <f>+J164/I164*100-100</f>
        <v>-43.79498968359387</v>
      </c>
      <c r="L164" s="117">
        <f>+J164/$J$163*100</f>
        <v>2.017867293751678</v>
      </c>
      <c r="M164" s="123"/>
      <c r="N164" s="123"/>
      <c r="O164" s="123"/>
      <c r="R164" s="270"/>
      <c r="S164" s="271"/>
      <c r="T164" s="271"/>
    </row>
    <row r="165" spans="1:18" ht="11.25" customHeight="1">
      <c r="A165" s="26"/>
      <c r="B165" s="26"/>
      <c r="C165" s="19"/>
      <c r="D165" s="19"/>
      <c r="E165" s="19"/>
      <c r="F165" s="20"/>
      <c r="G165" s="20"/>
      <c r="H165" s="19"/>
      <c r="I165" s="19"/>
      <c r="J165" s="19"/>
      <c r="K165" s="20"/>
      <c r="R165" s="272"/>
    </row>
    <row r="166" spans="1:18" ht="11.25" customHeight="1">
      <c r="A166" s="26" t="s">
        <v>361</v>
      </c>
      <c r="B166" s="26"/>
      <c r="C166" s="27">
        <f>SUM(C168:C181)</f>
        <v>100439.04199999999</v>
      </c>
      <c r="D166" s="27">
        <f>SUM(D168:D181)</f>
        <v>9688.526000000002</v>
      </c>
      <c r="E166" s="27">
        <f>SUM(E168:E181)</f>
        <v>9572.386999999999</v>
      </c>
      <c r="F166" s="25">
        <f>+E166/D166*100-100</f>
        <v>-1.1987272367334612</v>
      </c>
      <c r="G166" s="25"/>
      <c r="H166" s="27">
        <f>SUM(H168:H181)</f>
        <v>76480.804</v>
      </c>
      <c r="I166" s="27">
        <f>SUM(I168:I181)</f>
        <v>16285.66</v>
      </c>
      <c r="J166" s="27">
        <f>SUM(J168:J181)</f>
        <v>10192.869</v>
      </c>
      <c r="K166" s="25">
        <f>+J166/I166*100-100</f>
        <v>-37.41199926806773</v>
      </c>
      <c r="L166" s="25">
        <f>+J166/J164*100</f>
        <v>66.80820032204417</v>
      </c>
      <c r="R166" s="272"/>
    </row>
    <row r="167" spans="1:18" ht="11.25" customHeight="1">
      <c r="A167" s="26"/>
      <c r="B167" s="26"/>
      <c r="C167" s="27"/>
      <c r="D167" s="27"/>
      <c r="E167" s="27"/>
      <c r="F167" s="25"/>
      <c r="G167" s="25"/>
      <c r="H167" s="27"/>
      <c r="I167" s="27"/>
      <c r="J167" s="27"/>
      <c r="K167" s="25"/>
      <c r="L167" s="20"/>
      <c r="R167" s="272"/>
    </row>
    <row r="168" spans="1:18" ht="11.25" customHeight="1">
      <c r="A168" s="124" t="s">
        <v>141</v>
      </c>
      <c r="B168" s="124"/>
      <c r="C168" s="19">
        <v>1445.48</v>
      </c>
      <c r="D168" s="19">
        <v>0</v>
      </c>
      <c r="E168" s="19">
        <v>0</v>
      </c>
      <c r="F168" s="20"/>
      <c r="G168" s="20"/>
      <c r="H168" s="19">
        <v>1419.974</v>
      </c>
      <c r="I168" s="19">
        <v>0</v>
      </c>
      <c r="J168" s="19">
        <v>0</v>
      </c>
      <c r="K168" s="20"/>
      <c r="L168" s="20">
        <f aca="true" t="shared" si="18" ref="L168:L181">+J168/$J$166*100</f>
        <v>0</v>
      </c>
      <c r="R168" s="272"/>
    </row>
    <row r="169" spans="1:18" ht="11.25" customHeight="1">
      <c r="A169" s="124" t="s">
        <v>131</v>
      </c>
      <c r="B169" s="124"/>
      <c r="C169" s="19">
        <v>10381.23</v>
      </c>
      <c r="D169" s="19">
        <v>4269.939</v>
      </c>
      <c r="E169" s="19">
        <v>4595.958</v>
      </c>
      <c r="F169" s="20">
        <f aca="true" t="shared" si="19" ref="F169:F181">+E169/D169*100-100</f>
        <v>7.63521446090914</v>
      </c>
      <c r="G169" s="20"/>
      <c r="H169" s="19">
        <v>28014.264</v>
      </c>
      <c r="I169" s="19">
        <v>12926.868</v>
      </c>
      <c r="J169" s="19">
        <v>6722.612</v>
      </c>
      <c r="K169" s="20">
        <f aca="true" t="shared" si="20" ref="K169:K181">+J169/I169*100-100</f>
        <v>-47.99504412050931</v>
      </c>
      <c r="L169" s="20">
        <f t="shared" si="18"/>
        <v>65.95407043885288</v>
      </c>
      <c r="R169" s="272"/>
    </row>
    <row r="170" spans="1:18" ht="11.25" customHeight="1">
      <c r="A170" s="124" t="s">
        <v>132</v>
      </c>
      <c r="B170" s="124"/>
      <c r="C170" s="19">
        <v>85913.976</v>
      </c>
      <c r="D170" s="19">
        <v>5374.394</v>
      </c>
      <c r="E170" s="19">
        <v>4974.36</v>
      </c>
      <c r="F170" s="20">
        <f t="shared" si="19"/>
        <v>-7.44333221568796</v>
      </c>
      <c r="G170" s="20"/>
      <c r="H170" s="19">
        <v>38762.802</v>
      </c>
      <c r="I170" s="19">
        <v>3255.987</v>
      </c>
      <c r="J170" s="19">
        <v>3462.75</v>
      </c>
      <c r="K170" s="20">
        <f t="shared" si="20"/>
        <v>6.350240341868684</v>
      </c>
      <c r="L170" s="20">
        <f t="shared" si="18"/>
        <v>33.97228003224607</v>
      </c>
      <c r="R170" s="272"/>
    </row>
    <row r="171" spans="1:18" ht="11.25" customHeight="1">
      <c r="A171" s="124" t="s">
        <v>133</v>
      </c>
      <c r="B171" s="124"/>
      <c r="C171" s="19">
        <v>6.411</v>
      </c>
      <c r="D171" s="19">
        <v>0</v>
      </c>
      <c r="E171" s="19">
        <v>0</v>
      </c>
      <c r="F171" s="20"/>
      <c r="G171" s="20"/>
      <c r="H171" s="19">
        <v>17.788</v>
      </c>
      <c r="I171" s="19">
        <v>0</v>
      </c>
      <c r="J171" s="19">
        <v>0</v>
      </c>
      <c r="K171" s="20"/>
      <c r="L171" s="20">
        <f t="shared" si="18"/>
        <v>0</v>
      </c>
      <c r="R171" s="272"/>
    </row>
    <row r="172" spans="1:18" ht="11.25" customHeight="1">
      <c r="A172" s="124" t="s">
        <v>134</v>
      </c>
      <c r="B172" s="124"/>
      <c r="C172" s="19">
        <v>14.86</v>
      </c>
      <c r="D172" s="19">
        <v>0.047</v>
      </c>
      <c r="E172" s="19">
        <v>0</v>
      </c>
      <c r="F172" s="20">
        <f t="shared" si="19"/>
        <v>-100</v>
      </c>
      <c r="G172" s="20"/>
      <c r="H172" s="19">
        <v>40.688</v>
      </c>
      <c r="I172" s="19">
        <v>0.188</v>
      </c>
      <c r="J172" s="19">
        <v>0</v>
      </c>
      <c r="K172" s="20">
        <f t="shared" si="20"/>
        <v>-100</v>
      </c>
      <c r="L172" s="20">
        <f t="shared" si="18"/>
        <v>0</v>
      </c>
      <c r="R172" s="272"/>
    </row>
    <row r="173" spans="1:18" ht="11.25" customHeight="1">
      <c r="A173" s="124" t="s">
        <v>135</v>
      </c>
      <c r="B173" s="124"/>
      <c r="C173" s="19">
        <v>0.994</v>
      </c>
      <c r="D173" s="19">
        <v>0</v>
      </c>
      <c r="E173" s="19">
        <v>0</v>
      </c>
      <c r="F173" s="20"/>
      <c r="G173" s="20"/>
      <c r="H173" s="19">
        <v>17.261</v>
      </c>
      <c r="I173" s="19">
        <v>0</v>
      </c>
      <c r="J173" s="19">
        <v>0</v>
      </c>
      <c r="K173" s="20"/>
      <c r="L173" s="20">
        <f t="shared" si="18"/>
        <v>0</v>
      </c>
      <c r="R173" s="272"/>
    </row>
    <row r="174" spans="1:18" ht="11.25" customHeight="1">
      <c r="A174" s="124" t="s">
        <v>136</v>
      </c>
      <c r="B174" s="124"/>
      <c r="C174" s="19">
        <v>7.197</v>
      </c>
      <c r="D174" s="19">
        <v>0.002</v>
      </c>
      <c r="E174" s="19">
        <v>0</v>
      </c>
      <c r="F174" s="20">
        <f t="shared" si="19"/>
        <v>-100</v>
      </c>
      <c r="G174" s="20"/>
      <c r="H174" s="19">
        <v>9.034</v>
      </c>
      <c r="I174" s="19">
        <v>0.002</v>
      </c>
      <c r="J174" s="19">
        <v>0</v>
      </c>
      <c r="K174" s="20">
        <f t="shared" si="20"/>
        <v>-100</v>
      </c>
      <c r="L174" s="20">
        <f t="shared" si="18"/>
        <v>0</v>
      </c>
      <c r="R174" s="272"/>
    </row>
    <row r="175" spans="1:18" ht="11.25" customHeight="1">
      <c r="A175" s="124" t="s">
        <v>137</v>
      </c>
      <c r="B175" s="124"/>
      <c r="C175" s="19">
        <v>2.404</v>
      </c>
      <c r="D175" s="19">
        <v>0.42</v>
      </c>
      <c r="E175" s="19">
        <v>0</v>
      </c>
      <c r="F175" s="20">
        <f t="shared" si="19"/>
        <v>-100</v>
      </c>
      <c r="G175" s="20"/>
      <c r="H175" s="19">
        <v>5.27</v>
      </c>
      <c r="I175" s="19">
        <v>0.84</v>
      </c>
      <c r="J175" s="19">
        <v>0</v>
      </c>
      <c r="K175" s="20">
        <f t="shared" si="20"/>
        <v>-100</v>
      </c>
      <c r="L175" s="20">
        <f t="shared" si="18"/>
        <v>0</v>
      </c>
      <c r="R175" s="272"/>
    </row>
    <row r="176" spans="1:18" ht="11.25" customHeight="1">
      <c r="A176" s="124" t="s">
        <v>138</v>
      </c>
      <c r="B176" s="124"/>
      <c r="C176" s="19">
        <v>994.22</v>
      </c>
      <c r="D176" s="19">
        <v>41.38</v>
      </c>
      <c r="E176" s="19">
        <v>0</v>
      </c>
      <c r="F176" s="20">
        <f t="shared" si="19"/>
        <v>-100</v>
      </c>
      <c r="G176" s="20"/>
      <c r="H176" s="19">
        <v>2898.06</v>
      </c>
      <c r="I176" s="19">
        <v>97.927</v>
      </c>
      <c r="J176" s="19">
        <v>0</v>
      </c>
      <c r="K176" s="20">
        <f t="shared" si="20"/>
        <v>-100</v>
      </c>
      <c r="L176" s="20">
        <f t="shared" si="18"/>
        <v>0</v>
      </c>
      <c r="R176" s="272"/>
    </row>
    <row r="177" spans="1:18" ht="11.25" customHeight="1">
      <c r="A177" s="124" t="s">
        <v>142</v>
      </c>
      <c r="B177" s="124"/>
      <c r="C177" s="19">
        <v>667.632</v>
      </c>
      <c r="D177" s="19">
        <v>1.304</v>
      </c>
      <c r="E177" s="19">
        <v>2.069</v>
      </c>
      <c r="F177" s="20">
        <f t="shared" si="19"/>
        <v>58.66564417177912</v>
      </c>
      <c r="G177" s="20"/>
      <c r="H177" s="19">
        <v>477.349</v>
      </c>
      <c r="I177" s="19">
        <v>2.288</v>
      </c>
      <c r="J177" s="19">
        <v>7.507</v>
      </c>
      <c r="K177" s="20">
        <f t="shared" si="20"/>
        <v>228.10314685314688</v>
      </c>
      <c r="L177" s="20">
        <f t="shared" si="18"/>
        <v>0.07364952890103856</v>
      </c>
      <c r="R177" s="272"/>
    </row>
    <row r="178" spans="1:18" ht="11.25" customHeight="1">
      <c r="A178" s="18" t="s">
        <v>408</v>
      </c>
      <c r="B178" s="124"/>
      <c r="C178" s="19">
        <v>203.52</v>
      </c>
      <c r="D178" s="19">
        <v>0</v>
      </c>
      <c r="E178" s="19">
        <v>0</v>
      </c>
      <c r="F178" s="20"/>
      <c r="G178" s="20"/>
      <c r="H178" s="19">
        <v>52.091</v>
      </c>
      <c r="I178" s="19">
        <v>0</v>
      </c>
      <c r="J178" s="19">
        <v>0</v>
      </c>
      <c r="K178" s="20"/>
      <c r="L178" s="20">
        <f t="shared" si="18"/>
        <v>0</v>
      </c>
      <c r="R178" s="272"/>
    </row>
    <row r="179" spans="1:18" ht="11.25">
      <c r="A179" s="134" t="s">
        <v>139</v>
      </c>
      <c r="B179" s="134"/>
      <c r="C179" s="19">
        <v>452.739</v>
      </c>
      <c r="D179" s="19">
        <v>0</v>
      </c>
      <c r="E179" s="19">
        <v>0</v>
      </c>
      <c r="F179" s="20"/>
      <c r="G179" s="20"/>
      <c r="H179" s="19">
        <v>4644.304</v>
      </c>
      <c r="I179" s="19">
        <v>0</v>
      </c>
      <c r="J179" s="19">
        <v>0</v>
      </c>
      <c r="K179" s="20"/>
      <c r="L179" s="20">
        <f t="shared" si="18"/>
        <v>0</v>
      </c>
      <c r="R179" s="272"/>
    </row>
    <row r="180" spans="1:18" ht="11.25" customHeight="1">
      <c r="A180" s="124" t="s">
        <v>140</v>
      </c>
      <c r="B180" s="124"/>
      <c r="C180" s="19">
        <v>15.607</v>
      </c>
      <c r="D180" s="19">
        <v>0</v>
      </c>
      <c r="E180" s="19">
        <v>0</v>
      </c>
      <c r="F180" s="20"/>
      <c r="G180" s="20"/>
      <c r="H180" s="19">
        <v>25.261</v>
      </c>
      <c r="I180" s="19">
        <v>0</v>
      </c>
      <c r="J180" s="19">
        <v>0</v>
      </c>
      <c r="K180" s="20"/>
      <c r="L180" s="20">
        <f t="shared" si="18"/>
        <v>0</v>
      </c>
      <c r="R180" s="272"/>
    </row>
    <row r="181" spans="1:18" ht="11.25" customHeight="1">
      <c r="A181" s="124" t="s">
        <v>169</v>
      </c>
      <c r="B181" s="124"/>
      <c r="C181" s="19">
        <v>332.772</v>
      </c>
      <c r="D181" s="19">
        <v>1.04</v>
      </c>
      <c r="E181" s="19">
        <v>0</v>
      </c>
      <c r="F181" s="20">
        <f t="shared" si="19"/>
        <v>-100</v>
      </c>
      <c r="G181" s="20"/>
      <c r="H181" s="19">
        <v>96.658</v>
      </c>
      <c r="I181" s="19">
        <v>1.56</v>
      </c>
      <c r="J181" s="19">
        <v>0</v>
      </c>
      <c r="K181" s="20">
        <f t="shared" si="20"/>
        <v>-100</v>
      </c>
      <c r="L181" s="20">
        <f t="shared" si="18"/>
        <v>0</v>
      </c>
      <c r="R181" s="272"/>
    </row>
    <row r="182" spans="1:18" ht="11.25" customHeight="1">
      <c r="A182" s="124"/>
      <c r="B182" s="124"/>
      <c r="C182" s="19"/>
      <c r="D182" s="19"/>
      <c r="E182" s="19"/>
      <c r="F182" s="19"/>
      <c r="G182" s="19"/>
      <c r="H182" s="19"/>
      <c r="I182" s="19"/>
      <c r="J182" s="19"/>
      <c r="K182" s="20"/>
      <c r="L182" s="20"/>
      <c r="R182" s="272"/>
    </row>
    <row r="183" spans="1:20" s="29" customFormat="1" ht="11.25" customHeight="1">
      <c r="A183" s="120" t="s">
        <v>362</v>
      </c>
      <c r="B183" s="120"/>
      <c r="C183" s="27">
        <f>SUM(C185:C188)</f>
        <v>134583.467</v>
      </c>
      <c r="D183" s="27">
        <f>SUM(D185:D188)</f>
        <v>7016.4619999999995</v>
      </c>
      <c r="E183" s="27">
        <f>SUM(E185:E188)</f>
        <v>1100.358</v>
      </c>
      <c r="F183" s="25">
        <f aca="true" t="shared" si="21" ref="F183:F188">+E183/D183*100-100</f>
        <v>-84.31748080442821</v>
      </c>
      <c r="G183" s="25"/>
      <c r="H183" s="27">
        <f>SUM(H185:H188)</f>
        <v>191400.864</v>
      </c>
      <c r="I183" s="27">
        <f>SUM(I185:I188)</f>
        <v>10859.452000000001</v>
      </c>
      <c r="J183" s="27">
        <f>SUM(J185:J188)</f>
        <v>5064.044</v>
      </c>
      <c r="K183" s="25">
        <f aca="true" t="shared" si="22" ref="K183:K188">+J183/I183*100-100</f>
        <v>-53.36740748980704</v>
      </c>
      <c r="L183" s="25">
        <f>+J183/J164*100</f>
        <v>33.19179967795582</v>
      </c>
      <c r="M183" s="28"/>
      <c r="N183" s="28"/>
      <c r="O183" s="28"/>
      <c r="R183" s="270"/>
      <c r="S183" s="268"/>
      <c r="T183" s="268"/>
    </row>
    <row r="184" spans="1:18" ht="11.25" customHeight="1">
      <c r="A184" s="26"/>
      <c r="B184" s="26"/>
      <c r="C184" s="27"/>
      <c r="D184" s="27"/>
      <c r="E184" s="27"/>
      <c r="F184" s="20"/>
      <c r="G184" s="25"/>
      <c r="H184" s="27"/>
      <c r="I184" s="27"/>
      <c r="J184" s="27"/>
      <c r="K184" s="20"/>
      <c r="L184" s="20"/>
      <c r="R184" s="272"/>
    </row>
    <row r="185" spans="1:18" ht="11.25" customHeight="1">
      <c r="A185" s="17" t="s">
        <v>127</v>
      </c>
      <c r="B185" s="17"/>
      <c r="C185" s="19">
        <v>23855.597</v>
      </c>
      <c r="D185" s="19">
        <v>1717.315</v>
      </c>
      <c r="E185" s="19">
        <v>987.117</v>
      </c>
      <c r="F185" s="20">
        <f t="shared" si="21"/>
        <v>-42.51974739637166</v>
      </c>
      <c r="H185" s="19">
        <v>53445.394</v>
      </c>
      <c r="I185" s="19">
        <v>4180.468</v>
      </c>
      <c r="J185" s="19">
        <v>4291.496</v>
      </c>
      <c r="K185" s="20">
        <f t="shared" si="22"/>
        <v>2.655874892476163</v>
      </c>
      <c r="L185" s="20">
        <f>+J185/$J$183*100</f>
        <v>84.74444534842115</v>
      </c>
      <c r="R185" s="272"/>
    </row>
    <row r="186" spans="1:18" ht="11.25" customHeight="1">
      <c r="A186" s="17" t="s">
        <v>128</v>
      </c>
      <c r="B186" s="17"/>
      <c r="C186" s="19">
        <v>10975.146</v>
      </c>
      <c r="D186" s="19">
        <v>597.162</v>
      </c>
      <c r="E186" s="19">
        <v>0</v>
      </c>
      <c r="F186" s="20">
        <f t="shared" si="21"/>
        <v>-100</v>
      </c>
      <c r="H186" s="19">
        <v>23664.504</v>
      </c>
      <c r="I186" s="19">
        <v>1259.614</v>
      </c>
      <c r="J186" s="19">
        <v>0</v>
      </c>
      <c r="K186" s="20">
        <f t="shared" si="22"/>
        <v>-100</v>
      </c>
      <c r="L186" s="20">
        <f>+J186/$J$183*100</f>
        <v>0</v>
      </c>
      <c r="R186" s="272"/>
    </row>
    <row r="187" spans="1:18" ht="11.25" customHeight="1">
      <c r="A187" s="17" t="s">
        <v>129</v>
      </c>
      <c r="B187" s="17"/>
      <c r="C187" s="19">
        <v>3006.013</v>
      </c>
      <c r="D187" s="19">
        <v>126.031</v>
      </c>
      <c r="E187" s="19">
        <v>113.241</v>
      </c>
      <c r="F187" s="20">
        <f t="shared" si="21"/>
        <v>-10.148296847600989</v>
      </c>
      <c r="H187" s="19">
        <v>16918.879</v>
      </c>
      <c r="I187" s="19">
        <v>650.176</v>
      </c>
      <c r="J187" s="19">
        <v>772.548</v>
      </c>
      <c r="K187" s="20">
        <f t="shared" si="22"/>
        <v>18.821365291859422</v>
      </c>
      <c r="L187" s="20">
        <f>+J187/$J$183*100</f>
        <v>15.255554651578857</v>
      </c>
      <c r="R187" s="272"/>
    </row>
    <row r="188" spans="1:18" ht="11.25" customHeight="1">
      <c r="A188" s="17" t="s">
        <v>170</v>
      </c>
      <c r="B188" s="17"/>
      <c r="C188" s="19">
        <v>96746.711</v>
      </c>
      <c r="D188" s="19">
        <v>4575.954</v>
      </c>
      <c r="E188" s="19">
        <v>0</v>
      </c>
      <c r="F188" s="20">
        <f t="shared" si="21"/>
        <v>-100</v>
      </c>
      <c r="H188" s="19">
        <v>97372.087</v>
      </c>
      <c r="I188" s="19">
        <v>4769.194</v>
      </c>
      <c r="J188" s="19">
        <v>0</v>
      </c>
      <c r="K188" s="20">
        <f t="shared" si="22"/>
        <v>-100</v>
      </c>
      <c r="L188" s="20">
        <f>+J188/$J$183*100</f>
        <v>0</v>
      </c>
      <c r="R188" s="272"/>
    </row>
    <row r="189" spans="1:18" ht="11.25">
      <c r="A189" s="114"/>
      <c r="B189" s="114"/>
      <c r="C189" s="122"/>
      <c r="D189" s="122"/>
      <c r="E189" s="122"/>
      <c r="F189" s="122"/>
      <c r="G189" s="122"/>
      <c r="H189" s="122"/>
      <c r="I189" s="122"/>
      <c r="J189" s="122"/>
      <c r="K189" s="114"/>
      <c r="L189" s="114"/>
      <c r="R189" s="272"/>
    </row>
    <row r="190" spans="1:18" ht="11.25">
      <c r="A190" s="17" t="s">
        <v>420</v>
      </c>
      <c r="B190" s="17"/>
      <c r="C190" s="17"/>
      <c r="D190" s="17"/>
      <c r="E190" s="17"/>
      <c r="F190" s="17"/>
      <c r="G190" s="17"/>
      <c r="H190" s="17"/>
      <c r="I190" s="17"/>
      <c r="J190" s="17"/>
      <c r="K190" s="17"/>
      <c r="L190" s="17"/>
      <c r="R190" s="272"/>
    </row>
    <row r="191" spans="1:18" ht="19.5" customHeight="1">
      <c r="A191" s="345" t="s">
        <v>214</v>
      </c>
      <c r="B191" s="345"/>
      <c r="C191" s="345"/>
      <c r="D191" s="345"/>
      <c r="E191" s="345"/>
      <c r="F191" s="345"/>
      <c r="G191" s="345"/>
      <c r="H191" s="345"/>
      <c r="I191" s="345"/>
      <c r="J191" s="345"/>
      <c r="K191" s="345"/>
      <c r="L191" s="345"/>
      <c r="R191" s="272"/>
    </row>
    <row r="192" spans="1:18" ht="19.5" customHeight="1">
      <c r="A192" s="346" t="s">
        <v>209</v>
      </c>
      <c r="B192" s="346"/>
      <c r="C192" s="346"/>
      <c r="D192" s="346"/>
      <c r="E192" s="346"/>
      <c r="F192" s="346"/>
      <c r="G192" s="346"/>
      <c r="H192" s="346"/>
      <c r="I192" s="346"/>
      <c r="J192" s="346"/>
      <c r="K192" s="346"/>
      <c r="L192" s="346"/>
      <c r="R192" s="272"/>
    </row>
    <row r="193" spans="1:21" s="29" customFormat="1" ht="11.25">
      <c r="A193" s="26"/>
      <c r="B193" s="26"/>
      <c r="C193" s="347" t="s">
        <v>175</v>
      </c>
      <c r="D193" s="347"/>
      <c r="E193" s="347"/>
      <c r="F193" s="347"/>
      <c r="G193" s="186"/>
      <c r="H193" s="347" t="s">
        <v>120</v>
      </c>
      <c r="I193" s="347"/>
      <c r="J193" s="347"/>
      <c r="K193" s="347"/>
      <c r="L193" s="186"/>
      <c r="M193" s="349"/>
      <c r="N193" s="349"/>
      <c r="O193" s="349"/>
      <c r="P193" s="131"/>
      <c r="Q193" s="131"/>
      <c r="R193" s="267"/>
      <c r="S193" s="267"/>
      <c r="T193" s="267"/>
      <c r="U193" s="131"/>
    </row>
    <row r="194" spans="1:21" s="29" customFormat="1" ht="11.25">
      <c r="A194" s="26" t="s">
        <v>366</v>
      </c>
      <c r="B194" s="187" t="s">
        <v>107</v>
      </c>
      <c r="C194" s="309">
        <f>+C160</f>
        <v>2011</v>
      </c>
      <c r="D194" s="348" t="str">
        <f>+D160</f>
        <v>enero </v>
      </c>
      <c r="E194" s="348"/>
      <c r="F194" s="348"/>
      <c r="G194" s="186"/>
      <c r="H194" s="309">
        <f>+H160</f>
        <v>2011</v>
      </c>
      <c r="I194" s="348" t="str">
        <f>+D194</f>
        <v>enero </v>
      </c>
      <c r="J194" s="348"/>
      <c r="K194" s="348"/>
      <c r="L194" s="187" t="s">
        <v>258</v>
      </c>
      <c r="M194" s="350"/>
      <c r="N194" s="350"/>
      <c r="O194" s="350"/>
      <c r="P194" s="131"/>
      <c r="Q194" s="131"/>
      <c r="R194" s="267"/>
      <c r="S194" s="267"/>
      <c r="T194" s="267"/>
      <c r="U194" s="131"/>
    </row>
    <row r="195" spans="1:20" s="29" customFormat="1" ht="11.25">
      <c r="A195" s="188"/>
      <c r="B195" s="190" t="s">
        <v>32</v>
      </c>
      <c r="C195" s="190"/>
      <c r="D195" s="262">
        <f>+D161</f>
        <v>2011</v>
      </c>
      <c r="E195" s="262">
        <f>+E161</f>
        <v>2012</v>
      </c>
      <c r="F195" s="189" t="str">
        <f>+F161</f>
        <v>Var % 12/11</v>
      </c>
      <c r="G195" s="190"/>
      <c r="H195" s="190"/>
      <c r="I195" s="262">
        <f>+I161</f>
        <v>2011</v>
      </c>
      <c r="J195" s="262">
        <f>+J161</f>
        <v>2012</v>
      </c>
      <c r="K195" s="189" t="str">
        <f>+K161</f>
        <v>Var % 12/11</v>
      </c>
      <c r="L195" s="190">
        <v>2008</v>
      </c>
      <c r="M195" s="191" t="s">
        <v>225</v>
      </c>
      <c r="N195" s="191" t="s">
        <v>225</v>
      </c>
      <c r="O195" s="190" t="s">
        <v>219</v>
      </c>
      <c r="R195" s="268"/>
      <c r="S195" s="268"/>
      <c r="T195" s="268"/>
    </row>
    <row r="196" spans="1:18" ht="11.25" customHeight="1">
      <c r="A196" s="17"/>
      <c r="B196" s="17"/>
      <c r="C196" s="17"/>
      <c r="D196" s="17"/>
      <c r="E196" s="17"/>
      <c r="F196" s="17"/>
      <c r="G196" s="17"/>
      <c r="H196" s="17"/>
      <c r="I196" s="17"/>
      <c r="J196" s="17"/>
      <c r="K196" s="17"/>
      <c r="L196" s="17"/>
      <c r="R196" s="272"/>
    </row>
    <row r="197" spans="1:22" s="29" customFormat="1" ht="11.25">
      <c r="A197" s="26" t="s">
        <v>442</v>
      </c>
      <c r="B197" s="26"/>
      <c r="C197" s="26"/>
      <c r="D197" s="26"/>
      <c r="E197" s="26"/>
      <c r="F197" s="26"/>
      <c r="G197" s="26"/>
      <c r="H197" s="27">
        <f>+H163</f>
        <v>7779577</v>
      </c>
      <c r="I197" s="27">
        <f>+I163</f>
        <v>731525</v>
      </c>
      <c r="J197" s="27">
        <f>+J163</f>
        <v>756091</v>
      </c>
      <c r="K197" s="25">
        <f>+J197/I197*100-100</f>
        <v>3.358190082362171</v>
      </c>
      <c r="L197" s="26"/>
      <c r="M197" s="28"/>
      <c r="N197" s="28"/>
      <c r="O197" s="28"/>
      <c r="R197" s="268"/>
      <c r="S197" s="268"/>
      <c r="T197" s="275"/>
      <c r="U197" s="7"/>
      <c r="V197" s="7"/>
    </row>
    <row r="198" spans="1:20" s="118" customFormat="1" ht="11.25">
      <c r="A198" s="116" t="s">
        <v>447</v>
      </c>
      <c r="B198" s="116"/>
      <c r="C198" s="116">
        <f>+C200+C223</f>
        <v>672409.24</v>
      </c>
      <c r="D198" s="116">
        <f>+D200+D223</f>
        <v>51059.643</v>
      </c>
      <c r="E198" s="116">
        <f>+E200+E223</f>
        <v>62401.96799999999</v>
      </c>
      <c r="F198" s="117">
        <f>+E198/D198*100-100</f>
        <v>22.213874468335007</v>
      </c>
      <c r="G198" s="116"/>
      <c r="H198" s="116">
        <f>+H200+H223</f>
        <v>1721139.8340000003</v>
      </c>
      <c r="I198" s="116">
        <f>+I200+I223</f>
        <v>125292.095</v>
      </c>
      <c r="J198" s="116">
        <f>+J200+J223</f>
        <v>147841.57</v>
      </c>
      <c r="K198" s="117">
        <f>+J198/I198*100-100</f>
        <v>17.997524105571074</v>
      </c>
      <c r="L198" s="117">
        <f>+J198/$J$197*100</f>
        <v>19.55340957636052</v>
      </c>
      <c r="M198" s="123"/>
      <c r="N198" s="123"/>
      <c r="O198" s="123"/>
      <c r="R198" s="270"/>
      <c r="S198" s="271"/>
      <c r="T198" s="271"/>
    </row>
    <row r="199" spans="1:18" ht="11.25" customHeight="1">
      <c r="A199" s="17"/>
      <c r="B199" s="17"/>
      <c r="C199" s="19"/>
      <c r="D199" s="19"/>
      <c r="E199" s="19"/>
      <c r="F199" s="20"/>
      <c r="G199" s="20"/>
      <c r="H199" s="19"/>
      <c r="I199" s="19"/>
      <c r="J199" s="19"/>
      <c r="K199" s="20"/>
      <c r="L199" s="113"/>
      <c r="R199" s="272"/>
    </row>
    <row r="200" spans="1:23" s="29" customFormat="1" ht="11.25" customHeight="1">
      <c r="A200" s="26" t="s">
        <v>116</v>
      </c>
      <c r="B200" s="26">
        <v>22042110</v>
      </c>
      <c r="C200" s="27">
        <f>SUM(C202:C221)</f>
        <v>396576.153</v>
      </c>
      <c r="D200" s="27">
        <f>SUM(D202:D221)</f>
        <v>30865.767</v>
      </c>
      <c r="E200" s="27">
        <f>SUM(E202:E221)</f>
        <v>32827.047</v>
      </c>
      <c r="F200" s="25"/>
      <c r="G200" s="25"/>
      <c r="H200" s="27">
        <f>SUM(H202:H221)</f>
        <v>1321543</v>
      </c>
      <c r="I200" s="27">
        <f>SUM(I202:I221)</f>
        <v>100392</v>
      </c>
      <c r="J200" s="27">
        <f>SUM(J202:J221)</f>
        <v>107869</v>
      </c>
      <c r="K200" s="25">
        <f>+J200/I200*100-100</f>
        <v>7.447804605944697</v>
      </c>
      <c r="L200" s="25">
        <f>+J200/J198*100</f>
        <v>72.96256391216625</v>
      </c>
      <c r="M200" s="28">
        <f>+I200/D200</f>
        <v>3.252535405972578</v>
      </c>
      <c r="N200" s="28">
        <f>+J200/E200</f>
        <v>3.2859793937602735</v>
      </c>
      <c r="O200" s="28">
        <f>+N200/M200*100-100</f>
        <v>1.0282436196169584</v>
      </c>
      <c r="P200" s="27"/>
      <c r="R200" s="276"/>
      <c r="S200" s="276"/>
      <c r="T200" s="277"/>
      <c r="U200" s="52"/>
      <c r="V200" s="52"/>
      <c r="W200" s="52"/>
    </row>
    <row r="201" spans="1:23" s="29" customFormat="1" ht="11.25" customHeight="1">
      <c r="A201" s="26"/>
      <c r="B201" s="26"/>
      <c r="C201" s="27"/>
      <c r="D201" s="27"/>
      <c r="E201" s="27"/>
      <c r="F201" s="25"/>
      <c r="G201" s="25"/>
      <c r="H201" s="27"/>
      <c r="I201" s="27"/>
      <c r="J201" s="27"/>
      <c r="K201" s="25"/>
      <c r="L201" s="25"/>
      <c r="M201" s="28"/>
      <c r="N201" s="28"/>
      <c r="O201" s="28"/>
      <c r="P201" s="27"/>
      <c r="R201" s="276"/>
      <c r="S201" s="276"/>
      <c r="T201" s="277"/>
      <c r="U201" s="52"/>
      <c r="V201" s="52"/>
      <c r="W201" s="52"/>
    </row>
    <row r="202" spans="1:23" s="29" customFormat="1" ht="11.25" customHeight="1">
      <c r="A202" s="134" t="s">
        <v>493</v>
      </c>
      <c r="B202" s="17">
        <v>22042166</v>
      </c>
      <c r="C202" s="19">
        <v>0</v>
      </c>
      <c r="D202" s="19">
        <v>0</v>
      </c>
      <c r="E202" s="19">
        <v>2.812</v>
      </c>
      <c r="F202" s="20"/>
      <c r="G202" s="25"/>
      <c r="H202" s="19">
        <v>0</v>
      </c>
      <c r="I202" s="19">
        <v>0</v>
      </c>
      <c r="J202" s="19">
        <v>22.211</v>
      </c>
      <c r="K202" s="20"/>
      <c r="L202" s="25"/>
      <c r="M202" s="28"/>
      <c r="N202" s="28"/>
      <c r="O202" s="28"/>
      <c r="P202" s="27"/>
      <c r="R202" s="276"/>
      <c r="S202" s="276"/>
      <c r="T202" s="277"/>
      <c r="U202" s="52"/>
      <c r="V202" s="52"/>
      <c r="W202" s="52"/>
    </row>
    <row r="203" spans="1:23" s="29" customFormat="1" ht="11.25" customHeight="1">
      <c r="A203" s="134" t="s">
        <v>494</v>
      </c>
      <c r="B203" s="17">
        <v>22042161</v>
      </c>
      <c r="C203" s="19">
        <v>80311.111</v>
      </c>
      <c r="D203" s="19">
        <v>7627.981</v>
      </c>
      <c r="E203" s="19">
        <v>5946.664</v>
      </c>
      <c r="F203" s="20">
        <f>+E203/D203*100-100</f>
        <v>-22.041441896617215</v>
      </c>
      <c r="G203" s="25"/>
      <c r="H203" s="19">
        <v>286413.109</v>
      </c>
      <c r="I203" s="19">
        <v>25710.745</v>
      </c>
      <c r="J203" s="19">
        <v>20921.665</v>
      </c>
      <c r="K203" s="20">
        <f>+J203/I203*100-100</f>
        <v>-18.626764802031204</v>
      </c>
      <c r="L203" s="25"/>
      <c r="M203" s="28"/>
      <c r="N203" s="28"/>
      <c r="O203" s="28"/>
      <c r="P203" s="27"/>
      <c r="R203" s="276"/>
      <c r="S203" s="276"/>
      <c r="T203" s="277"/>
      <c r="U203" s="52"/>
      <c r="V203" s="52"/>
      <c r="W203" s="52"/>
    </row>
    <row r="204" spans="1:23" s="29" customFormat="1" ht="11.25" customHeight="1">
      <c r="A204" s="134" t="s">
        <v>495</v>
      </c>
      <c r="B204" s="17">
        <v>22042151</v>
      </c>
      <c r="C204" s="19">
        <v>0</v>
      </c>
      <c r="D204" s="19">
        <v>0</v>
      </c>
      <c r="E204" s="19">
        <v>266.752</v>
      </c>
      <c r="F204" s="20"/>
      <c r="G204" s="25"/>
      <c r="H204" s="19">
        <v>0</v>
      </c>
      <c r="I204" s="19">
        <v>0</v>
      </c>
      <c r="J204" s="19">
        <v>781.071</v>
      </c>
      <c r="K204" s="20"/>
      <c r="L204" s="25"/>
      <c r="M204" s="28"/>
      <c r="N204" s="28"/>
      <c r="O204" s="28"/>
      <c r="P204" s="27"/>
      <c r="R204" s="276"/>
      <c r="S204" s="276"/>
      <c r="T204" s="277"/>
      <c r="U204" s="52"/>
      <c r="V204" s="52"/>
      <c r="W204" s="52"/>
    </row>
    <row r="205" spans="1:23" s="29" customFormat="1" ht="11.25" customHeight="1">
      <c r="A205" s="263" t="s">
        <v>496</v>
      </c>
      <c r="B205" s="17">
        <v>22042163</v>
      </c>
      <c r="C205" s="19">
        <v>21435.345</v>
      </c>
      <c r="D205" s="19">
        <v>1804.429</v>
      </c>
      <c r="E205" s="19">
        <v>1409.158</v>
      </c>
      <c r="F205" s="20">
        <f>+E205/D205*100-100</f>
        <v>-21.90560005408915</v>
      </c>
      <c r="G205" s="25"/>
      <c r="H205" s="19">
        <v>82681.247</v>
      </c>
      <c r="I205" s="19">
        <v>6739.305</v>
      </c>
      <c r="J205" s="19">
        <v>5674.145</v>
      </c>
      <c r="K205" s="20">
        <f>+J205/I205*100-100</f>
        <v>-15.805190594579116</v>
      </c>
      <c r="L205" s="25"/>
      <c r="M205" s="28"/>
      <c r="N205" s="28"/>
      <c r="O205" s="28"/>
      <c r="P205" s="27"/>
      <c r="R205" s="276"/>
      <c r="S205" s="276"/>
      <c r="T205" s="277"/>
      <c r="U205" s="52"/>
      <c r="V205" s="52"/>
      <c r="W205" s="52"/>
    </row>
    <row r="206" spans="1:23" s="29" customFormat="1" ht="11.25" customHeight="1">
      <c r="A206" s="263" t="s">
        <v>497</v>
      </c>
      <c r="B206" s="17">
        <v>22042153</v>
      </c>
      <c r="C206" s="19">
        <v>0</v>
      </c>
      <c r="D206" s="19">
        <v>0</v>
      </c>
      <c r="E206" s="19">
        <v>66.82</v>
      </c>
      <c r="F206" s="20"/>
      <c r="G206" s="25"/>
      <c r="H206" s="19">
        <v>0</v>
      </c>
      <c r="I206" s="19">
        <v>0</v>
      </c>
      <c r="J206" s="19">
        <v>227.33</v>
      </c>
      <c r="K206" s="20"/>
      <c r="L206" s="25"/>
      <c r="M206" s="28"/>
      <c r="N206" s="28"/>
      <c r="O206" s="28"/>
      <c r="P206" s="27"/>
      <c r="R206" s="276"/>
      <c r="S206" s="276"/>
      <c r="T206" s="277"/>
      <c r="U206" s="52"/>
      <c r="V206" s="52"/>
      <c r="W206" s="52"/>
    </row>
    <row r="207" spans="1:23" s="29" customFormat="1" ht="11.25" customHeight="1">
      <c r="A207" s="263" t="s">
        <v>498</v>
      </c>
      <c r="B207" s="17">
        <v>22042142</v>
      </c>
      <c r="C207" s="19">
        <v>37079.015</v>
      </c>
      <c r="D207" s="19">
        <v>3060.691</v>
      </c>
      <c r="E207" s="19">
        <v>2659.048</v>
      </c>
      <c r="F207" s="20">
        <f>+E207/D207*100-100</f>
        <v>-13.122624923587523</v>
      </c>
      <c r="G207" s="25"/>
      <c r="H207" s="19">
        <v>119052.088</v>
      </c>
      <c r="I207" s="19">
        <v>9421.007</v>
      </c>
      <c r="J207" s="19">
        <v>8227.823</v>
      </c>
      <c r="K207" s="20">
        <f>+J207/I207*100-100</f>
        <v>-12.66514290882067</v>
      </c>
      <c r="L207" s="25"/>
      <c r="M207" s="28"/>
      <c r="N207" s="28"/>
      <c r="O207" s="28"/>
      <c r="P207" s="27"/>
      <c r="R207" s="276"/>
      <c r="S207" s="276"/>
      <c r="T207" s="277"/>
      <c r="U207" s="52"/>
      <c r="V207" s="52"/>
      <c r="W207" s="52"/>
    </row>
    <row r="208" spans="1:23" s="29" customFormat="1" ht="11.25" customHeight="1">
      <c r="A208" s="263" t="s">
        <v>499</v>
      </c>
      <c r="B208" s="17">
        <v>22042132</v>
      </c>
      <c r="C208" s="19">
        <v>0</v>
      </c>
      <c r="D208" s="19">
        <v>0</v>
      </c>
      <c r="E208" s="19">
        <v>40.918</v>
      </c>
      <c r="F208" s="20"/>
      <c r="G208" s="25"/>
      <c r="H208" s="19">
        <v>0</v>
      </c>
      <c r="I208" s="19">
        <v>0</v>
      </c>
      <c r="J208" s="19">
        <v>146.051</v>
      </c>
      <c r="K208" s="20"/>
      <c r="L208" s="25"/>
      <c r="M208" s="28"/>
      <c r="N208" s="28"/>
      <c r="O208" s="28"/>
      <c r="P208" s="27"/>
      <c r="R208" s="276"/>
      <c r="S208" s="276"/>
      <c r="T208" s="277"/>
      <c r="U208" s="52"/>
      <c r="V208" s="52"/>
      <c r="W208" s="52"/>
    </row>
    <row r="209" spans="1:23" s="29" customFormat="1" ht="11.25" customHeight="1">
      <c r="A209" s="263" t="s">
        <v>500</v>
      </c>
      <c r="B209" s="17">
        <v>22042143</v>
      </c>
      <c r="C209" s="19">
        <v>0</v>
      </c>
      <c r="D209" s="19">
        <v>0</v>
      </c>
      <c r="E209" s="19">
        <v>0.318</v>
      </c>
      <c r="F209" s="20"/>
      <c r="G209" s="25"/>
      <c r="H209" s="19">
        <v>0</v>
      </c>
      <c r="I209" s="19">
        <v>0</v>
      </c>
      <c r="J209" s="19">
        <v>3.033</v>
      </c>
      <c r="K209" s="20"/>
      <c r="L209" s="25"/>
      <c r="M209" s="28"/>
      <c r="N209" s="28"/>
      <c r="O209" s="28"/>
      <c r="P209" s="27"/>
      <c r="R209" s="276"/>
      <c r="S209" s="276"/>
      <c r="T209" s="277"/>
      <c r="U209" s="52"/>
      <c r="V209" s="52"/>
      <c r="W209" s="52"/>
    </row>
    <row r="210" spans="1:23" s="29" customFormat="1" ht="11.25" customHeight="1">
      <c r="A210" s="263" t="s">
        <v>501</v>
      </c>
      <c r="B210" s="17">
        <v>22042167</v>
      </c>
      <c r="C210" s="19">
        <v>0</v>
      </c>
      <c r="D210" s="19">
        <v>0</v>
      </c>
      <c r="E210" s="19">
        <v>126.27</v>
      </c>
      <c r="F210" s="20"/>
      <c r="G210" s="25"/>
      <c r="H210" s="19">
        <v>0</v>
      </c>
      <c r="I210" s="19">
        <v>0</v>
      </c>
      <c r="J210" s="19">
        <v>637.095</v>
      </c>
      <c r="K210" s="20"/>
      <c r="L210" s="25"/>
      <c r="M210" s="28"/>
      <c r="N210" s="28"/>
      <c r="O210" s="28"/>
      <c r="P210" s="27"/>
      <c r="R210" s="276"/>
      <c r="S210" s="276"/>
      <c r="T210" s="277"/>
      <c r="U210" s="52"/>
      <c r="V210" s="52"/>
      <c r="W210" s="52"/>
    </row>
    <row r="211" spans="1:23" s="29" customFormat="1" ht="11.25" customHeight="1">
      <c r="A211" s="263" t="s">
        <v>502</v>
      </c>
      <c r="B211" s="17">
        <v>22042162</v>
      </c>
      <c r="C211" s="19">
        <v>39131.08</v>
      </c>
      <c r="D211" s="19">
        <v>3497.05</v>
      </c>
      <c r="E211" s="19">
        <v>2893.98</v>
      </c>
      <c r="F211" s="20">
        <f>+E211/D211*100-100</f>
        <v>-17.245106589840006</v>
      </c>
      <c r="G211" s="25"/>
      <c r="H211" s="19">
        <v>116244.439</v>
      </c>
      <c r="I211" s="19">
        <v>10143.975</v>
      </c>
      <c r="J211" s="19">
        <v>8457.463</v>
      </c>
      <c r="K211" s="20">
        <f>+J211/I211*100-100</f>
        <v>-16.62575075352612</v>
      </c>
      <c r="L211" s="25"/>
      <c r="M211" s="28"/>
      <c r="N211" s="28"/>
      <c r="O211" s="28"/>
      <c r="P211" s="27"/>
      <c r="R211" s="276"/>
      <c r="S211" s="276"/>
      <c r="T211" s="277"/>
      <c r="U211" s="52"/>
      <c r="V211" s="52"/>
      <c r="W211" s="52"/>
    </row>
    <row r="212" spans="1:23" s="29" customFormat="1" ht="11.25" customHeight="1">
      <c r="A212" s="263" t="s">
        <v>503</v>
      </c>
      <c r="B212" s="17">
        <v>22042145</v>
      </c>
      <c r="C212" s="19">
        <v>0</v>
      </c>
      <c r="D212" s="19">
        <v>0</v>
      </c>
      <c r="E212" s="19">
        <v>0.747</v>
      </c>
      <c r="F212" s="20"/>
      <c r="G212" s="25"/>
      <c r="H212" s="19">
        <v>0</v>
      </c>
      <c r="I212" s="19">
        <v>0</v>
      </c>
      <c r="J212" s="19">
        <v>7.096</v>
      </c>
      <c r="K212" s="20"/>
      <c r="L212" s="25"/>
      <c r="M212" s="28"/>
      <c r="N212" s="28"/>
      <c r="O212" s="28"/>
      <c r="P212" s="27"/>
      <c r="R212" s="270"/>
      <c r="S212" s="268"/>
      <c r="T212" s="278"/>
      <c r="U212" s="264"/>
      <c r="V212" s="264"/>
      <c r="W212" s="264"/>
    </row>
    <row r="213" spans="1:23" ht="11.25" customHeight="1">
      <c r="A213" s="263" t="s">
        <v>504</v>
      </c>
      <c r="B213" s="17">
        <v>22042165</v>
      </c>
      <c r="C213" s="19">
        <v>5684.312</v>
      </c>
      <c r="D213" s="19">
        <v>605.181</v>
      </c>
      <c r="E213" s="19">
        <v>502.19</v>
      </c>
      <c r="F213" s="20">
        <f>+E213/D213*100-100</f>
        <v>-17.01821438544833</v>
      </c>
      <c r="G213" s="20"/>
      <c r="H213" s="19">
        <v>28913.312</v>
      </c>
      <c r="I213" s="19">
        <v>2925.719</v>
      </c>
      <c r="J213" s="19">
        <v>2469.453</v>
      </c>
      <c r="K213" s="20">
        <f>+J213/I213*100-100</f>
        <v>-15.595004168206174</v>
      </c>
      <c r="L213" s="20">
        <f aca="true" t="shared" si="23" ref="L213:L220">+J213/$J$200*100</f>
        <v>2.2893074006433727</v>
      </c>
      <c r="M213" s="23">
        <f aca="true" t="shared" si="24" ref="M213:M220">+I213/D213</f>
        <v>4.8344528331193475</v>
      </c>
      <c r="N213" s="23">
        <f aca="true" t="shared" si="25" ref="N213:N220">+J213/E213</f>
        <v>4.917367928473287</v>
      </c>
      <c r="O213" s="23">
        <f aca="true" t="shared" si="26" ref="O213:O220">+N213/M213*100-100</f>
        <v>1.7150874817914143</v>
      </c>
      <c r="P213" s="136"/>
      <c r="R213" s="277"/>
      <c r="S213" s="277"/>
      <c r="T213" s="277"/>
      <c r="U213" s="52"/>
      <c r="V213" s="52"/>
      <c r="W213" s="52"/>
    </row>
    <row r="214" spans="1:18" ht="11.25" customHeight="1">
      <c r="A214" s="263" t="s">
        <v>505</v>
      </c>
      <c r="B214" s="17">
        <v>22042155</v>
      </c>
      <c r="C214" s="19">
        <v>0</v>
      </c>
      <c r="D214" s="19">
        <v>0</v>
      </c>
      <c r="E214" s="19">
        <v>16.281</v>
      </c>
      <c r="F214" s="20"/>
      <c r="G214" s="20"/>
      <c r="H214" s="19">
        <v>0</v>
      </c>
      <c r="I214" s="19">
        <v>0</v>
      </c>
      <c r="J214" s="19">
        <v>78.884</v>
      </c>
      <c r="K214" s="20"/>
      <c r="L214" s="20">
        <f t="shared" si="23"/>
        <v>0.07312944404787289</v>
      </c>
      <c r="M214" s="23" t="e">
        <f t="shared" si="24"/>
        <v>#DIV/0!</v>
      </c>
      <c r="N214" s="23">
        <f t="shared" si="25"/>
        <v>4.845156931392421</v>
      </c>
      <c r="O214" s="23" t="e">
        <f t="shared" si="26"/>
        <v>#DIV/0!</v>
      </c>
      <c r="P214" s="136"/>
      <c r="R214" s="272"/>
    </row>
    <row r="215" spans="1:25" ht="11.25" customHeight="1">
      <c r="A215" s="263" t="s">
        <v>506</v>
      </c>
      <c r="B215" s="17">
        <v>22042146</v>
      </c>
      <c r="C215" s="19">
        <v>0</v>
      </c>
      <c r="D215" s="19">
        <v>0</v>
      </c>
      <c r="E215" s="19">
        <v>27.526</v>
      </c>
      <c r="F215" s="20"/>
      <c r="G215" s="20"/>
      <c r="H215" s="19">
        <v>0</v>
      </c>
      <c r="I215" s="19">
        <v>0</v>
      </c>
      <c r="J215" s="19">
        <v>85.81</v>
      </c>
      <c r="K215" s="20"/>
      <c r="L215" s="20">
        <f t="shared" si="23"/>
        <v>0.07955019514410998</v>
      </c>
      <c r="M215" s="23" t="e">
        <f t="shared" si="24"/>
        <v>#DIV/0!</v>
      </c>
      <c r="N215" s="23">
        <f t="shared" si="25"/>
        <v>3.11741626098961</v>
      </c>
      <c r="O215" s="23" t="e">
        <f t="shared" si="26"/>
        <v>#DIV/0!</v>
      </c>
      <c r="P215" s="136"/>
      <c r="R215" s="272"/>
      <c r="S215" s="273"/>
      <c r="T215" s="277"/>
      <c r="U215" s="52"/>
      <c r="V215" s="52"/>
      <c r="W215" s="52"/>
      <c r="X215" s="52"/>
      <c r="Y215" s="52"/>
    </row>
    <row r="216" spans="1:25" ht="11.25" customHeight="1">
      <c r="A216" s="263" t="s">
        <v>507</v>
      </c>
      <c r="B216" s="17">
        <v>22042147</v>
      </c>
      <c r="C216" s="19">
        <v>0</v>
      </c>
      <c r="D216" s="19">
        <v>0</v>
      </c>
      <c r="E216" s="19">
        <v>72.706</v>
      </c>
      <c r="F216" s="20"/>
      <c r="G216" s="20"/>
      <c r="H216" s="19">
        <v>0</v>
      </c>
      <c r="I216" s="19">
        <v>0</v>
      </c>
      <c r="J216" s="19">
        <v>279.558</v>
      </c>
      <c r="K216" s="20"/>
      <c r="L216" s="20">
        <f t="shared" si="23"/>
        <v>0.25916435676607735</v>
      </c>
      <c r="M216" s="23" t="e">
        <f t="shared" si="24"/>
        <v>#DIV/0!</v>
      </c>
      <c r="N216" s="23">
        <f t="shared" si="25"/>
        <v>3.845047176299067</v>
      </c>
      <c r="O216" s="23" t="e">
        <f t="shared" si="26"/>
        <v>#DIV/0!</v>
      </c>
      <c r="P216" s="136"/>
      <c r="R216" s="272"/>
      <c r="T216" s="279"/>
      <c r="U216" s="265"/>
      <c r="V216" s="265"/>
      <c r="W216" s="265"/>
      <c r="X216" s="265"/>
      <c r="Y216" s="265"/>
    </row>
    <row r="217" spans="1:23" ht="11.25" customHeight="1">
      <c r="A217" s="263" t="s">
        <v>508</v>
      </c>
      <c r="B217" s="17">
        <v>22042141</v>
      </c>
      <c r="C217" s="19">
        <v>52872.805</v>
      </c>
      <c r="D217" s="19">
        <v>3535.036</v>
      </c>
      <c r="E217" s="19">
        <v>4255.801</v>
      </c>
      <c r="F217" s="20">
        <f>+E217/D217*100-100</f>
        <v>20.389184155408884</v>
      </c>
      <c r="G217" s="20"/>
      <c r="H217" s="19">
        <v>158176.197</v>
      </c>
      <c r="I217" s="19">
        <v>10105.136</v>
      </c>
      <c r="J217" s="19">
        <v>12711.601</v>
      </c>
      <c r="K217" s="20">
        <f>+J217/I217*100-100</f>
        <v>25.79346779696978</v>
      </c>
      <c r="L217" s="20">
        <f t="shared" si="23"/>
        <v>11.784294839110403</v>
      </c>
      <c r="M217" s="23">
        <f t="shared" si="24"/>
        <v>2.8585666454316168</v>
      </c>
      <c r="N217" s="23">
        <f t="shared" si="25"/>
        <v>2.9868880147356514</v>
      </c>
      <c r="O217" s="23">
        <f t="shared" si="26"/>
        <v>4.489010935222026</v>
      </c>
      <c r="P217" s="136"/>
      <c r="R217" s="272"/>
      <c r="T217" s="273"/>
      <c r="U217" s="21"/>
      <c r="V217" s="21"/>
      <c r="W217" s="21"/>
    </row>
    <row r="218" spans="1:18" ht="11.25" customHeight="1">
      <c r="A218" s="263" t="s">
        <v>509</v>
      </c>
      <c r="B218" s="17">
        <v>22042131</v>
      </c>
      <c r="C218" s="19">
        <v>0</v>
      </c>
      <c r="D218" s="19">
        <v>0</v>
      </c>
      <c r="E218" s="19">
        <v>79.092</v>
      </c>
      <c r="F218" s="20"/>
      <c r="G218" s="20"/>
      <c r="H218" s="19">
        <v>0</v>
      </c>
      <c r="I218" s="19">
        <v>0</v>
      </c>
      <c r="J218" s="19">
        <v>271.303</v>
      </c>
      <c r="K218" s="20"/>
      <c r="L218" s="20">
        <f t="shared" si="23"/>
        <v>0.25151155568328254</v>
      </c>
      <c r="M218" s="23" t="e">
        <f t="shared" si="24"/>
        <v>#DIV/0!</v>
      </c>
      <c r="N218" s="23">
        <f t="shared" si="25"/>
        <v>3.4302205027057098</v>
      </c>
      <c r="O218" s="23" t="e">
        <f t="shared" si="26"/>
        <v>#DIV/0!</v>
      </c>
      <c r="P218" s="136"/>
      <c r="R218" s="272"/>
    </row>
    <row r="219" spans="1:18" ht="11.25" customHeight="1">
      <c r="A219" s="263" t="s">
        <v>510</v>
      </c>
      <c r="B219" s="17">
        <v>22042164</v>
      </c>
      <c r="C219" s="19">
        <v>7749.802</v>
      </c>
      <c r="D219" s="19">
        <v>530.349</v>
      </c>
      <c r="E219" s="19">
        <v>645.69</v>
      </c>
      <c r="F219" s="20">
        <f>+E219/D219*100-100</f>
        <v>21.74813189050984</v>
      </c>
      <c r="G219" s="20"/>
      <c r="H219" s="19">
        <v>34849.104</v>
      </c>
      <c r="I219" s="19">
        <v>2405.954</v>
      </c>
      <c r="J219" s="19">
        <v>2790.846</v>
      </c>
      <c r="K219" s="20">
        <f>+J219/I219*100-100</f>
        <v>15.997479586060237</v>
      </c>
      <c r="L219" s="20">
        <f t="shared" si="23"/>
        <v>2.5872549110495138</v>
      </c>
      <c r="M219" s="23">
        <f t="shared" si="24"/>
        <v>4.5365485746178456</v>
      </c>
      <c r="N219" s="23">
        <f t="shared" si="25"/>
        <v>4.32226920039028</v>
      </c>
      <c r="O219" s="23">
        <f t="shared" si="26"/>
        <v>-4.723400856467549</v>
      </c>
      <c r="P219" s="136"/>
      <c r="R219" s="272"/>
    </row>
    <row r="220" spans="1:25" ht="11.25" customHeight="1">
      <c r="A220" s="263" t="s">
        <v>511</v>
      </c>
      <c r="B220" s="17">
        <v>22042154</v>
      </c>
      <c r="C220" s="19">
        <v>0</v>
      </c>
      <c r="D220" s="19">
        <v>0</v>
      </c>
      <c r="E220" s="19">
        <v>19.282</v>
      </c>
      <c r="F220" s="20"/>
      <c r="G220" s="20"/>
      <c r="H220" s="19">
        <v>0</v>
      </c>
      <c r="I220" s="19">
        <v>0</v>
      </c>
      <c r="J220" s="19">
        <v>75.613</v>
      </c>
      <c r="K220" s="20"/>
      <c r="L220" s="20">
        <f t="shared" si="23"/>
        <v>0.07009706217727057</v>
      </c>
      <c r="M220" s="23" t="e">
        <f t="shared" si="24"/>
        <v>#DIV/0!</v>
      </c>
      <c r="N220" s="23">
        <f t="shared" si="25"/>
        <v>3.921429312312001</v>
      </c>
      <c r="O220" s="23" t="e">
        <f t="shared" si="26"/>
        <v>#DIV/0!</v>
      </c>
      <c r="P220" s="136"/>
      <c r="R220" s="272"/>
      <c r="T220" s="277"/>
      <c r="U220" s="52"/>
      <c r="V220" s="52"/>
      <c r="W220" s="52"/>
      <c r="X220" s="52"/>
      <c r="Y220" s="52"/>
    </row>
    <row r="221" spans="1:25" ht="11.25" customHeight="1">
      <c r="A221" s="134" t="s">
        <v>117</v>
      </c>
      <c r="B221" s="135"/>
      <c r="C221" s="19">
        <v>152312.68299999996</v>
      </c>
      <c r="D221" s="19">
        <v>10205.050000000003</v>
      </c>
      <c r="E221" s="19">
        <v>13794.991999999998</v>
      </c>
      <c r="F221" s="20"/>
      <c r="G221" s="20"/>
      <c r="H221" s="19">
        <v>495213.50399999996</v>
      </c>
      <c r="I221" s="19">
        <v>32940.159</v>
      </c>
      <c r="J221" s="19">
        <v>44000.94900000001</v>
      </c>
      <c r="K221" s="20"/>
      <c r="L221" s="20"/>
      <c r="P221" s="136"/>
      <c r="R221" s="272"/>
      <c r="T221" s="273"/>
      <c r="U221" s="21"/>
      <c r="V221" s="21"/>
      <c r="W221" s="21"/>
      <c r="X221" s="21"/>
      <c r="Y221" s="21"/>
    </row>
    <row r="222" spans="1:23" ht="11.25" customHeight="1">
      <c r="A222" s="17"/>
      <c r="B222" s="135"/>
      <c r="C222" s="19"/>
      <c r="D222" s="19"/>
      <c r="E222" s="19"/>
      <c r="F222" s="20"/>
      <c r="G222" s="20"/>
      <c r="H222" s="19"/>
      <c r="I222" s="19"/>
      <c r="J222" s="19"/>
      <c r="K222" s="20"/>
      <c r="L222" s="20"/>
      <c r="P222" s="136"/>
      <c r="R222" s="272"/>
      <c r="S222" s="273"/>
      <c r="T222" s="273"/>
      <c r="U222" s="21"/>
      <c r="V222" s="21"/>
      <c r="W222" s="21"/>
    </row>
    <row r="223" spans="1:20" s="29" customFormat="1" ht="11.25" customHeight="1">
      <c r="A223" s="26" t="s">
        <v>259</v>
      </c>
      <c r="B223" s="26"/>
      <c r="C223" s="27">
        <f>SUM(C224:C227)</f>
        <v>275833.087</v>
      </c>
      <c r="D223" s="27">
        <f>SUM(D224:D227)</f>
        <v>20193.875999999997</v>
      </c>
      <c r="E223" s="27">
        <f>SUM(E224:E227)</f>
        <v>29574.921</v>
      </c>
      <c r="F223" s="25">
        <f>+E223/D223*100-100</f>
        <v>46.454900485672</v>
      </c>
      <c r="G223" s="25"/>
      <c r="H223" s="27">
        <f>SUM(H224:H227)</f>
        <v>399596.83400000015</v>
      </c>
      <c r="I223" s="27">
        <f>SUM(I224:I227)</f>
        <v>24900.094999999998</v>
      </c>
      <c r="J223" s="27">
        <f>SUM(J224:J227)</f>
        <v>39972.57</v>
      </c>
      <c r="K223" s="25">
        <f>+J223/I223*100-100</f>
        <v>60.53179716784214</v>
      </c>
      <c r="L223" s="25">
        <f>+J223/J198*100</f>
        <v>27.03743608783375</v>
      </c>
      <c r="M223" s="28"/>
      <c r="N223" s="28"/>
      <c r="O223" s="28"/>
      <c r="P223" s="137"/>
      <c r="R223" s="270"/>
      <c r="S223" s="268"/>
      <c r="T223" s="268"/>
    </row>
    <row r="224" spans="1:20" ht="11.25" customHeight="1">
      <c r="A224" s="17" t="s">
        <v>56</v>
      </c>
      <c r="B224" s="17">
        <v>22042190</v>
      </c>
      <c r="C224" s="19">
        <v>49518.246</v>
      </c>
      <c r="D224" s="19">
        <v>3424.733</v>
      </c>
      <c r="E224" s="19">
        <v>0</v>
      </c>
      <c r="F224" s="20">
        <f>+E224/D224*100-100</f>
        <v>-100</v>
      </c>
      <c r="G224" s="20"/>
      <c r="H224" s="19">
        <v>98660.379</v>
      </c>
      <c r="I224" s="19">
        <v>6701.698</v>
      </c>
      <c r="J224" s="19">
        <v>0</v>
      </c>
      <c r="K224" s="20">
        <f>+J224/I224*100-100</f>
        <v>-100</v>
      </c>
      <c r="L224" s="20">
        <f>+J224/$J$198*100</f>
        <v>0</v>
      </c>
      <c r="M224" s="23">
        <f aca="true" t="shared" si="27" ref="M224:N226">+I224/D224</f>
        <v>1.9568526947940175</v>
      </c>
      <c r="N224" s="23" t="e">
        <f t="shared" si="27"/>
        <v>#DIV/0!</v>
      </c>
      <c r="O224" s="23" t="e">
        <f>+N224/M224*100-100</f>
        <v>#DIV/0!</v>
      </c>
      <c r="R224" s="272"/>
      <c r="S224" s="273"/>
      <c r="T224" s="273"/>
    </row>
    <row r="225" spans="1:18" ht="11.25" customHeight="1">
      <c r="A225" s="17" t="s">
        <v>57</v>
      </c>
      <c r="B225" s="17">
        <v>22041000</v>
      </c>
      <c r="C225" s="19">
        <v>3796.948</v>
      </c>
      <c r="D225" s="19">
        <v>295.318</v>
      </c>
      <c r="E225" s="19">
        <v>224.283</v>
      </c>
      <c r="F225" s="20">
        <f>+E225/D225*100-100</f>
        <v>-24.05373190933163</v>
      </c>
      <c r="G225" s="20"/>
      <c r="H225" s="19">
        <v>14653.13</v>
      </c>
      <c r="I225" s="19">
        <v>976.504</v>
      </c>
      <c r="J225" s="19">
        <v>886.848</v>
      </c>
      <c r="K225" s="20">
        <f>+J225/I225*100-100</f>
        <v>-9.181324398056745</v>
      </c>
      <c r="L225" s="20">
        <f>+J225/$J$198*100</f>
        <v>0.5998637595637004</v>
      </c>
      <c r="M225" s="23">
        <f t="shared" si="27"/>
        <v>3.3066186280551815</v>
      </c>
      <c r="N225" s="23">
        <f t="shared" si="27"/>
        <v>3.954147215794331</v>
      </c>
      <c r="O225" s="23">
        <f>+N225/M225*100-100</f>
        <v>19.582802269519647</v>
      </c>
      <c r="R225" s="272"/>
    </row>
    <row r="226" spans="1:18" ht="11.25" customHeight="1">
      <c r="A226" s="17" t="s">
        <v>58</v>
      </c>
      <c r="B226" s="17">
        <v>22082010</v>
      </c>
      <c r="C226" s="19">
        <v>327.658</v>
      </c>
      <c r="D226" s="19">
        <v>36.779</v>
      </c>
      <c r="E226" s="19">
        <v>116.769</v>
      </c>
      <c r="F226" s="20">
        <f>+E226/D226*100-100</f>
        <v>217.48824057206554</v>
      </c>
      <c r="G226" s="20"/>
      <c r="H226" s="19">
        <v>1715.232</v>
      </c>
      <c r="I226" s="19">
        <v>167.757</v>
      </c>
      <c r="J226" s="19">
        <v>558.756</v>
      </c>
      <c r="K226" s="20">
        <f>+J226/I226*100-100</f>
        <v>233.07462579802927</v>
      </c>
      <c r="L226" s="20">
        <f>+J226/$J$198*100</f>
        <v>0.37794241497841236</v>
      </c>
      <c r="M226" s="23">
        <f t="shared" si="27"/>
        <v>4.561216998830854</v>
      </c>
      <c r="N226" s="23">
        <f t="shared" si="27"/>
        <v>4.785139891580813</v>
      </c>
      <c r="O226" s="23">
        <f>+N226/M226*100-100</f>
        <v>4.909279536741067</v>
      </c>
      <c r="R226" s="272"/>
    </row>
    <row r="227" spans="1:18" ht="11.25" customHeight="1">
      <c r="A227" s="17" t="s">
        <v>0</v>
      </c>
      <c r="B227" s="24" t="s">
        <v>149</v>
      </c>
      <c r="C227" s="19">
        <v>222190.235</v>
      </c>
      <c r="D227" s="19">
        <v>16437.045999999995</v>
      </c>
      <c r="E227" s="19">
        <v>29233.869</v>
      </c>
      <c r="F227" s="20">
        <f>+E227/D227*100-100</f>
        <v>77.85354497395704</v>
      </c>
      <c r="G227" s="20"/>
      <c r="H227" s="19">
        <v>284568.0930000001</v>
      </c>
      <c r="I227" s="19">
        <v>17054.136</v>
      </c>
      <c r="J227" s="19">
        <v>38526.966</v>
      </c>
      <c r="K227" s="20">
        <f>+J227/I227*100-100</f>
        <v>125.90980862355033</v>
      </c>
      <c r="L227" s="20">
        <f>+J227/$J$198*100</f>
        <v>26.059629913291637</v>
      </c>
      <c r="R227" s="272"/>
    </row>
    <row r="228" spans="1:18" ht="11.25">
      <c r="A228" s="114"/>
      <c r="B228" s="114"/>
      <c r="C228" s="122"/>
      <c r="D228" s="122"/>
      <c r="E228" s="122"/>
      <c r="F228" s="122"/>
      <c r="G228" s="122"/>
      <c r="H228" s="122"/>
      <c r="I228" s="122"/>
      <c r="J228" s="122"/>
      <c r="K228" s="114"/>
      <c r="L228" s="114"/>
      <c r="R228" s="272"/>
    </row>
    <row r="229" spans="1:18" ht="11.25">
      <c r="A229" s="17" t="s">
        <v>421</v>
      </c>
      <c r="B229" s="17"/>
      <c r="C229" s="17"/>
      <c r="D229" s="17"/>
      <c r="E229" s="17"/>
      <c r="F229" s="17"/>
      <c r="G229" s="17"/>
      <c r="H229" s="17"/>
      <c r="I229" s="17"/>
      <c r="J229" s="17"/>
      <c r="K229" s="17"/>
      <c r="L229" s="17"/>
      <c r="R229" s="272"/>
    </row>
    <row r="230" spans="1:18" ht="19.5" customHeight="1">
      <c r="A230" s="345" t="s">
        <v>292</v>
      </c>
      <c r="B230" s="345"/>
      <c r="C230" s="345"/>
      <c r="D230" s="345"/>
      <c r="E230" s="345"/>
      <c r="F230" s="345"/>
      <c r="G230" s="345"/>
      <c r="H230" s="345"/>
      <c r="I230" s="345"/>
      <c r="J230" s="345"/>
      <c r="K230" s="345"/>
      <c r="L230" s="345"/>
      <c r="R230" s="272"/>
    </row>
    <row r="231" spans="1:18" ht="19.5" customHeight="1">
      <c r="A231" s="346" t="s">
        <v>211</v>
      </c>
      <c r="B231" s="346"/>
      <c r="C231" s="346"/>
      <c r="D231" s="346"/>
      <c r="E231" s="346"/>
      <c r="F231" s="346"/>
      <c r="G231" s="346"/>
      <c r="H231" s="346"/>
      <c r="I231" s="346"/>
      <c r="J231" s="346"/>
      <c r="K231" s="346"/>
      <c r="L231" s="346"/>
      <c r="R231" s="272"/>
    </row>
    <row r="232" spans="1:22" s="29" customFormat="1" ht="12.75">
      <c r="A232" s="26"/>
      <c r="B232" s="26"/>
      <c r="C232" s="347" t="s">
        <v>119</v>
      </c>
      <c r="D232" s="347"/>
      <c r="E232" s="347"/>
      <c r="F232" s="347"/>
      <c r="G232" s="186"/>
      <c r="H232" s="347" t="s">
        <v>120</v>
      </c>
      <c r="I232" s="347"/>
      <c r="J232" s="347"/>
      <c r="K232" s="347"/>
      <c r="L232" s="186"/>
      <c r="M232" s="349" t="s">
        <v>224</v>
      </c>
      <c r="N232" s="349" t="s">
        <v>224</v>
      </c>
      <c r="O232" s="349" t="s">
        <v>219</v>
      </c>
      <c r="P232" s="131"/>
      <c r="Q232" s="131"/>
      <c r="R232" s="254"/>
      <c r="S232" s="254"/>
      <c r="T232" s="255"/>
      <c r="U232" s="31"/>
      <c r="V232" s="31"/>
    </row>
    <row r="233" spans="1:22" s="29" customFormat="1" ht="12.75">
      <c r="A233" s="26" t="s">
        <v>366</v>
      </c>
      <c r="B233" s="187" t="s">
        <v>107</v>
      </c>
      <c r="C233" s="309">
        <f>+C194</f>
        <v>2011</v>
      </c>
      <c r="D233" s="348" t="str">
        <f>+D194</f>
        <v>enero </v>
      </c>
      <c r="E233" s="348"/>
      <c r="F233" s="348"/>
      <c r="G233" s="186"/>
      <c r="H233" s="309">
        <f>+H194</f>
        <v>2011</v>
      </c>
      <c r="I233" s="348" t="str">
        <f>+D233</f>
        <v>enero </v>
      </c>
      <c r="J233" s="348"/>
      <c r="K233" s="348"/>
      <c r="L233" s="187" t="s">
        <v>258</v>
      </c>
      <c r="M233" s="350"/>
      <c r="N233" s="350"/>
      <c r="O233" s="350"/>
      <c r="P233" s="131"/>
      <c r="Q233" s="131"/>
      <c r="R233" s="256"/>
      <c r="S233" s="256"/>
      <c r="T233" s="253"/>
      <c r="U233" s="32"/>
      <c r="V233" s="32"/>
    </row>
    <row r="234" spans="1:22" s="29" customFormat="1" ht="12.75">
      <c r="A234" s="188"/>
      <c r="B234" s="190" t="s">
        <v>32</v>
      </c>
      <c r="C234" s="190"/>
      <c r="D234" s="262">
        <f>+D195</f>
        <v>2011</v>
      </c>
      <c r="E234" s="262">
        <f>+E195</f>
        <v>2012</v>
      </c>
      <c r="F234" s="189" t="str">
        <f>+F195</f>
        <v>Var % 12/11</v>
      </c>
      <c r="G234" s="190"/>
      <c r="H234" s="190"/>
      <c r="I234" s="262">
        <f>+I195</f>
        <v>2011</v>
      </c>
      <c r="J234" s="262">
        <f>+J195</f>
        <v>2012</v>
      </c>
      <c r="K234" s="189" t="str">
        <f>+K195</f>
        <v>Var % 12/11</v>
      </c>
      <c r="L234" s="190">
        <v>2008</v>
      </c>
      <c r="M234" s="191"/>
      <c r="N234" s="191"/>
      <c r="O234" s="190"/>
      <c r="R234" s="35"/>
      <c r="S234" s="31"/>
      <c r="T234" s="31"/>
      <c r="U234" s="31"/>
      <c r="V234" s="32"/>
    </row>
    <row r="235" spans="1:22" ht="12.75">
      <c r="A235" s="17"/>
      <c r="B235" s="17"/>
      <c r="C235" s="17"/>
      <c r="D235" s="17"/>
      <c r="E235" s="17"/>
      <c r="F235" s="17"/>
      <c r="G235" s="17"/>
      <c r="H235" s="17"/>
      <c r="I235" s="17"/>
      <c r="J235" s="17"/>
      <c r="K235" s="17"/>
      <c r="L235" s="17"/>
      <c r="R235" s="173"/>
      <c r="S235" s="32"/>
      <c r="T235" s="32"/>
      <c r="U235" s="32"/>
      <c r="V235" s="32"/>
    </row>
    <row r="236" spans="1:22" s="118" customFormat="1" ht="12.75">
      <c r="A236" s="116" t="s">
        <v>448</v>
      </c>
      <c r="B236" s="116"/>
      <c r="C236" s="116"/>
      <c r="D236" s="116"/>
      <c r="E236" s="116"/>
      <c r="F236" s="116"/>
      <c r="G236" s="116"/>
      <c r="H236" s="116">
        <f>(H238+H247)</f>
        <v>1240819</v>
      </c>
      <c r="I236" s="116">
        <f>(+I238+I247)</f>
        <v>95529</v>
      </c>
      <c r="J236" s="116">
        <f>(+J238+J247)</f>
        <v>101418</v>
      </c>
      <c r="K236" s="117">
        <f>+J236/I236*100-100</f>
        <v>6.1646201676977626</v>
      </c>
      <c r="L236" s="116">
        <f>(+L238+L247)</f>
        <v>100</v>
      </c>
      <c r="M236" s="123"/>
      <c r="N236" s="123"/>
      <c r="O236" s="123"/>
      <c r="R236" s="173"/>
      <c r="S236" s="32"/>
      <c r="T236" s="32"/>
      <c r="U236" s="32"/>
      <c r="V236" s="31"/>
    </row>
    <row r="237" spans="1:22" ht="11.25" customHeight="1">
      <c r="A237" s="17"/>
      <c r="B237" s="17"/>
      <c r="C237" s="19"/>
      <c r="D237" s="19"/>
      <c r="E237" s="19"/>
      <c r="F237" s="20"/>
      <c r="G237" s="20"/>
      <c r="H237" s="19"/>
      <c r="I237" s="19"/>
      <c r="J237" s="19"/>
      <c r="K237" s="20"/>
      <c r="L237" s="20"/>
      <c r="R237" s="173"/>
      <c r="S237" s="32"/>
      <c r="T237" s="32"/>
      <c r="U237" s="32"/>
      <c r="V237" s="32"/>
    </row>
    <row r="238" spans="1:22" ht="11.25" customHeight="1">
      <c r="A238" s="26" t="s">
        <v>361</v>
      </c>
      <c r="B238" s="26"/>
      <c r="C238" s="27"/>
      <c r="D238" s="27"/>
      <c r="E238" s="27"/>
      <c r="F238" s="25"/>
      <c r="G238" s="25"/>
      <c r="H238" s="27">
        <f>SUM(H240:H245)</f>
        <v>94459</v>
      </c>
      <c r="I238" s="27">
        <f>SUM(I240:I245)</f>
        <v>5057</v>
      </c>
      <c r="J238" s="27">
        <f>SUM(J240:J245)</f>
        <v>7116</v>
      </c>
      <c r="K238" s="25">
        <f>+J238/I238*100-100</f>
        <v>40.715839430492395</v>
      </c>
      <c r="L238" s="138">
        <f>+J238/$J$236*100</f>
        <v>7.016505945690114</v>
      </c>
      <c r="M238" s="22"/>
      <c r="R238" s="35"/>
      <c r="S238" s="31"/>
      <c r="T238" s="31"/>
      <c r="U238" s="31"/>
      <c r="V238" s="32"/>
    </row>
    <row r="239" spans="1:22" ht="11.25" customHeight="1">
      <c r="A239" s="26"/>
      <c r="B239" s="26"/>
      <c r="C239" s="19"/>
      <c r="D239" s="19"/>
      <c r="E239" s="19"/>
      <c r="F239" s="20"/>
      <c r="G239" s="20"/>
      <c r="H239" s="19"/>
      <c r="I239" s="19"/>
      <c r="J239" s="19"/>
      <c r="K239" s="20"/>
      <c r="L239" s="123"/>
      <c r="M239" s="22"/>
      <c r="R239" s="173"/>
      <c r="S239" s="32"/>
      <c r="T239" s="32"/>
      <c r="U239" s="32"/>
      <c r="V239" s="32"/>
    </row>
    <row r="240" spans="1:22" ht="11.25" customHeight="1">
      <c r="A240" s="17" t="s">
        <v>59</v>
      </c>
      <c r="B240" s="17"/>
      <c r="C240" s="19">
        <v>203620</v>
      </c>
      <c r="D240" s="19">
        <v>9000</v>
      </c>
      <c r="E240" s="19">
        <v>1</v>
      </c>
      <c r="F240" s="20">
        <f aca="true" t="shared" si="28" ref="F240:F257">+E240/D240*100-100</f>
        <v>-99.9888888888889</v>
      </c>
      <c r="G240" s="20"/>
      <c r="H240" s="19">
        <v>346.688</v>
      </c>
      <c r="I240" s="19">
        <v>14.99</v>
      </c>
      <c r="J240" s="19">
        <v>0.08</v>
      </c>
      <c r="K240" s="20">
        <f aca="true" t="shared" si="29" ref="K240:K257">+J240/I240*100-100</f>
        <v>-99.46631087391594</v>
      </c>
      <c r="L240" s="123">
        <f aca="true" t="shared" si="30" ref="L240:L245">+J240/$J$238*100</f>
        <v>0.0011242270938729624</v>
      </c>
      <c r="M240" s="22"/>
      <c r="R240" s="173"/>
      <c r="S240" s="32"/>
      <c r="T240" s="32"/>
      <c r="U240" s="32"/>
      <c r="V240" s="32"/>
    </row>
    <row r="241" spans="1:21" ht="11.25" customHeight="1">
      <c r="A241" s="17" t="s">
        <v>60</v>
      </c>
      <c r="B241" s="17"/>
      <c r="C241" s="19">
        <v>242</v>
      </c>
      <c r="D241" s="19">
        <v>18</v>
      </c>
      <c r="E241" s="19">
        <v>136</v>
      </c>
      <c r="F241" s="20">
        <f t="shared" si="28"/>
        <v>655.5555555555555</v>
      </c>
      <c r="G241" s="20"/>
      <c r="H241" s="19">
        <v>3345.325</v>
      </c>
      <c r="I241" s="19">
        <v>81.05</v>
      </c>
      <c r="J241" s="19">
        <v>708.5</v>
      </c>
      <c r="K241" s="20">
        <f t="shared" si="29"/>
        <v>774.1517581739668</v>
      </c>
      <c r="L241" s="123">
        <f t="shared" si="30"/>
        <v>9.956436200112423</v>
      </c>
      <c r="M241" s="22"/>
      <c r="R241" s="173"/>
      <c r="S241" s="32"/>
      <c r="T241" s="32"/>
      <c r="U241" s="32"/>
    </row>
    <row r="242" spans="1:22" ht="11.25" customHeight="1">
      <c r="A242" s="17" t="s">
        <v>61</v>
      </c>
      <c r="B242" s="17"/>
      <c r="C242" s="19">
        <v>1157</v>
      </c>
      <c r="D242" s="19">
        <v>0</v>
      </c>
      <c r="E242" s="19">
        <v>0</v>
      </c>
      <c r="F242" s="20"/>
      <c r="G242" s="20"/>
      <c r="H242" s="19">
        <v>1857.751</v>
      </c>
      <c r="I242" s="19">
        <v>0</v>
      </c>
      <c r="J242" s="19">
        <v>0</v>
      </c>
      <c r="K242" s="20"/>
      <c r="L242" s="123">
        <f t="shared" si="30"/>
        <v>0</v>
      </c>
      <c r="M242" s="22"/>
      <c r="R242" s="173"/>
      <c r="S242" s="32"/>
      <c r="T242" s="32"/>
      <c r="U242" s="32"/>
      <c r="V242" s="31"/>
    </row>
    <row r="243" spans="1:22" ht="11.25" customHeight="1">
      <c r="A243" s="17" t="s">
        <v>62</v>
      </c>
      <c r="B243" s="17"/>
      <c r="C243" s="19">
        <v>4011.674</v>
      </c>
      <c r="D243" s="19">
        <v>493.132</v>
      </c>
      <c r="E243" s="19">
        <v>322.281</v>
      </c>
      <c r="F243" s="20">
        <f t="shared" si="28"/>
        <v>-34.64609881329949</v>
      </c>
      <c r="G243" s="20"/>
      <c r="H243" s="19">
        <v>15155.348</v>
      </c>
      <c r="I243" s="19">
        <v>1655.095</v>
      </c>
      <c r="J243" s="19">
        <v>1907.466</v>
      </c>
      <c r="K243" s="20">
        <f t="shared" si="29"/>
        <v>15.248127750975016</v>
      </c>
      <c r="L243" s="123">
        <f t="shared" si="30"/>
        <v>26.805311973018547</v>
      </c>
      <c r="M243" s="22"/>
      <c r="R243" s="173"/>
      <c r="S243" s="32"/>
      <c r="T243" s="32"/>
      <c r="U243" s="32"/>
      <c r="V243" s="32"/>
    </row>
    <row r="244" spans="1:22" ht="11.25" customHeight="1">
      <c r="A244" s="17" t="s">
        <v>63</v>
      </c>
      <c r="B244" s="17"/>
      <c r="C244" s="19">
        <v>7427.554</v>
      </c>
      <c r="D244" s="19">
        <v>179.37</v>
      </c>
      <c r="E244" s="19">
        <v>312.95</v>
      </c>
      <c r="F244" s="20">
        <f t="shared" si="28"/>
        <v>74.47176227908793</v>
      </c>
      <c r="G244" s="20"/>
      <c r="H244" s="19">
        <v>27640.32</v>
      </c>
      <c r="I244" s="19">
        <v>612.878</v>
      </c>
      <c r="J244" s="19">
        <v>913.816</v>
      </c>
      <c r="K244" s="20">
        <f t="shared" si="29"/>
        <v>49.1024314790219</v>
      </c>
      <c r="L244" s="123">
        <f t="shared" si="30"/>
        <v>12.841708825182687</v>
      </c>
      <c r="M244" s="22"/>
      <c r="R244" s="273"/>
      <c r="S244" s="257"/>
      <c r="T244" s="253"/>
      <c r="U244" s="32"/>
      <c r="V244" s="32"/>
    </row>
    <row r="245" spans="1:22" ht="11.25" customHeight="1">
      <c r="A245" s="17" t="s">
        <v>64</v>
      </c>
      <c r="B245" s="17"/>
      <c r="C245" s="139"/>
      <c r="D245" s="139"/>
      <c r="E245" s="19"/>
      <c r="F245" s="140"/>
      <c r="G245" s="20"/>
      <c r="H245" s="19">
        <v>46113.568</v>
      </c>
      <c r="I245" s="19">
        <v>2692.987</v>
      </c>
      <c r="J245" s="19">
        <v>3586.138</v>
      </c>
      <c r="K245" s="20">
        <f t="shared" si="29"/>
        <v>33.16581179188759</v>
      </c>
      <c r="L245" s="123">
        <f t="shared" si="30"/>
        <v>50.39541877459247</v>
      </c>
      <c r="M245" s="22"/>
      <c r="R245" s="253"/>
      <c r="S245" s="253"/>
      <c r="T245" s="253"/>
      <c r="U245" s="32"/>
      <c r="V245" s="32"/>
    </row>
    <row r="246" spans="1:22" ht="11.25" customHeight="1">
      <c r="A246" s="17"/>
      <c r="B246" s="17"/>
      <c r="C246" s="19"/>
      <c r="D246" s="19"/>
      <c r="E246" s="19"/>
      <c r="F246" s="20"/>
      <c r="G246" s="20"/>
      <c r="H246" s="19"/>
      <c r="I246" s="19"/>
      <c r="J246" s="19"/>
      <c r="K246" s="20"/>
      <c r="L246" s="123"/>
      <c r="M246" s="22"/>
      <c r="R246" s="253"/>
      <c r="S246" s="254"/>
      <c r="T246" s="255"/>
      <c r="U246" s="31"/>
      <c r="V246" s="31"/>
    </row>
    <row r="247" spans="1:22" ht="11.25" customHeight="1">
      <c r="A247" s="26" t="s">
        <v>362</v>
      </c>
      <c r="B247" s="26"/>
      <c r="C247" s="19"/>
      <c r="D247" s="19"/>
      <c r="E247" s="19"/>
      <c r="F247" s="20"/>
      <c r="G247" s="20"/>
      <c r="H247" s="27">
        <f>(H249+H259+H266)</f>
        <v>1146360</v>
      </c>
      <c r="I247" s="27">
        <f>(I249+I259+I266)</f>
        <v>90472</v>
      </c>
      <c r="J247" s="27">
        <f>(J249+J259+J266)</f>
        <v>94302</v>
      </c>
      <c r="K247" s="25">
        <f t="shared" si="29"/>
        <v>4.233353965867906</v>
      </c>
      <c r="L247" s="138">
        <f>+J247/$J$236*100</f>
        <v>92.98349405430989</v>
      </c>
      <c r="M247" s="22"/>
      <c r="R247" s="273"/>
      <c r="S247" s="257"/>
      <c r="T247" s="253"/>
      <c r="U247" s="32"/>
      <c r="V247" s="32"/>
    </row>
    <row r="248" spans="1:22" ht="11.25" customHeight="1">
      <c r="A248" s="26"/>
      <c r="B248" s="26"/>
      <c r="C248" s="19"/>
      <c r="D248" s="19"/>
      <c r="E248" s="19"/>
      <c r="F248" s="20"/>
      <c r="G248" s="20"/>
      <c r="H248" s="19"/>
      <c r="I248" s="19"/>
      <c r="J248" s="19"/>
      <c r="K248" s="20"/>
      <c r="L248" s="123"/>
      <c r="M248" s="22"/>
      <c r="R248" s="273"/>
      <c r="S248" s="256"/>
      <c r="T248" s="253"/>
      <c r="U248" s="32"/>
      <c r="V248" s="32"/>
    </row>
    <row r="249" spans="1:22" ht="11.25" customHeight="1">
      <c r="A249" s="26" t="s">
        <v>65</v>
      </c>
      <c r="B249" s="26"/>
      <c r="C249" s="27">
        <f>SUM(C250:C257)</f>
        <v>72949.154</v>
      </c>
      <c r="D249" s="27">
        <f>SUM(D250:D257)</f>
        <v>8093.896000000001</v>
      </c>
      <c r="E249" s="27">
        <f>SUM(E250:E257)</f>
        <v>7878.152</v>
      </c>
      <c r="F249" s="25">
        <f t="shared" si="28"/>
        <v>-2.6655148521799674</v>
      </c>
      <c r="G249" s="20"/>
      <c r="H249" s="27">
        <f>SUM(H250:H257)</f>
        <v>199560.172</v>
      </c>
      <c r="I249" s="27">
        <f>SUM(I250:I257)</f>
        <v>22324.217999999997</v>
      </c>
      <c r="J249" s="27">
        <f>SUM(J250:J257)</f>
        <v>22797.723999999995</v>
      </c>
      <c r="K249" s="25">
        <f t="shared" si="29"/>
        <v>2.1210418210393556</v>
      </c>
      <c r="L249" s="138">
        <f>+J249/$J$236*100</f>
        <v>22.478972174564667</v>
      </c>
      <c r="M249" s="22"/>
      <c r="R249" s="273"/>
      <c r="S249" s="256"/>
      <c r="T249" s="253"/>
      <c r="U249" s="32"/>
      <c r="V249" s="32"/>
    </row>
    <row r="250" spans="1:18" ht="11.25" customHeight="1">
      <c r="A250" s="17" t="s">
        <v>66</v>
      </c>
      <c r="B250" s="17"/>
      <c r="C250" s="19">
        <v>1455.437</v>
      </c>
      <c r="D250" s="19">
        <v>10.947</v>
      </c>
      <c r="E250" s="19">
        <v>467.792</v>
      </c>
      <c r="F250" s="20">
        <f t="shared" si="28"/>
        <v>4173.2438110897965</v>
      </c>
      <c r="G250" s="20"/>
      <c r="H250" s="19">
        <v>1415.46</v>
      </c>
      <c r="I250" s="19">
        <v>11.206</v>
      </c>
      <c r="J250" s="19">
        <v>459.642</v>
      </c>
      <c r="K250" s="20">
        <f t="shared" si="29"/>
        <v>4001.749063001964</v>
      </c>
      <c r="L250" s="123">
        <f>+J250/$J$249*100</f>
        <v>2.0161749479904225</v>
      </c>
      <c r="M250" s="21">
        <f>+I250/D250*1000</f>
        <v>1023.6594500776469</v>
      </c>
      <c r="N250" s="21">
        <f>+J250/E250*1000</f>
        <v>982.5777268529603</v>
      </c>
      <c r="O250" s="20">
        <f aca="true" t="shared" si="31" ref="O250:O264">+N250/M250*100-100</f>
        <v>-4.013221703914368</v>
      </c>
      <c r="R250" s="273"/>
    </row>
    <row r="251" spans="1:22" ht="11.25" customHeight="1">
      <c r="A251" s="17" t="s">
        <v>67</v>
      </c>
      <c r="B251" s="17"/>
      <c r="C251" s="19">
        <v>1863.638</v>
      </c>
      <c r="D251" s="19">
        <v>13.832</v>
      </c>
      <c r="E251" s="19">
        <v>202.265</v>
      </c>
      <c r="F251" s="20">
        <f t="shared" si="28"/>
        <v>1362.2975708502022</v>
      </c>
      <c r="G251" s="20"/>
      <c r="H251" s="19">
        <v>6527.964</v>
      </c>
      <c r="I251" s="19">
        <v>45.63</v>
      </c>
      <c r="J251" s="19">
        <v>780.5</v>
      </c>
      <c r="K251" s="20">
        <f t="shared" si="29"/>
        <v>1610.4974797282487</v>
      </c>
      <c r="L251" s="123">
        <f aca="true" t="shared" si="32" ref="L251:L257">+J251/$J$249*100</f>
        <v>3.4235873721429395</v>
      </c>
      <c r="M251" s="21">
        <f aca="true" t="shared" si="33" ref="M251:M264">+I251/D251*1000</f>
        <v>3298.8721804511274</v>
      </c>
      <c r="N251" s="21">
        <f aca="true" t="shared" si="34" ref="N251:N256">+J251/E251*1000</f>
        <v>3858.7991001903447</v>
      </c>
      <c r="O251" s="20">
        <f t="shared" si="31"/>
        <v>16.973283265029266</v>
      </c>
      <c r="R251" s="273"/>
      <c r="T251" s="273"/>
      <c r="U251" s="21"/>
      <c r="V251" s="21"/>
    </row>
    <row r="252" spans="1:18" ht="11.25" customHeight="1">
      <c r="A252" s="17" t="s">
        <v>68</v>
      </c>
      <c r="B252" s="17"/>
      <c r="C252" s="19">
        <v>13973.736</v>
      </c>
      <c r="D252" s="19">
        <v>2863.963</v>
      </c>
      <c r="E252" s="19">
        <v>2009.571</v>
      </c>
      <c r="F252" s="20">
        <f t="shared" si="28"/>
        <v>-29.83250831103615</v>
      </c>
      <c r="G252" s="20"/>
      <c r="H252" s="19">
        <v>53604.184</v>
      </c>
      <c r="I252" s="19">
        <v>9890.359</v>
      </c>
      <c r="J252" s="19">
        <v>7856.197</v>
      </c>
      <c r="K252" s="20">
        <f t="shared" si="29"/>
        <v>-20.56711995995292</v>
      </c>
      <c r="L252" s="123">
        <f t="shared" si="32"/>
        <v>34.460444384711394</v>
      </c>
      <c r="M252" s="21">
        <f t="shared" si="33"/>
        <v>3453.38225389085</v>
      </c>
      <c r="N252" s="21">
        <f t="shared" si="34"/>
        <v>3909.3901136113136</v>
      </c>
      <c r="O252" s="20">
        <f t="shared" si="31"/>
        <v>13.204673742870199</v>
      </c>
      <c r="R252" s="273"/>
    </row>
    <row r="253" spans="1:18" ht="11.25" customHeight="1">
      <c r="A253" s="17" t="s">
        <v>69</v>
      </c>
      <c r="B253" s="17"/>
      <c r="C253" s="19">
        <v>49.591</v>
      </c>
      <c r="D253" s="19">
        <v>2.95</v>
      </c>
      <c r="E253" s="19">
        <v>1.62</v>
      </c>
      <c r="F253" s="20">
        <f t="shared" si="28"/>
        <v>-45.08474576271186</v>
      </c>
      <c r="G253" s="20"/>
      <c r="H253" s="19">
        <v>25.292</v>
      </c>
      <c r="I253" s="19">
        <v>1.39</v>
      </c>
      <c r="J253" s="19">
        <v>0.835</v>
      </c>
      <c r="K253" s="20">
        <f t="shared" si="29"/>
        <v>-39.92805755395683</v>
      </c>
      <c r="L253" s="123">
        <f t="shared" si="32"/>
        <v>0.003662646323817238</v>
      </c>
      <c r="M253" s="21">
        <f t="shared" si="33"/>
        <v>471.18644067796606</v>
      </c>
      <c r="N253" s="21">
        <f t="shared" si="34"/>
        <v>515.4320987654321</v>
      </c>
      <c r="O253" s="20">
        <f t="shared" si="31"/>
        <v>9.390265565325521</v>
      </c>
      <c r="R253" s="273"/>
    </row>
    <row r="254" spans="1:21" ht="11.25" customHeight="1">
      <c r="A254" s="17" t="s">
        <v>70</v>
      </c>
      <c r="B254" s="17"/>
      <c r="C254" s="19">
        <v>10361.314</v>
      </c>
      <c r="D254" s="19">
        <v>1303.917</v>
      </c>
      <c r="E254" s="19">
        <v>1163.957</v>
      </c>
      <c r="F254" s="20">
        <f t="shared" si="28"/>
        <v>-10.73381204478504</v>
      </c>
      <c r="G254" s="20"/>
      <c r="H254" s="19">
        <v>46798.986</v>
      </c>
      <c r="I254" s="19">
        <v>5599.053</v>
      </c>
      <c r="J254" s="19">
        <v>5245.96</v>
      </c>
      <c r="K254" s="20">
        <f t="shared" si="29"/>
        <v>-6.306298582992511</v>
      </c>
      <c r="L254" s="123">
        <f t="shared" si="32"/>
        <v>23.010893543583567</v>
      </c>
      <c r="M254" s="21">
        <f t="shared" si="33"/>
        <v>4294.0256166611825</v>
      </c>
      <c r="N254" s="21">
        <f t="shared" si="34"/>
        <v>4507.004983861087</v>
      </c>
      <c r="O254" s="20">
        <f t="shared" si="31"/>
        <v>4.959899782002381</v>
      </c>
      <c r="R254" s="273"/>
      <c r="S254" s="253"/>
      <c r="T254" s="253"/>
      <c r="U254" s="32"/>
    </row>
    <row r="255" spans="1:21" ht="11.25" customHeight="1">
      <c r="A255" s="17" t="s">
        <v>118</v>
      </c>
      <c r="B255" s="17"/>
      <c r="C255" s="19">
        <v>27649.935</v>
      </c>
      <c r="D255" s="19">
        <v>2587.475</v>
      </c>
      <c r="E255" s="19">
        <v>2275.053</v>
      </c>
      <c r="F255" s="20">
        <f t="shared" si="28"/>
        <v>-12.074396854075886</v>
      </c>
      <c r="G255" s="20"/>
      <c r="H255" s="19">
        <v>55768.191</v>
      </c>
      <c r="I255" s="19">
        <v>4511.259</v>
      </c>
      <c r="J255" s="19">
        <v>4779.115</v>
      </c>
      <c r="K255" s="20">
        <f t="shared" si="29"/>
        <v>5.937499930728876</v>
      </c>
      <c r="L255" s="123">
        <f t="shared" si="32"/>
        <v>20.96312333634709</v>
      </c>
      <c r="M255" s="21">
        <f t="shared" si="33"/>
        <v>1743.4985845273868</v>
      </c>
      <c r="N255" s="21">
        <f t="shared" si="34"/>
        <v>2100.660951634973</v>
      </c>
      <c r="O255" s="20">
        <f t="shared" si="31"/>
        <v>20.485383256241803</v>
      </c>
      <c r="R255" s="280"/>
      <c r="S255" s="253"/>
      <c r="T255" s="253"/>
      <c r="U255" s="32"/>
    </row>
    <row r="256" spans="1:15" ht="11.25" customHeight="1">
      <c r="A256" s="17" t="s">
        <v>71</v>
      </c>
      <c r="B256" s="17"/>
      <c r="C256" s="19">
        <v>3582.089</v>
      </c>
      <c r="D256" s="19">
        <v>274.425</v>
      </c>
      <c r="E256" s="19">
        <v>267.957</v>
      </c>
      <c r="F256" s="20">
        <f t="shared" si="28"/>
        <v>-2.356928122437836</v>
      </c>
      <c r="G256" s="20"/>
      <c r="H256" s="19">
        <v>6577.448</v>
      </c>
      <c r="I256" s="19">
        <v>483.323</v>
      </c>
      <c r="J256" s="19">
        <v>507.921</v>
      </c>
      <c r="K256" s="20">
        <f t="shared" si="29"/>
        <v>5.089350186107438</v>
      </c>
      <c r="L256" s="123">
        <f t="shared" si="32"/>
        <v>2.227946087951587</v>
      </c>
      <c r="M256" s="21">
        <f t="shared" si="33"/>
        <v>1761.2207342625488</v>
      </c>
      <c r="N256" s="21">
        <f t="shared" si="34"/>
        <v>1895.5317457651788</v>
      </c>
      <c r="O256" s="20">
        <f t="shared" si="31"/>
        <v>7.626018073133125</v>
      </c>
    </row>
    <row r="257" spans="1:21" ht="11.25" customHeight="1">
      <c r="A257" s="17" t="s">
        <v>0</v>
      </c>
      <c r="B257" s="17"/>
      <c r="C257" s="207">
        <v>14013.414</v>
      </c>
      <c r="D257" s="207">
        <v>1036.387</v>
      </c>
      <c r="E257" s="207">
        <v>1489.937</v>
      </c>
      <c r="F257" s="20">
        <f t="shared" si="28"/>
        <v>43.76260991309232</v>
      </c>
      <c r="G257" s="20"/>
      <c r="H257" s="19">
        <v>28842.647</v>
      </c>
      <c r="I257" s="19">
        <v>1781.998</v>
      </c>
      <c r="J257" s="19">
        <v>3167.554</v>
      </c>
      <c r="K257" s="20">
        <f t="shared" si="29"/>
        <v>77.75294921767588</v>
      </c>
      <c r="L257" s="123">
        <f t="shared" si="32"/>
        <v>13.894167680949208</v>
      </c>
      <c r="M257" s="21"/>
      <c r="O257" s="20"/>
      <c r="S257" s="273"/>
      <c r="T257" s="273"/>
      <c r="U257" s="21"/>
    </row>
    <row r="258" spans="1:21" ht="11.25" customHeight="1">
      <c r="A258" s="17"/>
      <c r="B258" s="17"/>
      <c r="C258" s="19"/>
      <c r="D258" s="19"/>
      <c r="E258" s="19"/>
      <c r="F258" s="20"/>
      <c r="G258" s="20"/>
      <c r="H258" s="19"/>
      <c r="I258" s="19"/>
      <c r="J258" s="19"/>
      <c r="K258" s="20"/>
      <c r="L258" s="123"/>
      <c r="M258" s="21"/>
      <c r="O258" s="20"/>
      <c r="S258" s="273"/>
      <c r="T258" s="273"/>
      <c r="U258" s="21"/>
    </row>
    <row r="259" spans="1:15" ht="11.25" customHeight="1">
      <c r="A259" s="26" t="s">
        <v>72</v>
      </c>
      <c r="B259" s="26"/>
      <c r="C259" s="27">
        <f>SUM(C260:C264)</f>
        <v>234095.94099999996</v>
      </c>
      <c r="D259" s="27">
        <f>SUM(D260:D264)</f>
        <v>18555.600000000002</v>
      </c>
      <c r="E259" s="27">
        <f>SUM(E260:E264)</f>
        <v>20067.319</v>
      </c>
      <c r="F259" s="25">
        <f aca="true" t="shared" si="35" ref="F259:F264">+E259/D259*100-100</f>
        <v>8.146969109056016</v>
      </c>
      <c r="G259" s="25"/>
      <c r="H259" s="27">
        <f>SUM(H260:H264)</f>
        <v>759164.8859999999</v>
      </c>
      <c r="I259" s="27">
        <f>SUM(I260:I264)</f>
        <v>55872.539</v>
      </c>
      <c r="J259" s="27">
        <f>SUM(J260:J264)</f>
        <v>54850.238</v>
      </c>
      <c r="K259" s="25">
        <f aca="true" t="shared" si="36" ref="K259:K264">+J259/I259*100-100</f>
        <v>-1.829702065266801</v>
      </c>
      <c r="L259" s="138">
        <f>+J259/$J$236*100</f>
        <v>54.083336291388115</v>
      </c>
      <c r="M259" s="21">
        <f t="shared" si="33"/>
        <v>3011.087703981547</v>
      </c>
      <c r="N259" s="21">
        <f aca="true" t="shared" si="37" ref="N259:N264">+J259/E259*1000</f>
        <v>2733.3117094515715</v>
      </c>
      <c r="O259" s="20">
        <f t="shared" si="31"/>
        <v>-9.225104740810892</v>
      </c>
    </row>
    <row r="260" spans="1:20" ht="11.25" customHeight="1">
      <c r="A260" s="17" t="s">
        <v>73</v>
      </c>
      <c r="B260" s="17"/>
      <c r="C260" s="19">
        <v>4046.567</v>
      </c>
      <c r="D260" s="19">
        <v>211.33</v>
      </c>
      <c r="E260" s="19">
        <v>231.622</v>
      </c>
      <c r="F260" s="20">
        <f t="shared" si="35"/>
        <v>9.602044196280701</v>
      </c>
      <c r="G260" s="20"/>
      <c r="H260" s="19">
        <v>30288.541</v>
      </c>
      <c r="I260" s="19">
        <v>1113.152</v>
      </c>
      <c r="J260" s="19">
        <v>1756.231</v>
      </c>
      <c r="K260" s="20">
        <f t="shared" si="36"/>
        <v>57.77099623411718</v>
      </c>
      <c r="L260" s="123">
        <f>+J260/$J$259*100</f>
        <v>3.2018657785951627</v>
      </c>
      <c r="M260" s="21">
        <f t="shared" si="33"/>
        <v>5267.363838546349</v>
      </c>
      <c r="N260" s="21">
        <f t="shared" si="37"/>
        <v>7582.3151514104875</v>
      </c>
      <c r="O260" s="20">
        <f t="shared" si="31"/>
        <v>43.94895404648946</v>
      </c>
      <c r="R260" s="253"/>
      <c r="S260" s="253"/>
      <c r="T260" s="253"/>
    </row>
    <row r="261" spans="1:20" ht="11.25" customHeight="1">
      <c r="A261" s="17" t="s">
        <v>74</v>
      </c>
      <c r="B261" s="17"/>
      <c r="C261" s="19">
        <v>97251.578</v>
      </c>
      <c r="D261" s="19">
        <v>8188.675</v>
      </c>
      <c r="E261" s="19">
        <v>8446.087</v>
      </c>
      <c r="F261" s="20">
        <f t="shared" si="35"/>
        <v>3.1435122287793718</v>
      </c>
      <c r="G261" s="20"/>
      <c r="H261" s="19">
        <v>246608.907</v>
      </c>
      <c r="I261" s="19">
        <v>22601.249</v>
      </c>
      <c r="J261" s="19">
        <v>17770.589</v>
      </c>
      <c r="K261" s="20">
        <f t="shared" si="36"/>
        <v>-21.37342055742141</v>
      </c>
      <c r="L261" s="123">
        <f>+J261/$J$259*100</f>
        <v>32.398380842030264</v>
      </c>
      <c r="M261" s="21">
        <f t="shared" si="33"/>
        <v>2760.0617926587634</v>
      </c>
      <c r="N261" s="21">
        <f t="shared" si="37"/>
        <v>2104.0025990733934</v>
      </c>
      <c r="O261" s="20">
        <f t="shared" si="31"/>
        <v>-23.769728465151104</v>
      </c>
      <c r="R261" s="273"/>
      <c r="S261" s="273"/>
      <c r="T261" s="273"/>
    </row>
    <row r="262" spans="1:27" ht="11.25" customHeight="1">
      <c r="A262" s="17" t="s">
        <v>75</v>
      </c>
      <c r="B262" s="17"/>
      <c r="C262" s="19">
        <v>6440.491</v>
      </c>
      <c r="D262" s="19">
        <v>258.057</v>
      </c>
      <c r="E262" s="19">
        <v>103.893</v>
      </c>
      <c r="F262" s="20">
        <f t="shared" si="35"/>
        <v>-59.74028993594438</v>
      </c>
      <c r="G262" s="20"/>
      <c r="H262" s="19">
        <v>44641.104</v>
      </c>
      <c r="I262" s="19">
        <v>1400.926</v>
      </c>
      <c r="J262" s="19">
        <v>736.569</v>
      </c>
      <c r="K262" s="20">
        <f t="shared" si="36"/>
        <v>-47.42270469675057</v>
      </c>
      <c r="L262" s="123">
        <f>+J262/$J$259*100</f>
        <v>1.3428729333863603</v>
      </c>
      <c r="M262" s="21">
        <f t="shared" si="33"/>
        <v>5428.746362237799</v>
      </c>
      <c r="N262" s="21">
        <f t="shared" si="37"/>
        <v>7089.68842944183</v>
      </c>
      <c r="O262" s="20">
        <f t="shared" si="31"/>
        <v>30.59531531547495</v>
      </c>
      <c r="V262" s="21"/>
      <c r="W262" s="21"/>
      <c r="X262" s="21"/>
      <c r="Y262" s="21"/>
      <c r="Z262" s="21"/>
      <c r="AA262" s="21"/>
    </row>
    <row r="263" spans="1:15" ht="11.25" customHeight="1">
      <c r="A263" s="17" t="s">
        <v>76</v>
      </c>
      <c r="B263" s="17"/>
      <c r="C263" s="19">
        <v>100887.639</v>
      </c>
      <c r="D263" s="19">
        <v>7596.336</v>
      </c>
      <c r="E263" s="19">
        <v>8234.72</v>
      </c>
      <c r="F263" s="20">
        <f t="shared" si="35"/>
        <v>8.403841009665697</v>
      </c>
      <c r="G263" s="20"/>
      <c r="H263" s="19">
        <v>403331.685</v>
      </c>
      <c r="I263" s="19">
        <v>28460.672</v>
      </c>
      <c r="J263" s="19">
        <v>30352.049</v>
      </c>
      <c r="K263" s="20">
        <f t="shared" si="36"/>
        <v>6.645580961686363</v>
      </c>
      <c r="L263" s="123">
        <f>+J263/$J$259*100</f>
        <v>55.33622114821088</v>
      </c>
      <c r="M263" s="21">
        <f t="shared" si="33"/>
        <v>3746.63153393952</v>
      </c>
      <c r="N263" s="21">
        <f t="shared" si="37"/>
        <v>3685.8629072998233</v>
      </c>
      <c r="O263" s="20">
        <f t="shared" si="31"/>
        <v>-1.621953642604396</v>
      </c>
    </row>
    <row r="264" spans="1:25" ht="11.25" customHeight="1">
      <c r="A264" s="17" t="s">
        <v>77</v>
      </c>
      <c r="B264" s="17"/>
      <c r="C264" s="19">
        <v>25469.666</v>
      </c>
      <c r="D264" s="19">
        <v>2301.202</v>
      </c>
      <c r="E264" s="19">
        <v>3050.997</v>
      </c>
      <c r="F264" s="20">
        <f t="shared" si="35"/>
        <v>32.58275457782497</v>
      </c>
      <c r="G264" s="20"/>
      <c r="H264" s="19">
        <v>34294.649</v>
      </c>
      <c r="I264" s="19">
        <v>2296.54</v>
      </c>
      <c r="J264" s="19">
        <v>4234.8</v>
      </c>
      <c r="K264" s="20">
        <f t="shared" si="36"/>
        <v>84.39913957518704</v>
      </c>
      <c r="L264" s="123">
        <f>+J264/$J$259*100</f>
        <v>7.720659297777341</v>
      </c>
      <c r="M264" s="21">
        <f t="shared" si="33"/>
        <v>997.9741022300518</v>
      </c>
      <c r="N264" s="21">
        <f t="shared" si="37"/>
        <v>1388.0052979403129</v>
      </c>
      <c r="O264" s="20">
        <f t="shared" si="31"/>
        <v>39.08229630796086</v>
      </c>
      <c r="T264" s="273"/>
      <c r="U264" s="21"/>
      <c r="V264" s="21"/>
      <c r="W264" s="21"/>
      <c r="X264" s="21"/>
      <c r="Y264" s="21"/>
    </row>
    <row r="265" spans="1:25" ht="11.25" customHeight="1">
      <c r="A265" s="17"/>
      <c r="B265" s="17"/>
      <c r="C265" s="19"/>
      <c r="D265" s="19"/>
      <c r="E265" s="19"/>
      <c r="F265" s="20"/>
      <c r="G265" s="20"/>
      <c r="H265" s="19"/>
      <c r="I265" s="19"/>
      <c r="J265" s="19"/>
      <c r="K265" s="20"/>
      <c r="L265" s="123"/>
      <c r="M265" s="22"/>
      <c r="O265" s="141"/>
      <c r="Q265" s="199"/>
      <c r="R265" s="281"/>
      <c r="S265" s="281"/>
      <c r="T265" s="282"/>
      <c r="U265" s="200"/>
      <c r="V265" s="200"/>
      <c r="W265" s="21"/>
      <c r="X265" s="21"/>
      <c r="Y265" s="21"/>
    </row>
    <row r="266" spans="1:26" ht="11.25" customHeight="1">
      <c r="A266" s="26" t="s">
        <v>78</v>
      </c>
      <c r="B266" s="26"/>
      <c r="C266" s="19"/>
      <c r="D266" s="19"/>
      <c r="E266" s="19"/>
      <c r="F266" s="20"/>
      <c r="G266" s="20"/>
      <c r="H266" s="27">
        <v>187634.94200000004</v>
      </c>
      <c r="I266" s="27">
        <v>12275.243000000002</v>
      </c>
      <c r="J266" s="27">
        <v>16654.038</v>
      </c>
      <c r="K266" s="25">
        <f>+J266/I266*100-100</f>
        <v>35.67175818841221</v>
      </c>
      <c r="L266" s="138">
        <f>+J266/$J$236*100</f>
        <v>16.421185588357094</v>
      </c>
      <c r="M266" s="22"/>
      <c r="O266" s="141"/>
      <c r="Q266" s="199"/>
      <c r="R266" s="253"/>
      <c r="S266" s="283"/>
      <c r="T266" s="283"/>
      <c r="U266" s="198"/>
      <c r="V266" s="198"/>
      <c r="W266" s="198"/>
      <c r="X266" s="198"/>
      <c r="Y266" s="198"/>
      <c r="Z266" s="198"/>
    </row>
    <row r="267" spans="1:26" ht="11.25" customHeight="1">
      <c r="A267" s="113" t="s">
        <v>176</v>
      </c>
      <c r="B267" s="17">
        <v>16010000</v>
      </c>
      <c r="C267" s="19">
        <v>3893.324</v>
      </c>
      <c r="D267" s="19">
        <v>393.907</v>
      </c>
      <c r="E267" s="19">
        <v>190.106</v>
      </c>
      <c r="F267" s="20">
        <f>+E267/D267*100-100</f>
        <v>-51.73835448468801</v>
      </c>
      <c r="G267" s="20"/>
      <c r="H267" s="19">
        <v>9158.001</v>
      </c>
      <c r="I267" s="19">
        <v>906.35</v>
      </c>
      <c r="J267" s="19">
        <v>582.143</v>
      </c>
      <c r="K267" s="20">
        <f>+J267/I267*100-100</f>
        <v>-35.770618414519774</v>
      </c>
      <c r="L267" s="123">
        <f>+J267/$J$266*100</f>
        <v>3.4955066152725243</v>
      </c>
      <c r="M267" s="22"/>
      <c r="O267" s="141"/>
      <c r="Q267" s="199"/>
      <c r="R267" s="282"/>
      <c r="S267" s="283"/>
      <c r="T267" s="283"/>
      <c r="U267" s="198"/>
      <c r="V267" s="198"/>
      <c r="W267" s="198"/>
      <c r="X267" s="198"/>
      <c r="Y267" s="198"/>
      <c r="Z267" s="198"/>
    </row>
    <row r="268" spans="1:26" ht="15">
      <c r="A268" s="17" t="s">
        <v>0</v>
      </c>
      <c r="B268" s="17"/>
      <c r="C268" s="19"/>
      <c r="D268" s="19"/>
      <c r="E268" s="19"/>
      <c r="F268" s="19"/>
      <c r="G268" s="19"/>
      <c r="H268" s="19">
        <f>+H266-H267</f>
        <v>178476.94100000005</v>
      </c>
      <c r="I268" s="19">
        <f>+I266-I267</f>
        <v>11368.893000000002</v>
      </c>
      <c r="J268" s="19">
        <f>+J266-J267</f>
        <v>16071.895</v>
      </c>
      <c r="K268" s="20">
        <f>+J268/I268*100-100</f>
        <v>41.36728175733555</v>
      </c>
      <c r="L268" s="123">
        <f>+J268/$J$266*100</f>
        <v>96.50449338472747</v>
      </c>
      <c r="M268" s="22"/>
      <c r="Q268" s="199"/>
      <c r="R268" s="282"/>
      <c r="S268" s="283"/>
      <c r="T268" s="283"/>
      <c r="U268" s="198"/>
      <c r="V268" s="198"/>
      <c r="W268" s="198"/>
      <c r="X268" s="198"/>
      <c r="Y268" s="198"/>
      <c r="Z268" s="198"/>
    </row>
    <row r="269" spans="1:26" ht="15">
      <c r="A269" s="114"/>
      <c r="B269" s="114"/>
      <c r="C269" s="122"/>
      <c r="D269" s="122"/>
      <c r="E269" s="122"/>
      <c r="F269" s="122"/>
      <c r="G269" s="122"/>
      <c r="H269" s="122"/>
      <c r="I269" s="122"/>
      <c r="J269" s="122"/>
      <c r="K269" s="114"/>
      <c r="L269" s="114"/>
      <c r="Q269" s="199"/>
      <c r="R269" s="284"/>
      <c r="S269" s="283"/>
      <c r="T269" s="283"/>
      <c r="U269" s="198"/>
      <c r="V269" s="198"/>
      <c r="W269" s="198"/>
      <c r="X269" s="198"/>
      <c r="Y269" s="198"/>
      <c r="Z269" s="198"/>
    </row>
    <row r="270" spans="1:26" ht="15">
      <c r="A270" s="17" t="s">
        <v>420</v>
      </c>
      <c r="B270" s="17"/>
      <c r="C270" s="17"/>
      <c r="D270" s="17"/>
      <c r="E270" s="17"/>
      <c r="F270" s="17"/>
      <c r="G270" s="17"/>
      <c r="H270" s="17"/>
      <c r="I270" s="17"/>
      <c r="J270" s="17"/>
      <c r="K270" s="17"/>
      <c r="L270" s="17"/>
      <c r="Q270" s="199"/>
      <c r="R270" s="284"/>
      <c r="S270" s="283"/>
      <c r="T270" s="283"/>
      <c r="U270" s="198"/>
      <c r="V270" s="198"/>
      <c r="W270" s="198"/>
      <c r="X270" s="198"/>
      <c r="Y270" s="198"/>
      <c r="Z270" s="198"/>
    </row>
    <row r="271" spans="1:26" ht="19.5" customHeight="1">
      <c r="A271" s="345" t="s">
        <v>293</v>
      </c>
      <c r="B271" s="345"/>
      <c r="C271" s="345"/>
      <c r="D271" s="345"/>
      <c r="E271" s="345"/>
      <c r="F271" s="345"/>
      <c r="G271" s="345"/>
      <c r="H271" s="345"/>
      <c r="I271" s="345"/>
      <c r="J271" s="345"/>
      <c r="K271" s="345"/>
      <c r="L271" s="345"/>
      <c r="Q271" s="199"/>
      <c r="R271" s="284"/>
      <c r="S271" s="283"/>
      <c r="T271" s="283"/>
      <c r="U271" s="198"/>
      <c r="V271" s="198"/>
      <c r="W271" s="198"/>
      <c r="X271" s="198"/>
      <c r="Y271" s="198"/>
      <c r="Z271" s="198"/>
    </row>
    <row r="272" spans="1:26" ht="19.5" customHeight="1">
      <c r="A272" s="346" t="s">
        <v>212</v>
      </c>
      <c r="B272" s="346"/>
      <c r="C272" s="346"/>
      <c r="D272" s="346"/>
      <c r="E272" s="346"/>
      <c r="F272" s="346"/>
      <c r="G272" s="346"/>
      <c r="H272" s="346"/>
      <c r="I272" s="346"/>
      <c r="J272" s="346"/>
      <c r="K272" s="346"/>
      <c r="L272" s="346"/>
      <c r="Q272" s="199"/>
      <c r="R272" s="284"/>
      <c r="S272" s="283"/>
      <c r="T272" s="283"/>
      <c r="U272" s="198"/>
      <c r="V272" s="198"/>
      <c r="W272" s="198"/>
      <c r="X272" s="198"/>
      <c r="Y272" s="198"/>
      <c r="Z272" s="198"/>
    </row>
    <row r="273" spans="1:26" s="29" customFormat="1" ht="15.75">
      <c r="A273" s="26"/>
      <c r="B273" s="26"/>
      <c r="C273" s="347" t="s">
        <v>119</v>
      </c>
      <c r="D273" s="347"/>
      <c r="E273" s="347"/>
      <c r="F273" s="347"/>
      <c r="G273" s="186"/>
      <c r="H273" s="347" t="s">
        <v>120</v>
      </c>
      <c r="I273" s="347"/>
      <c r="J273" s="347"/>
      <c r="K273" s="347"/>
      <c r="L273" s="186"/>
      <c r="M273" s="349" t="s">
        <v>224</v>
      </c>
      <c r="N273" s="349" t="s">
        <v>224</v>
      </c>
      <c r="O273" s="349" t="s">
        <v>219</v>
      </c>
      <c r="P273" s="131"/>
      <c r="Q273" s="209"/>
      <c r="R273" s="285"/>
      <c r="S273" s="286"/>
      <c r="T273" s="286"/>
      <c r="U273" s="210"/>
      <c r="V273" s="211"/>
      <c r="W273" s="211"/>
      <c r="X273" s="211"/>
      <c r="Y273" s="211"/>
      <c r="Z273" s="211"/>
    </row>
    <row r="274" spans="1:26" s="29" customFormat="1" ht="15.75">
      <c r="A274" s="26" t="s">
        <v>366</v>
      </c>
      <c r="B274" s="187" t="s">
        <v>107</v>
      </c>
      <c r="C274" s="309">
        <f>+C233</f>
        <v>2011</v>
      </c>
      <c r="D274" s="348" t="str">
        <f>+D233</f>
        <v>enero </v>
      </c>
      <c r="E274" s="348"/>
      <c r="F274" s="348"/>
      <c r="G274" s="186"/>
      <c r="H274" s="309">
        <f>+H233</f>
        <v>2011</v>
      </c>
      <c r="I274" s="348" t="str">
        <f>+D274</f>
        <v>enero </v>
      </c>
      <c r="J274" s="348"/>
      <c r="K274" s="348"/>
      <c r="L274" s="187" t="s">
        <v>258</v>
      </c>
      <c r="M274" s="350"/>
      <c r="N274" s="350"/>
      <c r="O274" s="350"/>
      <c r="P274" s="131"/>
      <c r="Q274" s="209"/>
      <c r="R274" s="285"/>
      <c r="S274" s="286"/>
      <c r="T274" s="286"/>
      <c r="U274" s="210"/>
      <c r="V274" s="211"/>
      <c r="W274" s="211"/>
      <c r="X274" s="211"/>
      <c r="Y274" s="211"/>
      <c r="Z274" s="211"/>
    </row>
    <row r="275" spans="1:21" s="29" customFormat="1" ht="12.75">
      <c r="A275" s="188"/>
      <c r="B275" s="190" t="s">
        <v>32</v>
      </c>
      <c r="C275" s="190"/>
      <c r="D275" s="262">
        <f>+D234</f>
        <v>2011</v>
      </c>
      <c r="E275" s="262">
        <f>+E234</f>
        <v>2012</v>
      </c>
      <c r="F275" s="189" t="str">
        <f>+F234</f>
        <v>Var % 12/11</v>
      </c>
      <c r="G275" s="190"/>
      <c r="H275" s="190"/>
      <c r="I275" s="262">
        <f>+I234</f>
        <v>2011</v>
      </c>
      <c r="J275" s="262">
        <f>+J234</f>
        <v>2012</v>
      </c>
      <c r="K275" s="189" t="str">
        <f>+K234</f>
        <v>Var % 12/11</v>
      </c>
      <c r="L275" s="190">
        <v>2008</v>
      </c>
      <c r="M275" s="191"/>
      <c r="N275" s="191"/>
      <c r="O275" s="190"/>
      <c r="R275" s="35"/>
      <c r="S275" s="31"/>
      <c r="T275" s="31"/>
      <c r="U275" s="31"/>
    </row>
    <row r="276" spans="1:21" ht="12.75">
      <c r="A276" s="17"/>
      <c r="B276" s="17"/>
      <c r="C276" s="19"/>
      <c r="D276" s="19"/>
      <c r="E276" s="19"/>
      <c r="F276" s="20"/>
      <c r="G276" s="20"/>
      <c r="H276" s="19"/>
      <c r="I276" s="19"/>
      <c r="J276" s="19"/>
      <c r="K276" s="20"/>
      <c r="L276" s="20"/>
      <c r="R276" s="173"/>
      <c r="S276" s="32"/>
      <c r="T276" s="32"/>
      <c r="U276" s="32"/>
    </row>
    <row r="277" spans="1:21" s="118" customFormat="1" ht="12.75">
      <c r="A277" s="116" t="s">
        <v>430</v>
      </c>
      <c r="B277" s="116"/>
      <c r="C277" s="116"/>
      <c r="D277" s="116"/>
      <c r="E277" s="116"/>
      <c r="F277" s="116"/>
      <c r="G277" s="116"/>
      <c r="H277" s="116">
        <f>+H279+H289</f>
        <v>5170737</v>
      </c>
      <c r="I277" s="116">
        <f>+I279+I289</f>
        <v>783205</v>
      </c>
      <c r="J277" s="116">
        <f>+J279+J289</f>
        <v>729809</v>
      </c>
      <c r="K277" s="117">
        <f>+J277/I277*100-100</f>
        <v>-6.817627568771897</v>
      </c>
      <c r="L277" s="116">
        <f>+L279+L289</f>
        <v>100</v>
      </c>
      <c r="M277" s="123"/>
      <c r="N277" s="123"/>
      <c r="O277" s="123"/>
      <c r="R277" s="173"/>
      <c r="S277" s="32"/>
      <c r="T277" s="32"/>
      <c r="U277" s="32"/>
    </row>
    <row r="278" spans="1:23" ht="18">
      <c r="A278" s="17"/>
      <c r="B278" s="17"/>
      <c r="C278" s="19"/>
      <c r="D278" s="19"/>
      <c r="E278" s="19"/>
      <c r="F278" s="20"/>
      <c r="G278" s="20"/>
      <c r="H278" s="19"/>
      <c r="I278" s="19"/>
      <c r="J278" s="19"/>
      <c r="K278" s="20"/>
      <c r="L278" s="20"/>
      <c r="R278" s="173"/>
      <c r="S278" s="32"/>
      <c r="T278" s="32"/>
      <c r="U278" s="32"/>
      <c r="V278" s="201"/>
      <c r="W278" s="201"/>
    </row>
    <row r="279" spans="1:23" ht="15" customHeight="1">
      <c r="A279" s="26" t="s">
        <v>361</v>
      </c>
      <c r="B279" s="26"/>
      <c r="C279" s="27"/>
      <c r="D279" s="27"/>
      <c r="E279" s="27"/>
      <c r="F279" s="25"/>
      <c r="G279" s="25"/>
      <c r="H279" s="27">
        <f>+H281+H284+H287</f>
        <v>418387</v>
      </c>
      <c r="I279" s="27">
        <f>+I281+I284+I287</f>
        <v>43592</v>
      </c>
      <c r="J279" s="27">
        <f>+J281+J284+J287</f>
        <v>18966</v>
      </c>
      <c r="K279" s="25">
        <f>+J279/I279*100-100</f>
        <v>-56.492016883831894</v>
      </c>
      <c r="L279" s="25">
        <f>+J279/$J$277*100</f>
        <v>2.598762141875477</v>
      </c>
      <c r="R279" s="35"/>
      <c r="S279" s="31"/>
      <c r="T279" s="31"/>
      <c r="U279" s="31"/>
      <c r="V279" s="201"/>
      <c r="W279" s="201"/>
    </row>
    <row r="280" spans="1:23" ht="18">
      <c r="A280" s="26"/>
      <c r="B280" s="26"/>
      <c r="C280" s="19"/>
      <c r="D280" s="19"/>
      <c r="E280" s="19"/>
      <c r="F280" s="20"/>
      <c r="G280" s="20"/>
      <c r="H280" s="19"/>
      <c r="I280" s="19"/>
      <c r="J280" s="19"/>
      <c r="K280" s="25"/>
      <c r="L280" s="20"/>
      <c r="R280" s="173"/>
      <c r="S280" s="32"/>
      <c r="T280" s="32"/>
      <c r="U280" s="32"/>
      <c r="V280" s="201"/>
      <c r="W280" s="201"/>
    </row>
    <row r="281" spans="1:23" ht="14.25" customHeight="1">
      <c r="A281" s="26" t="s">
        <v>80</v>
      </c>
      <c r="B281" s="26"/>
      <c r="C281" s="27">
        <f>+C282+C283</f>
        <v>5121905.211</v>
      </c>
      <c r="D281" s="27">
        <f>+D282+D283</f>
        <v>581775.965</v>
      </c>
      <c r="E281" s="27">
        <f>+E282+E283</f>
        <v>214103.76</v>
      </c>
      <c r="F281" s="25">
        <f aca="true" t="shared" si="38" ref="F281:F286">+E281/D281*100-100</f>
        <v>-63.19824590897288</v>
      </c>
      <c r="G281" s="19"/>
      <c r="H281" s="27">
        <f>+H282+H283</f>
        <v>407367.637</v>
      </c>
      <c r="I281" s="27">
        <f>+I282+I283</f>
        <v>42930.246</v>
      </c>
      <c r="J281" s="27">
        <f>+J282+J283</f>
        <v>18182.707</v>
      </c>
      <c r="K281" s="25">
        <f aca="true" t="shared" si="39" ref="K281:K287">+J281/I281*100-100</f>
        <v>-57.64592870024551</v>
      </c>
      <c r="L281" s="25">
        <f aca="true" t="shared" si="40" ref="L281:L308">+J281/$J$277*100</f>
        <v>2.491433649078046</v>
      </c>
      <c r="R281" s="173"/>
      <c r="S281" s="32"/>
      <c r="T281" s="32"/>
      <c r="U281" s="32"/>
      <c r="V281" s="201"/>
      <c r="W281" s="201"/>
    </row>
    <row r="282" spans="1:21" ht="11.25" customHeight="1">
      <c r="A282" s="17" t="s">
        <v>103</v>
      </c>
      <c r="B282" s="17"/>
      <c r="C282" s="19">
        <v>0</v>
      </c>
      <c r="D282" s="19">
        <v>0</v>
      </c>
      <c r="E282" s="19">
        <v>0</v>
      </c>
      <c r="F282" s="20"/>
      <c r="G282" s="20"/>
      <c r="H282" s="19">
        <v>0</v>
      </c>
      <c r="I282" s="19">
        <v>0</v>
      </c>
      <c r="J282" s="19">
        <v>0</v>
      </c>
      <c r="K282" s="20"/>
      <c r="L282" s="123">
        <f t="shared" si="40"/>
        <v>0</v>
      </c>
      <c r="M282" s="21"/>
      <c r="N282" s="21"/>
      <c r="O282" s="20"/>
      <c r="R282" s="173"/>
      <c r="S282" s="32"/>
      <c r="T282" s="32"/>
      <c r="U282" s="32"/>
    </row>
    <row r="283" spans="1:15" ht="11.25" customHeight="1">
      <c r="A283" s="17" t="s">
        <v>104</v>
      </c>
      <c r="B283" s="17"/>
      <c r="C283" s="19">
        <v>5121905.211</v>
      </c>
      <c r="D283" s="19">
        <v>581775.965</v>
      </c>
      <c r="E283" s="19">
        <v>214103.76</v>
      </c>
      <c r="F283" s="20">
        <f t="shared" si="38"/>
        <v>-63.19824590897288</v>
      </c>
      <c r="G283" s="20"/>
      <c r="H283" s="19">
        <v>407367.637</v>
      </c>
      <c r="I283" s="19">
        <v>42930.246</v>
      </c>
      <c r="J283" s="19">
        <v>18182.707</v>
      </c>
      <c r="K283" s="20">
        <f t="shared" si="39"/>
        <v>-57.64592870024551</v>
      </c>
      <c r="L283" s="123">
        <f t="shared" si="40"/>
        <v>2.491433649078046</v>
      </c>
      <c r="M283" s="21"/>
      <c r="N283" s="21"/>
      <c r="O283" s="20"/>
    </row>
    <row r="284" spans="1:23" ht="18">
      <c r="A284" s="26" t="s">
        <v>431</v>
      </c>
      <c r="B284" s="26"/>
      <c r="C284" s="27">
        <f>+C285+C286</f>
        <v>1043290</v>
      </c>
      <c r="D284" s="27">
        <f>+D285+D286</f>
        <v>1457</v>
      </c>
      <c r="E284" s="27">
        <f>+E285+E286</f>
        <v>701230</v>
      </c>
      <c r="F284" s="25">
        <f t="shared" si="38"/>
        <v>48028.3459162663</v>
      </c>
      <c r="G284" s="20"/>
      <c r="H284" s="27">
        <f>+H285+H286</f>
        <v>7039.092000000001</v>
      </c>
      <c r="I284" s="27">
        <f>+I285+I286</f>
        <v>319.31300000000005</v>
      </c>
      <c r="J284" s="27">
        <f>+J285+J286</f>
        <v>465.198</v>
      </c>
      <c r="K284" s="25">
        <f t="shared" si="39"/>
        <v>45.68714709391725</v>
      </c>
      <c r="L284" s="20">
        <f t="shared" si="40"/>
        <v>0.06374243123885838</v>
      </c>
      <c r="R284" s="287"/>
      <c r="S284" s="289"/>
      <c r="T284" s="289"/>
      <c r="U284" s="290"/>
      <c r="V284" s="201"/>
      <c r="W284" s="201"/>
    </row>
    <row r="285" spans="1:15" ht="11.25" customHeight="1">
      <c r="A285" s="17" t="s">
        <v>103</v>
      </c>
      <c r="B285" s="17"/>
      <c r="C285" s="19">
        <v>1040891</v>
      </c>
      <c r="D285" s="19">
        <v>1355</v>
      </c>
      <c r="E285" s="19">
        <v>683162</v>
      </c>
      <c r="F285" s="20">
        <f t="shared" si="38"/>
        <v>50317.85977859778</v>
      </c>
      <c r="G285" s="20"/>
      <c r="H285" s="19">
        <v>6246.907</v>
      </c>
      <c r="I285" s="19">
        <v>275.47</v>
      </c>
      <c r="J285" s="19">
        <v>379.457</v>
      </c>
      <c r="K285" s="20">
        <f t="shared" si="39"/>
        <v>37.748938178386</v>
      </c>
      <c r="L285" s="123">
        <f t="shared" si="40"/>
        <v>0.05199401487238442</v>
      </c>
      <c r="M285" s="21"/>
      <c r="N285" s="21"/>
      <c r="O285" s="20"/>
    </row>
    <row r="286" spans="1:15" ht="11.25" customHeight="1">
      <c r="A286" s="17" t="s">
        <v>104</v>
      </c>
      <c r="B286" s="17"/>
      <c r="C286" s="19">
        <v>2399</v>
      </c>
      <c r="D286" s="19">
        <v>102</v>
      </c>
      <c r="E286" s="19">
        <v>18068</v>
      </c>
      <c r="F286" s="20">
        <f t="shared" si="38"/>
        <v>17613.725490196077</v>
      </c>
      <c r="G286" s="20"/>
      <c r="H286" s="19">
        <v>792.185</v>
      </c>
      <c r="I286" s="19">
        <v>43.843</v>
      </c>
      <c r="J286" s="19">
        <v>85.741</v>
      </c>
      <c r="K286" s="20">
        <f t="shared" si="39"/>
        <v>95.56371598658848</v>
      </c>
      <c r="L286" s="123">
        <f t="shared" si="40"/>
        <v>0.011748416366473969</v>
      </c>
      <c r="M286" s="21"/>
      <c r="N286" s="21"/>
      <c r="O286" s="20"/>
    </row>
    <row r="287" spans="1:15" ht="11.25" customHeight="1">
      <c r="A287" s="26" t="s">
        <v>81</v>
      </c>
      <c r="B287" s="26"/>
      <c r="C287" s="27"/>
      <c r="D287" s="27"/>
      <c r="E287" s="27"/>
      <c r="F287" s="25"/>
      <c r="G287" s="25"/>
      <c r="H287" s="27">
        <v>3980.271000000008</v>
      </c>
      <c r="I287" s="27">
        <v>342.4409999999989</v>
      </c>
      <c r="J287" s="27">
        <v>318.09500000000116</v>
      </c>
      <c r="K287" s="25">
        <f t="shared" si="39"/>
        <v>-7.109545877975421</v>
      </c>
      <c r="L287" s="138">
        <f t="shared" si="40"/>
        <v>0.04358606155857234</v>
      </c>
      <c r="M287" s="21"/>
      <c r="N287" s="21"/>
      <c r="O287" s="20"/>
    </row>
    <row r="288" spans="1:15" ht="11.25" customHeight="1">
      <c r="A288" s="17"/>
      <c r="B288" s="17"/>
      <c r="C288" s="19"/>
      <c r="D288" s="19"/>
      <c r="E288" s="19"/>
      <c r="F288" s="20"/>
      <c r="G288" s="20"/>
      <c r="H288" s="19"/>
      <c r="I288" s="19"/>
      <c r="J288" s="19"/>
      <c r="K288" s="20"/>
      <c r="L288" s="123"/>
      <c r="M288" s="21"/>
      <c r="N288" s="21"/>
      <c r="O288" s="20"/>
    </row>
    <row r="289" spans="1:19" ht="11.25" customHeight="1">
      <c r="A289" s="26" t="s">
        <v>362</v>
      </c>
      <c r="B289" s="26"/>
      <c r="C289" s="27"/>
      <c r="D289" s="27"/>
      <c r="E289" s="27"/>
      <c r="F289" s="25"/>
      <c r="G289" s="25"/>
      <c r="H289" s="27">
        <f>+H291+H298+H303+H307+H308</f>
        <v>4752350</v>
      </c>
      <c r="I289" s="27">
        <f>+I291+I298+I303+I307+I308</f>
        <v>739613</v>
      </c>
      <c r="J289" s="27">
        <f>+J291+J298+J303+J307+J308</f>
        <v>710843</v>
      </c>
      <c r="K289" s="25">
        <f>+J289/I289*100-100</f>
        <v>-3.889872135833201</v>
      </c>
      <c r="L289" s="138">
        <f t="shared" si="40"/>
        <v>97.40123785812452</v>
      </c>
      <c r="M289" s="21"/>
      <c r="N289" s="21"/>
      <c r="O289" s="20"/>
      <c r="S289" s="253"/>
    </row>
    <row r="290" spans="1:15" ht="11.25" customHeight="1">
      <c r="A290" s="17"/>
      <c r="B290" s="17"/>
      <c r="C290" s="19"/>
      <c r="D290" s="19"/>
      <c r="E290" s="19"/>
      <c r="F290" s="20"/>
      <c r="G290" s="20"/>
      <c r="H290" s="19"/>
      <c r="I290" s="19"/>
      <c r="J290" s="19"/>
      <c r="K290" s="20"/>
      <c r="L290" s="123"/>
      <c r="M290" s="21"/>
      <c r="N290" s="21"/>
      <c r="O290" s="20"/>
    </row>
    <row r="291" spans="1:18" ht="11.25">
      <c r="A291" s="26" t="s">
        <v>82</v>
      </c>
      <c r="B291" s="26"/>
      <c r="C291" s="27">
        <f>+C292+C293+C294+C295</f>
        <v>4024910.244</v>
      </c>
      <c r="D291" s="27">
        <f>+D292+D293+D294+D295</f>
        <v>392299.341</v>
      </c>
      <c r="E291" s="27">
        <f>+E292+E293+E294+E295</f>
        <v>331381.448</v>
      </c>
      <c r="F291" s="25">
        <f>+E291/D291*100-100</f>
        <v>-15.528420936093298</v>
      </c>
      <c r="G291" s="20"/>
      <c r="H291" s="27">
        <f>SUM(H292:H296)</f>
        <v>2853733.2739999997</v>
      </c>
      <c r="I291" s="27">
        <f>SUM(I292:I296)</f>
        <v>283582.789</v>
      </c>
      <c r="J291" s="27">
        <f>SUM(J292:J296)</f>
        <v>193528.75</v>
      </c>
      <c r="K291" s="25">
        <f>+J291/I291*100-100</f>
        <v>-31.75581963826444</v>
      </c>
      <c r="L291" s="25">
        <f t="shared" si="40"/>
        <v>26.517725870741522</v>
      </c>
      <c r="M291" s="21">
        <f>+I291/D291*1000</f>
        <v>722.8734778833085</v>
      </c>
      <c r="N291" s="21">
        <f>+J291/E291*1000</f>
        <v>584.0059881686558</v>
      </c>
      <c r="O291" s="20">
        <f>+N291/M291*100-100</f>
        <v>-19.21048343359884</v>
      </c>
      <c r="R291" s="272"/>
    </row>
    <row r="292" spans="1:20" ht="12.75">
      <c r="A292" s="17" t="s">
        <v>432</v>
      </c>
      <c r="B292" s="17"/>
      <c r="C292" s="19">
        <v>361280.545</v>
      </c>
      <c r="D292" s="19">
        <v>50347.009</v>
      </c>
      <c r="E292" s="19">
        <v>42795.972</v>
      </c>
      <c r="F292" s="20">
        <f>+E292/D292*100-100</f>
        <v>-14.997985282502086</v>
      </c>
      <c r="G292" s="20"/>
      <c r="H292" s="19">
        <v>254890.897</v>
      </c>
      <c r="I292" s="19">
        <v>35502.39</v>
      </c>
      <c r="J292" s="19">
        <v>25021.829</v>
      </c>
      <c r="K292" s="20">
        <f>+J292/I292*100-100</f>
        <v>-29.520719590990907</v>
      </c>
      <c r="L292" s="20">
        <f t="shared" si="40"/>
        <v>3.428544865848462</v>
      </c>
      <c r="M292" s="21">
        <f>+I292/D292*1000</f>
        <v>705.1539049717928</v>
      </c>
      <c r="N292" s="21">
        <f>+J292/E292*1000</f>
        <v>584.6771981250946</v>
      </c>
      <c r="O292" s="20">
        <f>+N292/M292*100-100</f>
        <v>-17.085164812569175</v>
      </c>
      <c r="R292" s="253"/>
      <c r="S292" s="253"/>
      <c r="T292" s="253"/>
    </row>
    <row r="293" spans="1:18" ht="11.25">
      <c r="A293" s="17" t="s">
        <v>433</v>
      </c>
      <c r="B293" s="17"/>
      <c r="C293" s="19">
        <v>0</v>
      </c>
      <c r="D293" s="19">
        <v>0</v>
      </c>
      <c r="E293" s="19">
        <v>0</v>
      </c>
      <c r="F293" s="20"/>
      <c r="G293" s="20"/>
      <c r="H293" s="19">
        <v>0</v>
      </c>
      <c r="I293" s="19">
        <v>0</v>
      </c>
      <c r="J293" s="19">
        <v>0</v>
      </c>
      <c r="K293" s="20"/>
      <c r="L293" s="20">
        <f t="shared" si="40"/>
        <v>0</v>
      </c>
      <c r="M293" s="21"/>
      <c r="N293" s="21"/>
      <c r="O293" s="20"/>
      <c r="R293" s="272"/>
    </row>
    <row r="294" spans="1:18" ht="11.25">
      <c r="A294" s="17" t="s">
        <v>434</v>
      </c>
      <c r="B294" s="17"/>
      <c r="C294" s="19">
        <v>1799255.517</v>
      </c>
      <c r="D294" s="19">
        <v>151641.151</v>
      </c>
      <c r="E294" s="19">
        <v>146624.725</v>
      </c>
      <c r="F294" s="20">
        <f>+E294/D294*100-100</f>
        <v>-3.3080901634675683</v>
      </c>
      <c r="G294" s="20"/>
      <c r="H294" s="19">
        <v>1392191.386</v>
      </c>
      <c r="I294" s="19">
        <v>116034.291</v>
      </c>
      <c r="J294" s="19">
        <v>93922.329</v>
      </c>
      <c r="K294" s="20">
        <f>+J294/I294*100-100</f>
        <v>-19.056402904207005</v>
      </c>
      <c r="L294" s="20">
        <f t="shared" si="40"/>
        <v>12.869439675312307</v>
      </c>
      <c r="M294" s="21">
        <f>+I294/D294*1000</f>
        <v>765.1899912049599</v>
      </c>
      <c r="N294" s="21">
        <f>+J294/E294*1000</f>
        <v>640.562695002497</v>
      </c>
      <c r="O294" s="20">
        <f>+N294/M294*100-100</f>
        <v>-16.28710485433949</v>
      </c>
      <c r="R294" s="272"/>
    </row>
    <row r="295" spans="1:19" ht="11.25">
      <c r="A295" s="17" t="s">
        <v>435</v>
      </c>
      <c r="B295" s="17"/>
      <c r="C295" s="19">
        <v>1864374.182</v>
      </c>
      <c r="D295" s="19">
        <v>190311.181</v>
      </c>
      <c r="E295" s="19">
        <v>141960.751</v>
      </c>
      <c r="F295" s="20">
        <f>+E295/D295*100-100</f>
        <v>-25.405984948409326</v>
      </c>
      <c r="G295" s="20"/>
      <c r="H295" s="19">
        <v>1206646.335</v>
      </c>
      <c r="I295" s="19">
        <v>132046.108</v>
      </c>
      <c r="J295" s="19">
        <v>74584.592</v>
      </c>
      <c r="K295" s="20">
        <f>+J295/I295*100-100</f>
        <v>-43.51625115675504</v>
      </c>
      <c r="L295" s="20">
        <f t="shared" si="40"/>
        <v>10.219741329580753</v>
      </c>
      <c r="M295" s="21">
        <f>+I295/D295*1000</f>
        <v>693.8431431414427</v>
      </c>
      <c r="N295" s="21">
        <f>+J295/E295*1000</f>
        <v>525.3888238446979</v>
      </c>
      <c r="O295" s="20">
        <f>+N295/M295*100-100</f>
        <v>-24.278444049191222</v>
      </c>
      <c r="R295" s="272"/>
      <c r="S295" s="273"/>
    </row>
    <row r="296" spans="1:20" ht="11.25">
      <c r="A296" s="17" t="s">
        <v>0</v>
      </c>
      <c r="B296" s="17"/>
      <c r="C296" s="19">
        <v>23.28</v>
      </c>
      <c r="D296" s="19">
        <v>0</v>
      </c>
      <c r="E296" s="19">
        <v>0</v>
      </c>
      <c r="F296" s="20"/>
      <c r="G296" s="20"/>
      <c r="H296" s="19">
        <v>4.656</v>
      </c>
      <c r="I296" s="19">
        <v>0</v>
      </c>
      <c r="J296" s="19">
        <v>0</v>
      </c>
      <c r="K296" s="20"/>
      <c r="L296" s="20">
        <f t="shared" si="40"/>
        <v>0</v>
      </c>
      <c r="M296" s="21"/>
      <c r="N296" s="21"/>
      <c r="O296" s="20"/>
      <c r="R296" s="272"/>
      <c r="T296" s="273"/>
    </row>
    <row r="297" spans="1:18" ht="11.25">
      <c r="A297" s="17"/>
      <c r="B297" s="17"/>
      <c r="C297" s="19"/>
      <c r="D297" s="19"/>
      <c r="E297" s="19"/>
      <c r="F297" s="20"/>
      <c r="G297" s="20"/>
      <c r="H297" s="19"/>
      <c r="I297" s="19"/>
      <c r="J297" s="19"/>
      <c r="K297" s="20"/>
      <c r="L297" s="20"/>
      <c r="M297" s="21"/>
      <c r="N297" s="21"/>
      <c r="O297" s="20"/>
      <c r="R297" s="272"/>
    </row>
    <row r="298" spans="1:20" ht="12.75">
      <c r="A298" s="26" t="s">
        <v>437</v>
      </c>
      <c r="B298" s="26"/>
      <c r="C298" s="19"/>
      <c r="D298" s="19"/>
      <c r="E298" s="19"/>
      <c r="F298" s="20"/>
      <c r="G298" s="20"/>
      <c r="H298" s="27">
        <f>+H299+H300+H301</f>
        <v>678500.79</v>
      </c>
      <c r="I298" s="27">
        <f>+I299+I300+I301</f>
        <v>48520.406</v>
      </c>
      <c r="J298" s="27">
        <f>+J299+J300+J301</f>
        <v>55514.416</v>
      </c>
      <c r="K298" s="25">
        <f aca="true" t="shared" si="41" ref="K298:K307">+J298/I298*100-100</f>
        <v>14.414574354550936</v>
      </c>
      <c r="L298" s="25">
        <f t="shared" si="40"/>
        <v>7.606704767959836</v>
      </c>
      <c r="M298" s="21"/>
      <c r="N298" s="21"/>
      <c r="O298" s="20"/>
      <c r="R298" s="253"/>
      <c r="S298" s="253"/>
      <c r="T298" s="253"/>
    </row>
    <row r="299" spans="1:18" ht="11.25">
      <c r="A299" s="17" t="s">
        <v>438</v>
      </c>
      <c r="B299" s="17"/>
      <c r="C299" s="19">
        <v>5178352</v>
      </c>
      <c r="D299" s="19">
        <v>251385</v>
      </c>
      <c r="E299" s="19">
        <v>209403</v>
      </c>
      <c r="F299" s="20">
        <f>+E299/D299*100-100</f>
        <v>-16.70028044632734</v>
      </c>
      <c r="G299" s="20"/>
      <c r="H299" s="19">
        <v>673625.707</v>
      </c>
      <c r="I299" s="19">
        <v>48276.151</v>
      </c>
      <c r="J299" s="19">
        <v>55205.704</v>
      </c>
      <c r="K299" s="20">
        <f t="shared" si="41"/>
        <v>14.353988162809415</v>
      </c>
      <c r="L299" s="20">
        <f t="shared" si="40"/>
        <v>7.564404385256965</v>
      </c>
      <c r="M299" s="21">
        <f>+I299/D299*1000</f>
        <v>192.040698530143</v>
      </c>
      <c r="N299" s="21">
        <f>+J299/E299*1000</f>
        <v>263.63377793059317</v>
      </c>
      <c r="O299" s="20">
        <f>+N299/M299*100-100</f>
        <v>37.28015985591347</v>
      </c>
      <c r="R299" s="272"/>
    </row>
    <row r="300" spans="1:18" ht="11.25">
      <c r="A300" s="17" t="s">
        <v>439</v>
      </c>
      <c r="B300" s="17"/>
      <c r="C300" s="19">
        <v>173082</v>
      </c>
      <c r="D300" s="19">
        <v>458</v>
      </c>
      <c r="E300" s="19">
        <v>358</v>
      </c>
      <c r="F300" s="20">
        <f>+E300/D300*100-100</f>
        <v>-21.834061135371172</v>
      </c>
      <c r="G300" s="20"/>
      <c r="H300" s="19">
        <v>3579.618</v>
      </c>
      <c r="I300" s="19">
        <v>228.578</v>
      </c>
      <c r="J300" s="19">
        <v>155.018</v>
      </c>
      <c r="K300" s="20">
        <f t="shared" si="41"/>
        <v>-32.18157477972508</v>
      </c>
      <c r="L300" s="20">
        <f t="shared" si="40"/>
        <v>0.021240900016305634</v>
      </c>
      <c r="M300" s="21">
        <f>+I300/D300*1000</f>
        <v>499.07860262008734</v>
      </c>
      <c r="N300" s="21">
        <f>+J300/E300*1000</f>
        <v>433.0111731843576</v>
      </c>
      <c r="O300" s="20">
        <f>+N300/M300*100-100</f>
        <v>-13.237880584117562</v>
      </c>
      <c r="R300" s="272"/>
    </row>
    <row r="301" spans="1:18" ht="11.25">
      <c r="A301" s="17" t="s">
        <v>105</v>
      </c>
      <c r="B301" s="17"/>
      <c r="C301" s="139"/>
      <c r="D301" s="139"/>
      <c r="E301" s="139"/>
      <c r="F301" s="20"/>
      <c r="G301" s="20"/>
      <c r="H301" s="19">
        <v>1295.465</v>
      </c>
      <c r="I301" s="19">
        <v>15.677</v>
      </c>
      <c r="J301" s="19">
        <v>153.694</v>
      </c>
      <c r="K301" s="20">
        <f t="shared" si="41"/>
        <v>880.3788990240479</v>
      </c>
      <c r="L301" s="20">
        <f t="shared" si="40"/>
        <v>0.021059482686565937</v>
      </c>
      <c r="M301" s="21"/>
      <c r="N301" s="21"/>
      <c r="O301" s="20"/>
      <c r="R301" s="272"/>
    </row>
    <row r="302" spans="1:21" ht="12.75">
      <c r="A302" s="17"/>
      <c r="B302" s="17"/>
      <c r="C302" s="19"/>
      <c r="D302" s="19"/>
      <c r="E302" s="19"/>
      <c r="F302" s="20"/>
      <c r="G302" s="20"/>
      <c r="H302" s="19"/>
      <c r="I302" s="19"/>
      <c r="J302" s="19"/>
      <c r="K302" s="20"/>
      <c r="L302" s="20"/>
      <c r="M302" s="21"/>
      <c r="N302" s="21"/>
      <c r="O302" s="20"/>
      <c r="R302" s="272"/>
      <c r="S302" s="253"/>
      <c r="T302" s="253"/>
      <c r="U302" s="32"/>
    </row>
    <row r="303" spans="1:18" ht="11.25">
      <c r="A303" s="26" t="s">
        <v>436</v>
      </c>
      <c r="B303" s="26"/>
      <c r="C303" s="19"/>
      <c r="D303" s="19"/>
      <c r="E303" s="19"/>
      <c r="F303" s="20"/>
      <c r="G303" s="20"/>
      <c r="H303" s="27">
        <f>SUM(H304:H306)</f>
        <v>1078379.03</v>
      </c>
      <c r="I303" s="27">
        <f>SUM(I304:I306)</f>
        <v>80198.701</v>
      </c>
      <c r="J303" s="27">
        <f>SUM(J304:J306)</f>
        <v>76474.26299999999</v>
      </c>
      <c r="K303" s="25">
        <f t="shared" si="41"/>
        <v>-4.6440128749716365</v>
      </c>
      <c r="L303" s="25">
        <f t="shared" si="40"/>
        <v>10.478668117274518</v>
      </c>
      <c r="M303" s="21"/>
      <c r="N303" s="21"/>
      <c r="O303" s="20"/>
      <c r="R303" s="272"/>
    </row>
    <row r="304" spans="1:21" ht="11.25">
      <c r="A304" s="17" t="s">
        <v>440</v>
      </c>
      <c r="B304" s="17"/>
      <c r="C304" s="139"/>
      <c r="D304" s="139"/>
      <c r="E304" s="139"/>
      <c r="F304" s="20"/>
      <c r="G304" s="20"/>
      <c r="H304" s="19">
        <v>622247.009</v>
      </c>
      <c r="I304" s="19">
        <v>39476.627</v>
      </c>
      <c r="J304" s="19">
        <v>41620.452</v>
      </c>
      <c r="K304" s="20">
        <f t="shared" si="41"/>
        <v>5.43061847710544</v>
      </c>
      <c r="L304" s="20">
        <f t="shared" si="40"/>
        <v>5.7029239157094525</v>
      </c>
      <c r="M304" s="21"/>
      <c r="N304" s="21"/>
      <c r="O304" s="20"/>
      <c r="R304" s="272"/>
      <c r="U304" s="21"/>
    </row>
    <row r="305" spans="1:18" ht="11.25">
      <c r="A305" s="17" t="s">
        <v>441</v>
      </c>
      <c r="B305" s="17"/>
      <c r="C305" s="139"/>
      <c r="D305" s="139"/>
      <c r="E305" s="139"/>
      <c r="F305" s="20"/>
      <c r="G305" s="20"/>
      <c r="H305" s="19">
        <v>19852.307</v>
      </c>
      <c r="I305" s="19">
        <v>465.224</v>
      </c>
      <c r="J305" s="19">
        <v>2208.823</v>
      </c>
      <c r="K305" s="20">
        <f t="shared" si="41"/>
        <v>374.7869843344281</v>
      </c>
      <c r="L305" s="20">
        <f t="shared" si="40"/>
        <v>0.30265768166739515</v>
      </c>
      <c r="M305" s="21"/>
      <c r="N305" s="21"/>
      <c r="O305" s="20"/>
      <c r="R305" s="272"/>
    </row>
    <row r="306" spans="1:18" ht="11.25">
      <c r="A306" s="17" t="s">
        <v>106</v>
      </c>
      <c r="B306" s="17"/>
      <c r="C306" s="139"/>
      <c r="D306" s="139"/>
      <c r="E306" s="139"/>
      <c r="F306" s="20"/>
      <c r="G306" s="20"/>
      <c r="H306" s="19">
        <v>436279.714</v>
      </c>
      <c r="I306" s="19">
        <v>40256.85</v>
      </c>
      <c r="J306" s="19">
        <v>32644.988</v>
      </c>
      <c r="K306" s="20">
        <f t="shared" si="41"/>
        <v>-18.908240460940178</v>
      </c>
      <c r="L306" s="20">
        <f t="shared" si="40"/>
        <v>4.473086519897672</v>
      </c>
      <c r="M306" s="21"/>
      <c r="N306" s="21"/>
      <c r="O306" s="20"/>
      <c r="R306" s="272"/>
    </row>
    <row r="307" spans="1:18" ht="11.25">
      <c r="A307" s="26" t="s">
        <v>11</v>
      </c>
      <c r="B307" s="26"/>
      <c r="C307" s="27">
        <v>210750.892</v>
      </c>
      <c r="D307" s="27">
        <v>15281.32</v>
      </c>
      <c r="E307" s="27">
        <v>17642.466</v>
      </c>
      <c r="F307" s="25">
        <f>+E307/D307*100-100</f>
        <v>15.451191389225556</v>
      </c>
      <c r="G307" s="20"/>
      <c r="H307" s="27">
        <v>141171.261</v>
      </c>
      <c r="I307" s="27">
        <v>9994.117</v>
      </c>
      <c r="J307" s="27">
        <v>11849.054</v>
      </c>
      <c r="K307" s="25">
        <f t="shared" si="41"/>
        <v>18.56028901802931</v>
      </c>
      <c r="L307" s="20">
        <f t="shared" si="40"/>
        <v>1.623582882644637</v>
      </c>
      <c r="M307" s="21">
        <f>+I307/D307*1000</f>
        <v>654.0087505529627</v>
      </c>
      <c r="N307" s="21">
        <f>+J307/E307*1000</f>
        <v>671.6211894641032</v>
      </c>
      <c r="O307" s="20">
        <f>+N307/M307*100-100</f>
        <v>2.6929974402099646</v>
      </c>
      <c r="R307" s="272"/>
    </row>
    <row r="308" spans="1:18" ht="12.75">
      <c r="A308" s="26" t="s">
        <v>81</v>
      </c>
      <c r="B308" s="26"/>
      <c r="C308" s="27"/>
      <c r="D308" s="27"/>
      <c r="E308" s="27"/>
      <c r="F308" s="25"/>
      <c r="G308" s="25"/>
      <c r="H308" s="27">
        <v>565.6450000004843</v>
      </c>
      <c r="I308" s="27">
        <v>317316.98699999996</v>
      </c>
      <c r="J308" s="27">
        <v>373476.517</v>
      </c>
      <c r="K308" s="25"/>
      <c r="L308" s="20">
        <f t="shared" si="40"/>
        <v>51.174556219504005</v>
      </c>
      <c r="M308" s="21"/>
      <c r="N308" s="21"/>
      <c r="O308" s="20"/>
      <c r="R308" s="253"/>
    </row>
    <row r="309" spans="1:18" ht="11.25">
      <c r="A309" s="114"/>
      <c r="B309" s="114"/>
      <c r="C309" s="122"/>
      <c r="D309" s="122"/>
      <c r="E309" s="122"/>
      <c r="F309" s="122"/>
      <c r="G309" s="122"/>
      <c r="H309" s="122"/>
      <c r="I309" s="122"/>
      <c r="J309" s="122"/>
      <c r="K309" s="114"/>
      <c r="L309" s="114"/>
      <c r="R309" s="272"/>
    </row>
    <row r="310" spans="1:18" ht="11.25">
      <c r="A310" s="17" t="s">
        <v>420</v>
      </c>
      <c r="B310" s="17"/>
      <c r="C310" s="17"/>
      <c r="D310" s="17"/>
      <c r="E310" s="17"/>
      <c r="F310" s="17"/>
      <c r="G310" s="17"/>
      <c r="H310" s="17"/>
      <c r="I310" s="17"/>
      <c r="J310" s="17"/>
      <c r="K310" s="17"/>
      <c r="L310" s="17"/>
      <c r="R310" s="272"/>
    </row>
    <row r="311" spans="1:18" ht="11.25">
      <c r="A311" s="17"/>
      <c r="B311" s="17"/>
      <c r="C311" s="17"/>
      <c r="D311" s="17"/>
      <c r="E311" s="17"/>
      <c r="F311" s="17"/>
      <c r="G311" s="17"/>
      <c r="H311" s="17"/>
      <c r="I311" s="17"/>
      <c r="J311" s="17"/>
      <c r="K311" s="17"/>
      <c r="L311" s="17"/>
      <c r="R311" s="272"/>
    </row>
    <row r="312" spans="1:18" ht="19.5" customHeight="1">
      <c r="A312" s="345" t="s">
        <v>294</v>
      </c>
      <c r="B312" s="345"/>
      <c r="C312" s="345"/>
      <c r="D312" s="345"/>
      <c r="E312" s="345"/>
      <c r="F312" s="345"/>
      <c r="G312" s="345"/>
      <c r="H312" s="345"/>
      <c r="I312" s="345"/>
      <c r="J312" s="345"/>
      <c r="K312" s="345"/>
      <c r="L312" s="111"/>
      <c r="R312" s="272"/>
    </row>
    <row r="313" spans="1:20" ht="19.5" customHeight="1">
      <c r="A313" s="346" t="s">
        <v>407</v>
      </c>
      <c r="B313" s="346"/>
      <c r="C313" s="346"/>
      <c r="D313" s="346"/>
      <c r="E313" s="346"/>
      <c r="F313" s="346"/>
      <c r="G313" s="346"/>
      <c r="H313" s="346"/>
      <c r="I313" s="346"/>
      <c r="J313" s="346"/>
      <c r="K313" s="346"/>
      <c r="L313" s="112"/>
      <c r="R313" s="272"/>
      <c r="S313" s="273"/>
      <c r="T313" s="273"/>
    </row>
    <row r="314" spans="1:21" s="29" customFormat="1" ht="12.75">
      <c r="A314" s="26"/>
      <c r="B314" s="26"/>
      <c r="C314" s="347" t="s">
        <v>119</v>
      </c>
      <c r="D314" s="347"/>
      <c r="E314" s="347"/>
      <c r="F314" s="347"/>
      <c r="G314" s="186"/>
      <c r="H314" s="347" t="s">
        <v>228</v>
      </c>
      <c r="I314" s="347"/>
      <c r="J314" s="347"/>
      <c r="K314" s="347"/>
      <c r="L314" s="186"/>
      <c r="M314" s="349"/>
      <c r="N314" s="349"/>
      <c r="O314" s="349"/>
      <c r="P314" s="131"/>
      <c r="Q314" s="131"/>
      <c r="R314" s="255"/>
      <c r="S314" s="255"/>
      <c r="T314" s="255"/>
      <c r="U314" s="131"/>
    </row>
    <row r="315" spans="1:20" s="29" customFormat="1" ht="12.75">
      <c r="A315" s="26" t="s">
        <v>366</v>
      </c>
      <c r="B315" s="187" t="s">
        <v>107</v>
      </c>
      <c r="C315" s="309">
        <f>+C274</f>
        <v>2011</v>
      </c>
      <c r="D315" s="348" t="str">
        <f>+D274</f>
        <v>enero </v>
      </c>
      <c r="E315" s="348"/>
      <c r="F315" s="348"/>
      <c r="G315" s="186"/>
      <c r="H315" s="309">
        <f>+C315</f>
        <v>2011</v>
      </c>
      <c r="I315" s="348" t="str">
        <f>+D315</f>
        <v>enero </v>
      </c>
      <c r="J315" s="348"/>
      <c r="K315" s="348"/>
      <c r="L315" s="187" t="s">
        <v>258</v>
      </c>
      <c r="M315" s="350"/>
      <c r="N315" s="350"/>
      <c r="O315" s="350"/>
      <c r="P315" s="131"/>
      <c r="Q315" s="131"/>
      <c r="R315" s="255"/>
      <c r="S315" s="268"/>
      <c r="T315" s="268"/>
    </row>
    <row r="316" spans="1:20" s="29" customFormat="1" ht="12.75">
      <c r="A316" s="188"/>
      <c r="B316" s="190" t="s">
        <v>32</v>
      </c>
      <c r="C316" s="190"/>
      <c r="D316" s="262">
        <f>+D275</f>
        <v>2011</v>
      </c>
      <c r="E316" s="262">
        <f>+E275</f>
        <v>2012</v>
      </c>
      <c r="F316" s="189" t="str">
        <f>+F275</f>
        <v>Var % 12/11</v>
      </c>
      <c r="G316" s="190"/>
      <c r="H316" s="190"/>
      <c r="I316" s="262">
        <f>+D316</f>
        <v>2011</v>
      </c>
      <c r="J316" s="262">
        <f>+E316</f>
        <v>2012</v>
      </c>
      <c r="K316" s="189" t="str">
        <f>+F316</f>
        <v>Var % 12/11</v>
      </c>
      <c r="L316" s="190">
        <v>2008</v>
      </c>
      <c r="M316" s="191"/>
      <c r="N316" s="191"/>
      <c r="O316" s="190"/>
      <c r="R316" s="255"/>
      <c r="S316" s="268"/>
      <c r="T316" s="268"/>
    </row>
    <row r="317" spans="1:20" s="118" customFormat="1" ht="12.75">
      <c r="A317" s="116" t="s">
        <v>364</v>
      </c>
      <c r="B317" s="116"/>
      <c r="C317" s="116"/>
      <c r="D317" s="116"/>
      <c r="E317" s="116"/>
      <c r="F317" s="116"/>
      <c r="G317" s="116"/>
      <c r="H317" s="116">
        <f>+H325+H319+H331+H336</f>
        <v>828068.1050000001</v>
      </c>
      <c r="I317" s="116">
        <f>+I325+I319+I331+I336</f>
        <v>40220.36099999999</v>
      </c>
      <c r="J317" s="116">
        <f>+J325+J319+J331+J336</f>
        <v>60183.84500000001</v>
      </c>
      <c r="K317" s="117">
        <f>+J317/I317*100-100</f>
        <v>49.6352680673354</v>
      </c>
      <c r="L317" s="116"/>
      <c r="R317" s="253"/>
      <c r="S317" s="271"/>
      <c r="T317" s="271"/>
    </row>
    <row r="318" spans="1:18" ht="12.75">
      <c r="A318" s="113"/>
      <c r="B318" s="118"/>
      <c r="C318" s="118"/>
      <c r="D318" s="118"/>
      <c r="F318" s="118"/>
      <c r="G318" s="118"/>
      <c r="H318" s="118"/>
      <c r="J318" s="143"/>
      <c r="K318" s="118"/>
      <c r="M318" s="22"/>
      <c r="N318" s="22"/>
      <c r="O318" s="22"/>
      <c r="R318" s="255"/>
    </row>
    <row r="319" spans="1:18" ht="12.75">
      <c r="A319" s="131" t="s">
        <v>265</v>
      </c>
      <c r="B319" s="144"/>
      <c r="C319" s="30">
        <f>SUM(C320:C323)</f>
        <v>1529744.827</v>
      </c>
      <c r="D319" s="30">
        <f>SUM(D320:D323)</f>
        <v>87924.804</v>
      </c>
      <c r="E319" s="30">
        <f>SUM(E320:E323)</f>
        <v>102225.172</v>
      </c>
      <c r="F319" s="25">
        <f>+E319/D319*100-100</f>
        <v>16.26431603987426</v>
      </c>
      <c r="G319" s="30"/>
      <c r="H319" s="30">
        <f>SUM(H320:H323)</f>
        <v>742334.405</v>
      </c>
      <c r="I319" s="30">
        <f>SUM(I320:I323)</f>
        <v>34736.962</v>
      </c>
      <c r="J319" s="30">
        <f>SUM(J320:J323)</f>
        <v>54594.369</v>
      </c>
      <c r="K319" s="25">
        <f>+J319/I319*100-100</f>
        <v>57.16506526966867</v>
      </c>
      <c r="L319" s="28">
        <f>+J319/$J$396*100</f>
        <v>9.48123588069493</v>
      </c>
      <c r="M319" s="21">
        <f aca="true" t="shared" si="42" ref="M319:N323">+I319/D319*1000</f>
        <v>395.0757968138319</v>
      </c>
      <c r="N319" s="21">
        <f t="shared" si="42"/>
        <v>534.0599378008383</v>
      </c>
      <c r="O319" s="20">
        <f>+N319/M319*100-100</f>
        <v>35.179107935204286</v>
      </c>
      <c r="R319" s="253"/>
    </row>
    <row r="320" spans="1:18" ht="12.75">
      <c r="A320" s="113" t="s">
        <v>267</v>
      </c>
      <c r="B320" s="144" t="s">
        <v>149</v>
      </c>
      <c r="C320" s="145">
        <v>48.005</v>
      </c>
      <c r="D320" s="145">
        <v>0</v>
      </c>
      <c r="E320" s="145">
        <v>0</v>
      </c>
      <c r="F320" s="20"/>
      <c r="G320" s="145"/>
      <c r="H320" s="145">
        <v>53.18</v>
      </c>
      <c r="I320" s="145">
        <v>0</v>
      </c>
      <c r="J320" s="145">
        <v>0</v>
      </c>
      <c r="K320" s="20"/>
      <c r="L320" s="23">
        <f>+J320/$J$396*100</f>
        <v>0</v>
      </c>
      <c r="M320" s="21" t="e">
        <f t="shared" si="42"/>
        <v>#DIV/0!</v>
      </c>
      <c r="N320" s="21" t="e">
        <f t="shared" si="42"/>
        <v>#DIV/0!</v>
      </c>
      <c r="O320" s="20" t="e">
        <f>+N320/M320*100-100</f>
        <v>#DIV/0!</v>
      </c>
      <c r="R320" s="253"/>
    </row>
    <row r="321" spans="1:18" ht="11.25">
      <c r="A321" s="113" t="s">
        <v>268</v>
      </c>
      <c r="B321" s="144" t="s">
        <v>149</v>
      </c>
      <c r="C321" s="145">
        <v>257155.046</v>
      </c>
      <c r="D321" s="145">
        <v>14837.186</v>
      </c>
      <c r="E321" s="145">
        <v>31125.25</v>
      </c>
      <c r="F321" s="20">
        <f>+E321/D321*100-100</f>
        <v>109.77866018529392</v>
      </c>
      <c r="G321" s="145"/>
      <c r="H321" s="145">
        <v>118785.175</v>
      </c>
      <c r="I321" s="145">
        <v>6366.617</v>
      </c>
      <c r="J321" s="145">
        <v>15982.864</v>
      </c>
      <c r="K321" s="20">
        <f>+J321/I321*100-100</f>
        <v>151.0417070792856</v>
      </c>
      <c r="L321" s="23">
        <f>+J321/$J$396*100</f>
        <v>2.7756947540334664</v>
      </c>
      <c r="M321" s="21">
        <f t="shared" si="42"/>
        <v>429.0986848853954</v>
      </c>
      <c r="N321" s="21">
        <f t="shared" si="42"/>
        <v>513.5015461723199</v>
      </c>
      <c r="O321" s="20">
        <f>+N321/M321*100-100</f>
        <v>19.669801903370313</v>
      </c>
      <c r="R321" s="273"/>
    </row>
    <row r="322" spans="1:15" ht="11.25">
      <c r="A322" s="113" t="s">
        <v>269</v>
      </c>
      <c r="B322" s="144" t="s">
        <v>149</v>
      </c>
      <c r="C322" s="145">
        <v>25.5</v>
      </c>
      <c r="D322" s="145">
        <v>25</v>
      </c>
      <c r="E322" s="145">
        <v>0</v>
      </c>
      <c r="F322" s="20">
        <f>+E322/D322*100-100</f>
        <v>-100</v>
      </c>
      <c r="G322" s="145"/>
      <c r="H322" s="145">
        <v>33.283</v>
      </c>
      <c r="I322" s="145">
        <v>31.938</v>
      </c>
      <c r="J322" s="145">
        <v>0</v>
      </c>
      <c r="K322" s="20">
        <f>+J322/I322*100-100</f>
        <v>-100</v>
      </c>
      <c r="L322" s="23">
        <f>+J322/$J$396*100</f>
        <v>0</v>
      </c>
      <c r="M322" s="21">
        <f t="shared" si="42"/>
        <v>1277.52</v>
      </c>
      <c r="N322" s="21" t="e">
        <f t="shared" si="42"/>
        <v>#DIV/0!</v>
      </c>
      <c r="O322" s="20" t="e">
        <f>+N322/M322*100-100</f>
        <v>#DIV/0!</v>
      </c>
    </row>
    <row r="323" spans="1:15" ht="11.25">
      <c r="A323" s="113" t="s">
        <v>271</v>
      </c>
      <c r="B323" s="144" t="s">
        <v>149</v>
      </c>
      <c r="C323" s="145">
        <v>1272516.276</v>
      </c>
      <c r="D323" s="145">
        <v>73062.618</v>
      </c>
      <c r="E323" s="145">
        <v>71099.922</v>
      </c>
      <c r="F323" s="20">
        <f>+E323/D323*100-100</f>
        <v>-2.6863203834278124</v>
      </c>
      <c r="G323" s="145"/>
      <c r="H323" s="145">
        <v>623462.767</v>
      </c>
      <c r="I323" s="145">
        <v>28338.407</v>
      </c>
      <c r="J323" s="145">
        <v>38611.505</v>
      </c>
      <c r="K323" s="20">
        <f>+J323/I323*100-100</f>
        <v>36.25150136350288</v>
      </c>
      <c r="L323" s="23">
        <f>+J323/$J$396*100</f>
        <v>6.705541126661465</v>
      </c>
      <c r="M323" s="21">
        <f t="shared" si="42"/>
        <v>387.8646533032802</v>
      </c>
      <c r="N323" s="21">
        <f t="shared" si="42"/>
        <v>543.0597378151834</v>
      </c>
      <c r="O323" s="20">
        <f>+N323/M323*100-100</f>
        <v>40.01269081628655</v>
      </c>
    </row>
    <row r="324" spans="1:15" ht="11.25">
      <c r="A324" s="113"/>
      <c r="B324" s="144"/>
      <c r="C324" s="118"/>
      <c r="D324" s="118"/>
      <c r="E324" s="118"/>
      <c r="F324" s="20"/>
      <c r="G324" s="118"/>
      <c r="H324" s="118"/>
      <c r="I324" s="118"/>
      <c r="J324" s="146"/>
      <c r="K324" s="20"/>
      <c r="M324" s="21"/>
      <c r="N324" s="21"/>
      <c r="O324" s="20"/>
    </row>
    <row r="325" spans="1:15" ht="11.25">
      <c r="A325" s="131" t="s">
        <v>260</v>
      </c>
      <c r="C325" s="30">
        <f>SUM(C326:C329)</f>
        <v>18144.257</v>
      </c>
      <c r="D325" s="30">
        <f>SUM(D326:D329)</f>
        <v>974.755</v>
      </c>
      <c r="E325" s="30">
        <f>SUM(E326:E329)</f>
        <v>1141.672</v>
      </c>
      <c r="F325" s="25">
        <f>+E325/D325*100-100</f>
        <v>17.12399526034747</v>
      </c>
      <c r="G325" s="30"/>
      <c r="H325" s="30">
        <f>SUM(H326:H329)</f>
        <v>79525.653</v>
      </c>
      <c r="I325" s="30">
        <f>SUM(I326:I329)</f>
        <v>5003.499</v>
      </c>
      <c r="J325" s="30">
        <f>SUM(J326:J329)</f>
        <v>4787.066999999999</v>
      </c>
      <c r="K325" s="25">
        <f>+J325/I325*100-100</f>
        <v>-4.325612936067358</v>
      </c>
      <c r="L325" s="28">
        <f>+J325/$J$404*100</f>
        <v>1.9152127919860966</v>
      </c>
      <c r="M325" s="22"/>
      <c r="N325" s="22"/>
      <c r="O325" s="22"/>
    </row>
    <row r="326" spans="1:15" ht="11.25">
      <c r="A326" s="113" t="s">
        <v>261</v>
      </c>
      <c r="B326" s="144" t="s">
        <v>149</v>
      </c>
      <c r="C326" s="21">
        <v>206.271</v>
      </c>
      <c r="D326" s="145">
        <v>2.441</v>
      </c>
      <c r="E326" s="145">
        <v>28.433</v>
      </c>
      <c r="F326" s="20">
        <f>+E326/D326*100-100</f>
        <v>1064.809504301516</v>
      </c>
      <c r="G326" s="21"/>
      <c r="H326" s="145">
        <v>2572.22</v>
      </c>
      <c r="I326" s="145">
        <v>146.57</v>
      </c>
      <c r="J326" s="145">
        <v>505.171</v>
      </c>
      <c r="K326" s="20">
        <f>+J326/I326*100-100</f>
        <v>244.66193627618202</v>
      </c>
      <c r="L326" s="23">
        <f>+J326/$J$404*100</f>
        <v>0.2021091330746799</v>
      </c>
      <c r="M326" s="21">
        <f aca="true" t="shared" si="43" ref="M326:N329">+I326/D326*1000</f>
        <v>60045.06349856617</v>
      </c>
      <c r="N326" s="21">
        <f t="shared" si="43"/>
        <v>17767.066436886715</v>
      </c>
      <c r="O326" s="20">
        <f>+N326/M326*100-100</f>
        <v>-70.41044608552878</v>
      </c>
    </row>
    <row r="327" spans="1:15" ht="11.25">
      <c r="A327" s="113" t="s">
        <v>262</v>
      </c>
      <c r="B327" s="144" t="s">
        <v>149</v>
      </c>
      <c r="C327" s="21">
        <v>15514.873</v>
      </c>
      <c r="D327" s="145">
        <v>846.558</v>
      </c>
      <c r="E327" s="145">
        <v>175.004</v>
      </c>
      <c r="F327" s="20">
        <f>+E327/D327*100-100</f>
        <v>-79.3275829889978</v>
      </c>
      <c r="G327" s="145"/>
      <c r="H327" s="145">
        <v>55386.719</v>
      </c>
      <c r="I327" s="145">
        <v>3761.363</v>
      </c>
      <c r="J327" s="145">
        <v>666.854</v>
      </c>
      <c r="K327" s="20">
        <f>+J327/I327*100-100</f>
        <v>-82.27094805792474</v>
      </c>
      <c r="L327" s="23">
        <f>+J327/$J$404*100</f>
        <v>0.2667953699388575</v>
      </c>
      <c r="M327" s="21">
        <f t="shared" si="43"/>
        <v>4443.124983757758</v>
      </c>
      <c r="N327" s="21">
        <f t="shared" si="43"/>
        <v>3810.5071884071226</v>
      </c>
      <c r="O327" s="20">
        <f>+N327/M327*100-100</f>
        <v>-14.238127391491943</v>
      </c>
    </row>
    <row r="328" spans="1:15" ht="11.25">
      <c r="A328" s="113" t="s">
        <v>263</v>
      </c>
      <c r="B328" s="144" t="s">
        <v>149</v>
      </c>
      <c r="C328" s="21">
        <v>1075.748</v>
      </c>
      <c r="D328" s="145">
        <v>65.083</v>
      </c>
      <c r="E328" s="145">
        <v>895.265</v>
      </c>
      <c r="F328" s="20">
        <f>+E328/D328*100-100</f>
        <v>1275.5742667055915</v>
      </c>
      <c r="G328" s="145"/>
      <c r="H328" s="145">
        <v>16912.47</v>
      </c>
      <c r="I328" s="145">
        <v>922.71</v>
      </c>
      <c r="J328" s="145">
        <v>3417.687</v>
      </c>
      <c r="K328" s="20">
        <f>+J328/I328*100-100</f>
        <v>270.39665767142435</v>
      </c>
      <c r="L328" s="23">
        <f>+J328/$J$404*100</f>
        <v>1.3673503757947376</v>
      </c>
      <c r="M328" s="21">
        <f t="shared" si="43"/>
        <v>14177.434967656685</v>
      </c>
      <c r="N328" s="21">
        <f t="shared" si="43"/>
        <v>3817.514367254388</v>
      </c>
      <c r="O328" s="20">
        <f>+N328/M328*100-100</f>
        <v>-73.07330715349164</v>
      </c>
    </row>
    <row r="329" spans="1:15" ht="11.25">
      <c r="A329" s="113" t="s">
        <v>264</v>
      </c>
      <c r="B329" s="144" t="s">
        <v>149</v>
      </c>
      <c r="C329" s="145">
        <v>1347.365</v>
      </c>
      <c r="D329" s="145">
        <v>60.673</v>
      </c>
      <c r="E329" s="145">
        <v>42.97</v>
      </c>
      <c r="F329" s="20">
        <f>+E329/D329*100-100</f>
        <v>-29.17772320472038</v>
      </c>
      <c r="G329" s="145"/>
      <c r="H329" s="145">
        <v>4654.244</v>
      </c>
      <c r="I329" s="145">
        <v>172.856</v>
      </c>
      <c r="J329" s="145">
        <v>197.355</v>
      </c>
      <c r="K329" s="20">
        <f>+J329/I329*100-100</f>
        <v>14.173068912852301</v>
      </c>
      <c r="L329" s="23">
        <f>+J329/$J$404*100</f>
        <v>0.07895791317782186</v>
      </c>
      <c r="M329" s="21">
        <f t="shared" si="43"/>
        <v>2848.9773045671054</v>
      </c>
      <c r="N329" s="21">
        <f t="shared" si="43"/>
        <v>4592.855480567838</v>
      </c>
      <c r="O329" s="20">
        <f>+N329/M329*100-100</f>
        <v>61.21067279845215</v>
      </c>
    </row>
    <row r="330" spans="1:15" ht="11.25">
      <c r="A330" s="113"/>
      <c r="B330" s="144"/>
      <c r="C330" s="145"/>
      <c r="D330" s="145"/>
      <c r="E330" s="145"/>
      <c r="F330" s="20"/>
      <c r="G330" s="145"/>
      <c r="H330" s="145"/>
      <c r="I330" s="145"/>
      <c r="J330" s="145"/>
      <c r="K330" s="20"/>
      <c r="L330" s="23"/>
      <c r="M330" s="21"/>
      <c r="N330" s="21"/>
      <c r="O330" s="20"/>
    </row>
    <row r="331" spans="1:15" ht="11.25">
      <c r="A331" s="131" t="s">
        <v>272</v>
      </c>
      <c r="B331" s="144"/>
      <c r="C331" s="30">
        <f>SUM(C332:C334)</f>
        <v>642.014</v>
      </c>
      <c r="D331" s="30">
        <f>SUM(D332:D334)</f>
        <v>37.666</v>
      </c>
      <c r="E331" s="30">
        <f>SUM(E332:E334)</f>
        <v>123.51100000000001</v>
      </c>
      <c r="F331" s="25">
        <f>+E331/D331*100-100</f>
        <v>227.91111347103492</v>
      </c>
      <c r="G331" s="30"/>
      <c r="H331" s="30">
        <f>SUM(H332:H334)</f>
        <v>4528.854</v>
      </c>
      <c r="I331" s="30">
        <f>SUM(I332:I334)</f>
        <v>313.931</v>
      </c>
      <c r="J331" s="30">
        <f>SUM(J332:J334)</f>
        <v>605.749</v>
      </c>
      <c r="K331" s="25">
        <f>+J331/I331*100-100</f>
        <v>92.95609544772577</v>
      </c>
      <c r="L331" s="28">
        <f>+J331/$J$410*100</f>
        <v>0.636691567102709</v>
      </c>
      <c r="M331" s="21">
        <f aca="true" t="shared" si="44" ref="M331:N334">+I331/D331*1000</f>
        <v>8334.59884245739</v>
      </c>
      <c r="N331" s="21">
        <f t="shared" si="44"/>
        <v>4904.413372088316</v>
      </c>
      <c r="O331" s="20">
        <f>+N331/M331*100-100</f>
        <v>-41.155975652905106</v>
      </c>
    </row>
    <row r="332" spans="1:15" ht="11.25">
      <c r="A332" s="113" t="s">
        <v>273</v>
      </c>
      <c r="B332" s="144" t="s">
        <v>149</v>
      </c>
      <c r="C332" s="145">
        <v>141.363</v>
      </c>
      <c r="D332" s="145">
        <v>6.931</v>
      </c>
      <c r="E332" s="145">
        <v>15.343</v>
      </c>
      <c r="F332" s="20">
        <f>+E332/D332*100-100</f>
        <v>121.36776799884578</v>
      </c>
      <c r="G332" s="145"/>
      <c r="H332" s="145">
        <v>1688.624</v>
      </c>
      <c r="I332" s="145">
        <v>103.757</v>
      </c>
      <c r="J332" s="145">
        <v>127.701</v>
      </c>
      <c r="K332" s="20">
        <f>+J332/I332*100-100</f>
        <v>23.076997214645758</v>
      </c>
      <c r="L332" s="23">
        <f>+J332/$J$410*100</f>
        <v>0.1342241585385746</v>
      </c>
      <c r="M332" s="21">
        <f t="shared" si="44"/>
        <v>14969.989900447266</v>
      </c>
      <c r="N332" s="21">
        <f t="shared" si="44"/>
        <v>8323.078928501596</v>
      </c>
      <c r="O332" s="20">
        <f>+N332/M332*100-100</f>
        <v>-44.401572854415065</v>
      </c>
    </row>
    <row r="333" spans="1:15" ht="11.25">
      <c r="A333" s="113" t="s">
        <v>274</v>
      </c>
      <c r="B333" s="144" t="s">
        <v>149</v>
      </c>
      <c r="C333" s="145">
        <v>3.663</v>
      </c>
      <c r="D333" s="145">
        <v>0.366</v>
      </c>
      <c r="E333" s="145">
        <v>0</v>
      </c>
      <c r="F333" s="20">
        <f>+E333/D333*100-100</f>
        <v>-100</v>
      </c>
      <c r="G333" s="145"/>
      <c r="H333" s="145">
        <v>896.471</v>
      </c>
      <c r="I333" s="145">
        <v>40.2</v>
      </c>
      <c r="J333" s="145">
        <v>0</v>
      </c>
      <c r="K333" s="20">
        <f>+J333/I333*100-100</f>
        <v>-100</v>
      </c>
      <c r="L333" s="23">
        <f>+J333/$J$410*100</f>
        <v>0</v>
      </c>
      <c r="M333" s="21">
        <f t="shared" si="44"/>
        <v>109836.0655737705</v>
      </c>
      <c r="N333" s="21" t="e">
        <f t="shared" si="44"/>
        <v>#DIV/0!</v>
      </c>
      <c r="O333" s="20" t="e">
        <f>+N333/M333*100-100</f>
        <v>#DIV/0!</v>
      </c>
    </row>
    <row r="334" spans="1:15" ht="11.25">
      <c r="A334" s="113" t="s">
        <v>275</v>
      </c>
      <c r="B334" s="144" t="s">
        <v>149</v>
      </c>
      <c r="C334" s="145">
        <v>496.988</v>
      </c>
      <c r="D334" s="145">
        <v>30.369</v>
      </c>
      <c r="E334" s="145">
        <v>108.168</v>
      </c>
      <c r="F334" s="20">
        <f>+E334/D334*100-100</f>
        <v>256.1789983206559</v>
      </c>
      <c r="G334" s="145"/>
      <c r="H334" s="145">
        <v>1943.759</v>
      </c>
      <c r="I334" s="145">
        <v>169.974</v>
      </c>
      <c r="J334" s="145">
        <v>478.048</v>
      </c>
      <c r="K334" s="20">
        <f>+J334/I334*100-100</f>
        <v>181.24772023956604</v>
      </c>
      <c r="L334" s="23">
        <f>+J334/$J$410*100</f>
        <v>0.5024674085641343</v>
      </c>
      <c r="M334" s="21">
        <f t="shared" si="44"/>
        <v>5596.95742368863</v>
      </c>
      <c r="N334" s="21">
        <f t="shared" si="44"/>
        <v>4419.495599437912</v>
      </c>
      <c r="O334" s="20">
        <f>+N334/M334*100-100</f>
        <v>-21.037534058544296</v>
      </c>
    </row>
    <row r="335" spans="1:15" ht="11.25">
      <c r="A335" s="113"/>
      <c r="C335" s="118"/>
      <c r="D335" s="118"/>
      <c r="E335" s="118"/>
      <c r="F335" s="146"/>
      <c r="G335" s="118"/>
      <c r="H335" s="118"/>
      <c r="I335" s="118"/>
      <c r="J335" s="145"/>
      <c r="K335" s="146"/>
      <c r="M335" s="21"/>
      <c r="N335" s="21"/>
      <c r="O335" s="20"/>
    </row>
    <row r="336" spans="1:15" ht="11.25">
      <c r="A336" s="131" t="s">
        <v>275</v>
      </c>
      <c r="C336" s="30"/>
      <c r="D336" s="30"/>
      <c r="E336" s="30"/>
      <c r="F336" s="146"/>
      <c r="G336" s="30"/>
      <c r="H336" s="30">
        <f>SUM(H337:H338)</f>
        <v>1679.193</v>
      </c>
      <c r="I336" s="30">
        <f>SUM(I337:I338)</f>
        <v>165.969</v>
      </c>
      <c r="J336" s="30">
        <f>SUM(J337:J338)</f>
        <v>196.66</v>
      </c>
      <c r="K336" s="25">
        <f>+J336/I336*100-100</f>
        <v>18.49200754357743</v>
      </c>
      <c r="L336" s="28">
        <f>+J336/$J$415*100</f>
        <v>0.462002838923577</v>
      </c>
      <c r="M336" s="21"/>
      <c r="N336" s="21"/>
      <c r="O336" s="20"/>
    </row>
    <row r="337" spans="1:15" ht="22.5">
      <c r="A337" s="147" t="s">
        <v>276</v>
      </c>
      <c r="C337" s="145">
        <v>11.92</v>
      </c>
      <c r="D337" s="145">
        <v>0.053</v>
      </c>
      <c r="E337" s="145">
        <v>0.443</v>
      </c>
      <c r="F337" s="20">
        <f>+E337/D337*100-100</f>
        <v>735.8490566037735</v>
      </c>
      <c r="G337" s="145"/>
      <c r="H337" s="145">
        <v>141.225</v>
      </c>
      <c r="I337" s="145">
        <v>1.393</v>
      </c>
      <c r="J337" s="145">
        <v>5.442</v>
      </c>
      <c r="K337" s="20">
        <f>+J337/I337*100-100</f>
        <v>290.667623833453</v>
      </c>
      <c r="L337" s="23">
        <f>+J337/$J$415*100</f>
        <v>0.01278460006825031</v>
      </c>
      <c r="M337" s="21">
        <f>+I337/D337*1000</f>
        <v>26283.01886792453</v>
      </c>
      <c r="N337" s="21">
        <f>+J337/E337*1000</f>
        <v>12284.424379232507</v>
      </c>
      <c r="O337" s="20">
        <f>+N337/M337*100-100</f>
        <v>-53.26098405604287</v>
      </c>
    </row>
    <row r="338" spans="1:15" ht="11.25">
      <c r="A338" s="113" t="s">
        <v>277</v>
      </c>
      <c r="C338" s="145">
        <v>664.868</v>
      </c>
      <c r="D338" s="145">
        <v>58.371</v>
      </c>
      <c r="E338" s="145">
        <v>54.773</v>
      </c>
      <c r="F338" s="20">
        <f>+E338/D338*100-100</f>
        <v>-6.164019804354908</v>
      </c>
      <c r="G338" s="145"/>
      <c r="H338" s="145">
        <v>1537.968</v>
      </c>
      <c r="I338" s="145">
        <v>164.576</v>
      </c>
      <c r="J338" s="145">
        <v>191.218</v>
      </c>
      <c r="K338" s="20">
        <f>+J338/I338*100-100</f>
        <v>16.188265603733228</v>
      </c>
      <c r="L338" s="23">
        <f>+J338/$J$415*100</f>
        <v>0.4492182388553267</v>
      </c>
      <c r="M338" s="21">
        <f>+I338/D338*1000</f>
        <v>2819.4822771581776</v>
      </c>
      <c r="N338" s="21">
        <f>+J338/E338*1000</f>
        <v>3491.0996293794387</v>
      </c>
      <c r="O338" s="20">
        <f>+N338/M338*100-100</f>
        <v>23.82059137815189</v>
      </c>
    </row>
    <row r="339" spans="1:15" ht="11.25">
      <c r="A339" s="113"/>
      <c r="C339" s="118"/>
      <c r="D339" s="118"/>
      <c r="E339" s="118"/>
      <c r="G339" s="118"/>
      <c r="H339" s="118"/>
      <c r="I339" s="118"/>
      <c r="M339" s="21"/>
      <c r="N339" s="21"/>
      <c r="O339" s="20"/>
    </row>
    <row r="340" spans="1:20" s="118" customFormat="1" ht="11.25">
      <c r="A340" s="116" t="s">
        <v>365</v>
      </c>
      <c r="B340" s="116"/>
      <c r="C340" s="116"/>
      <c r="D340" s="116"/>
      <c r="E340" s="116"/>
      <c r="F340" s="116"/>
      <c r="G340" s="116"/>
      <c r="H340" s="116">
        <f>SUM(H342:H345)</f>
        <v>20737.159</v>
      </c>
      <c r="I340" s="116">
        <f>SUM(I342:I345)</f>
        <v>2309.1490000000003</v>
      </c>
      <c r="J340" s="116">
        <f>SUM(J342:J345)</f>
        <v>2999.5209999999997</v>
      </c>
      <c r="K340" s="117">
        <f>+J340/I340*100-100</f>
        <v>29.897247860575447</v>
      </c>
      <c r="L340" s="116"/>
      <c r="M340" s="21"/>
      <c r="N340" s="21"/>
      <c r="O340" s="20"/>
      <c r="R340" s="271"/>
      <c r="S340" s="271"/>
      <c r="T340" s="271"/>
    </row>
    <row r="341" spans="1:15" ht="11.25">
      <c r="A341" s="113"/>
      <c r="C341" s="118"/>
      <c r="D341" s="118"/>
      <c r="E341" s="118"/>
      <c r="F341" s="21"/>
      <c r="G341" s="118"/>
      <c r="H341" s="118"/>
      <c r="I341" s="118"/>
      <c r="J341" s="21"/>
      <c r="K341" s="21"/>
      <c r="M341" s="21"/>
      <c r="N341" s="21"/>
      <c r="O341" s="20"/>
    </row>
    <row r="342" spans="1:15" ht="11.25">
      <c r="A342" s="113" t="s">
        <v>278</v>
      </c>
      <c r="C342" s="145">
        <v>25</v>
      </c>
      <c r="D342" s="145">
        <v>1</v>
      </c>
      <c r="E342" s="145">
        <v>1</v>
      </c>
      <c r="F342" s="20">
        <f>+E342/D342*100-100</f>
        <v>0</v>
      </c>
      <c r="G342" s="145"/>
      <c r="H342" s="145">
        <v>445.81</v>
      </c>
      <c r="I342" s="145">
        <v>5</v>
      </c>
      <c r="J342" s="145">
        <v>49.528</v>
      </c>
      <c r="K342" s="20">
        <f>+J342/I342*100-100</f>
        <v>890.56</v>
      </c>
      <c r="L342" s="23">
        <f>+J342/$J$419*100</f>
        <v>0.006568293518884637</v>
      </c>
      <c r="M342" s="21">
        <f aca="true" t="shared" si="45" ref="M342:N344">+I342/D342*1000</f>
        <v>5000</v>
      </c>
      <c r="N342" s="21">
        <f t="shared" si="45"/>
        <v>49528</v>
      </c>
      <c r="O342" s="20">
        <f>+N342/M342*100-100</f>
        <v>890.56</v>
      </c>
    </row>
    <row r="343" spans="1:15" ht="11.25">
      <c r="A343" s="113" t="s">
        <v>279</v>
      </c>
      <c r="C343" s="145">
        <v>1</v>
      </c>
      <c r="D343" s="145">
        <v>0</v>
      </c>
      <c r="E343" s="145">
        <v>0</v>
      </c>
      <c r="F343" s="20"/>
      <c r="G343" s="145"/>
      <c r="H343" s="145">
        <v>3</v>
      </c>
      <c r="I343" s="145">
        <v>0</v>
      </c>
      <c r="J343" s="145">
        <v>0</v>
      </c>
      <c r="K343" s="20"/>
      <c r="L343" s="23">
        <f>+J343/$J$419*100</f>
        <v>0</v>
      </c>
      <c r="M343" s="21" t="e">
        <f t="shared" si="45"/>
        <v>#DIV/0!</v>
      </c>
      <c r="N343" s="21" t="e">
        <f t="shared" si="45"/>
        <v>#DIV/0!</v>
      </c>
      <c r="O343" s="20" t="e">
        <f>+N343/M343*100-100</f>
        <v>#DIV/0!</v>
      </c>
    </row>
    <row r="344" spans="1:21" ht="22.5">
      <c r="A344" s="147" t="s">
        <v>280</v>
      </c>
      <c r="C344" s="145">
        <v>4</v>
      </c>
      <c r="D344" s="145">
        <v>1</v>
      </c>
      <c r="E344" s="145">
        <v>0</v>
      </c>
      <c r="F344" s="20">
        <f>+E344/D344*100-100</f>
        <v>-100</v>
      </c>
      <c r="G344" s="145"/>
      <c r="H344" s="145">
        <v>78.915</v>
      </c>
      <c r="I344" s="145">
        <v>15.693</v>
      </c>
      <c r="J344" s="145">
        <v>0</v>
      </c>
      <c r="K344" s="20">
        <f>+J344/I344*100-100</f>
        <v>-100</v>
      </c>
      <c r="L344" s="23">
        <f>+J344/$J$419*100</f>
        <v>0</v>
      </c>
      <c r="M344" s="21">
        <f t="shared" si="45"/>
        <v>15693</v>
      </c>
      <c r="N344" s="21" t="e">
        <f t="shared" si="45"/>
        <v>#DIV/0!</v>
      </c>
      <c r="O344" s="20" t="e">
        <f>+N344/M344*100-100</f>
        <v>#DIV/0!</v>
      </c>
      <c r="S344" s="255"/>
      <c r="T344" s="255"/>
      <c r="U344" s="31"/>
    </row>
    <row r="345" spans="1:21" ht="12.75">
      <c r="A345" s="113" t="s">
        <v>281</v>
      </c>
      <c r="C345" s="118"/>
      <c r="D345" s="118"/>
      <c r="E345" s="118"/>
      <c r="G345" s="118"/>
      <c r="H345" s="118">
        <v>20209.434</v>
      </c>
      <c r="I345" s="118">
        <v>2288.456</v>
      </c>
      <c r="J345" s="145">
        <v>2949.993</v>
      </c>
      <c r="K345" s="20">
        <f>+J345/I345*100-100</f>
        <v>28.907569120839526</v>
      </c>
      <c r="L345" s="23">
        <f>+J345/$J$419*100</f>
        <v>0.39122152928959475</v>
      </c>
      <c r="M345" s="21"/>
      <c r="N345" s="21"/>
      <c r="O345" s="20"/>
      <c r="S345" s="253"/>
      <c r="T345" s="253"/>
      <c r="U345" s="32"/>
    </row>
    <row r="346" spans="3:21" ht="12.75">
      <c r="C346" s="145"/>
      <c r="D346" s="145"/>
      <c r="E346" s="145"/>
      <c r="G346" s="118"/>
      <c r="H346" s="118"/>
      <c r="I346" s="118"/>
      <c r="J346" s="145"/>
      <c r="M346" s="22"/>
      <c r="N346" s="22"/>
      <c r="O346" s="22"/>
      <c r="S346" s="253"/>
      <c r="T346" s="253"/>
      <c r="U346" s="32"/>
    </row>
    <row r="347" spans="1:21" ht="12.75">
      <c r="A347" s="148"/>
      <c r="B347" s="148"/>
      <c r="C347" s="148"/>
      <c r="D347" s="149"/>
      <c r="E347" s="149"/>
      <c r="F347" s="149"/>
      <c r="G347" s="149"/>
      <c r="H347" s="149"/>
      <c r="I347" s="149"/>
      <c r="J347" s="149"/>
      <c r="K347" s="149"/>
      <c r="L347" s="149"/>
      <c r="M347" s="22"/>
      <c r="N347" s="22"/>
      <c r="O347" s="22"/>
      <c r="S347" s="253"/>
      <c r="T347" s="253"/>
      <c r="U347" s="32"/>
    </row>
    <row r="348" spans="1:21" ht="12.75">
      <c r="A348" s="17" t="s">
        <v>421</v>
      </c>
      <c r="B348" s="118"/>
      <c r="C348" s="118"/>
      <c r="D348" s="118"/>
      <c r="F348" s="118"/>
      <c r="G348" s="118"/>
      <c r="H348" s="118"/>
      <c r="J348" s="143"/>
      <c r="K348" s="118"/>
      <c r="M348" s="22"/>
      <c r="N348" s="22"/>
      <c r="O348" s="22"/>
      <c r="S348" s="255"/>
      <c r="T348" s="255"/>
      <c r="U348" s="31"/>
    </row>
    <row r="349" spans="1:22" ht="19.5" customHeight="1">
      <c r="A349" s="345" t="s">
        <v>295</v>
      </c>
      <c r="B349" s="345"/>
      <c r="C349" s="345"/>
      <c r="D349" s="345"/>
      <c r="E349" s="345"/>
      <c r="F349" s="345"/>
      <c r="G349" s="345"/>
      <c r="H349" s="345"/>
      <c r="I349" s="345"/>
      <c r="J349" s="345"/>
      <c r="K349" s="345"/>
      <c r="L349" s="111"/>
      <c r="Q349" s="169"/>
      <c r="R349" s="288"/>
      <c r="S349" s="253"/>
      <c r="T349" s="253"/>
      <c r="U349" s="32"/>
      <c r="V349" s="169"/>
    </row>
    <row r="350" spans="1:23" ht="19.5" customHeight="1">
      <c r="A350" s="346" t="s">
        <v>282</v>
      </c>
      <c r="B350" s="346"/>
      <c r="C350" s="346"/>
      <c r="D350" s="346"/>
      <c r="E350" s="346"/>
      <c r="F350" s="346"/>
      <c r="G350" s="346"/>
      <c r="H350" s="346"/>
      <c r="I350" s="346"/>
      <c r="J350" s="346"/>
      <c r="K350" s="346"/>
      <c r="L350" s="112"/>
      <c r="Q350" s="169"/>
      <c r="R350" s="288"/>
      <c r="S350" s="253"/>
      <c r="T350" s="253"/>
      <c r="U350" s="32"/>
      <c r="V350" s="169"/>
      <c r="W350" s="169"/>
    </row>
    <row r="351" spans="1:23" s="29" customFormat="1" ht="12.75">
      <c r="A351" s="26"/>
      <c r="B351" s="26"/>
      <c r="C351" s="347" t="s">
        <v>119</v>
      </c>
      <c r="D351" s="347"/>
      <c r="E351" s="347"/>
      <c r="F351" s="347"/>
      <c r="G351" s="186"/>
      <c r="H351" s="347" t="s">
        <v>228</v>
      </c>
      <c r="I351" s="347"/>
      <c r="J351" s="347"/>
      <c r="K351" s="347"/>
      <c r="L351" s="186"/>
      <c r="M351" s="349"/>
      <c r="N351" s="349"/>
      <c r="O351" s="349"/>
      <c r="P351" s="131"/>
      <c r="Q351" s="169"/>
      <c r="R351" s="288"/>
      <c r="S351" s="255"/>
      <c r="T351" s="255"/>
      <c r="U351" s="255"/>
      <c r="V351" s="31"/>
      <c r="W351" s="169"/>
    </row>
    <row r="352" spans="1:23" s="29" customFormat="1" ht="12.75">
      <c r="A352" s="26" t="s">
        <v>366</v>
      </c>
      <c r="B352" s="187" t="s">
        <v>107</v>
      </c>
      <c r="C352" s="309">
        <f>+C274</f>
        <v>2011</v>
      </c>
      <c r="D352" s="348" t="str">
        <f>+D274</f>
        <v>enero </v>
      </c>
      <c r="E352" s="348"/>
      <c r="F352" s="348"/>
      <c r="G352" s="186"/>
      <c r="H352" s="309">
        <f>+H274</f>
        <v>2011</v>
      </c>
      <c r="I352" s="348" t="str">
        <f>+D352</f>
        <v>enero </v>
      </c>
      <c r="J352" s="348"/>
      <c r="K352" s="348"/>
      <c r="L352" s="187" t="s">
        <v>258</v>
      </c>
      <c r="M352" s="351" t="s">
        <v>224</v>
      </c>
      <c r="N352" s="350"/>
      <c r="O352" s="350"/>
      <c r="P352" s="131"/>
      <c r="Q352" s="169"/>
      <c r="R352" s="254"/>
      <c r="S352" s="256"/>
      <c r="T352" s="257"/>
      <c r="U352" s="257"/>
      <c r="V352" s="32"/>
      <c r="W352" s="169"/>
    </row>
    <row r="353" spans="1:23" s="29" customFormat="1" ht="12.75">
      <c r="A353" s="188"/>
      <c r="B353" s="190" t="s">
        <v>32</v>
      </c>
      <c r="C353" s="190"/>
      <c r="D353" s="262">
        <f>+D275</f>
        <v>2011</v>
      </c>
      <c r="E353" s="262">
        <f>+E275</f>
        <v>2012</v>
      </c>
      <c r="F353" s="189" t="str">
        <f>+F275</f>
        <v>Var % 12/11</v>
      </c>
      <c r="G353" s="190"/>
      <c r="H353" s="190"/>
      <c r="I353" s="262">
        <f>+I275</f>
        <v>2011</v>
      </c>
      <c r="J353" s="262">
        <f>+J275</f>
        <v>2012</v>
      </c>
      <c r="K353" s="189" t="str">
        <f>+K275</f>
        <v>Var % 12/11</v>
      </c>
      <c r="L353" s="190">
        <v>2008</v>
      </c>
      <c r="M353" s="191"/>
      <c r="N353" s="191"/>
      <c r="O353" s="190"/>
      <c r="Q353" s="169"/>
      <c r="R353" s="257"/>
      <c r="S353" s="256"/>
      <c r="T353" s="257"/>
      <c r="U353" s="253"/>
      <c r="V353" s="32"/>
      <c r="W353" s="169"/>
    </row>
    <row r="354" spans="1:22" ht="12.75">
      <c r="A354" s="17"/>
      <c r="B354" s="17"/>
      <c r="C354" s="17"/>
      <c r="D354" s="17"/>
      <c r="E354" s="17"/>
      <c r="F354" s="17"/>
      <c r="G354" s="17"/>
      <c r="H354" s="17"/>
      <c r="I354" s="17"/>
      <c r="J354" s="17"/>
      <c r="K354" s="17"/>
      <c r="L354" s="17"/>
      <c r="M354" s="22"/>
      <c r="N354" s="22"/>
      <c r="O354" s="22"/>
      <c r="Q354" s="169"/>
      <c r="R354" s="257"/>
      <c r="S354" s="257"/>
      <c r="T354" s="257"/>
      <c r="U354" s="253"/>
      <c r="V354" s="32"/>
    </row>
    <row r="355" spans="1:23" s="118" customFormat="1" ht="12.75">
      <c r="A355" s="116" t="s">
        <v>363</v>
      </c>
      <c r="B355" s="116"/>
      <c r="C355" s="116"/>
      <c r="D355" s="116"/>
      <c r="E355" s="116"/>
      <c r="F355" s="116"/>
      <c r="G355" s="116"/>
      <c r="H355" s="116">
        <f>+H357+H366</f>
        <v>5004194</v>
      </c>
      <c r="I355" s="116">
        <f>(I357+I366)</f>
        <v>346761</v>
      </c>
      <c r="J355" s="116">
        <f>(J357+J366)</f>
        <v>357343</v>
      </c>
      <c r="K355" s="117">
        <f>+J355/I355*100-100</f>
        <v>3.051669593754781</v>
      </c>
      <c r="L355" s="116">
        <f>(L357+L366)</f>
        <v>100</v>
      </c>
      <c r="M355" s="22"/>
      <c r="N355" s="22"/>
      <c r="O355" s="22"/>
      <c r="Q355" s="169"/>
      <c r="R355" s="255"/>
      <c r="S355" s="254"/>
      <c r="T355" s="255"/>
      <c r="U355" s="31"/>
      <c r="V355" s="31"/>
      <c r="W355" s="31"/>
    </row>
    <row r="356" spans="1:23" ht="12.75">
      <c r="A356" s="17"/>
      <c r="B356" s="17"/>
      <c r="C356" s="19"/>
      <c r="D356" s="19"/>
      <c r="E356" s="19"/>
      <c r="F356" s="20"/>
      <c r="G356" s="20"/>
      <c r="H356" s="19"/>
      <c r="I356" s="19"/>
      <c r="J356" s="19"/>
      <c r="K356" s="20"/>
      <c r="L356" s="20"/>
      <c r="M356" s="22"/>
      <c r="N356" s="22"/>
      <c r="O356" s="22"/>
      <c r="Q356" s="169"/>
      <c r="R356" s="253"/>
      <c r="S356" s="256"/>
      <c r="T356" s="253"/>
      <c r="U356" s="32"/>
      <c r="V356" s="32"/>
      <c r="W356" s="32"/>
    </row>
    <row r="357" spans="1:23" ht="12.75">
      <c r="A357" s="26" t="s">
        <v>361</v>
      </c>
      <c r="B357" s="26"/>
      <c r="C357" s="27"/>
      <c r="D357" s="27"/>
      <c r="E357" s="27"/>
      <c r="F357" s="25"/>
      <c r="G357" s="25"/>
      <c r="H357" s="27">
        <f>SUM(H359:H364)</f>
        <v>1089450</v>
      </c>
      <c r="I357" s="27">
        <f>SUM(I359:I364)</f>
        <v>73546</v>
      </c>
      <c r="J357" s="27">
        <f>SUM(J359:J364)</f>
        <v>85633</v>
      </c>
      <c r="K357" s="25">
        <f>+J357/I357*100-100</f>
        <v>16.43461235145351</v>
      </c>
      <c r="L357" s="25">
        <f>+J357/$J$355*100</f>
        <v>23.963810680494653</v>
      </c>
      <c r="M357" s="22"/>
      <c r="N357" s="22"/>
      <c r="O357" s="22"/>
      <c r="P357" s="31"/>
      <c r="Q357" s="169"/>
      <c r="R357" s="253"/>
      <c r="S357" s="256"/>
      <c r="T357" s="253"/>
      <c r="U357" s="32"/>
      <c r="V357" s="32"/>
      <c r="W357" s="32"/>
    </row>
    <row r="358" spans="1:23" ht="12.75">
      <c r="A358" s="26"/>
      <c r="B358" s="26"/>
      <c r="C358" s="19"/>
      <c r="D358" s="19"/>
      <c r="E358" s="19"/>
      <c r="F358" s="20"/>
      <c r="G358" s="20"/>
      <c r="H358" s="19"/>
      <c r="I358" s="19"/>
      <c r="J358" s="19"/>
      <c r="K358" s="20"/>
      <c r="L358" s="25"/>
      <c r="M358" s="22"/>
      <c r="N358" s="22"/>
      <c r="O358" s="22"/>
      <c r="P358" s="32"/>
      <c r="Q358" s="169"/>
      <c r="R358" s="253"/>
      <c r="S358" s="256"/>
      <c r="T358" s="253"/>
      <c r="U358" s="32"/>
      <c r="V358" s="32"/>
      <c r="W358" s="32"/>
    </row>
    <row r="359" spans="1:25" ht="12.75">
      <c r="A359" s="17" t="s">
        <v>83</v>
      </c>
      <c r="B359" s="18">
        <v>10059000</v>
      </c>
      <c r="C359" s="19">
        <v>666016.154</v>
      </c>
      <c r="D359" s="19">
        <v>68978.434</v>
      </c>
      <c r="E359" s="19">
        <v>59408.85</v>
      </c>
      <c r="F359" s="20">
        <f>+E359/D359*100-100</f>
        <v>-13.873298428317455</v>
      </c>
      <c r="G359" s="20"/>
      <c r="H359" s="180">
        <v>212640.214</v>
      </c>
      <c r="I359" s="180">
        <v>19130.063</v>
      </c>
      <c r="J359" s="180">
        <v>17752.718</v>
      </c>
      <c r="K359" s="20">
        <f aca="true" t="shared" si="46" ref="K359:K385">+J359/I359*100-100</f>
        <v>-7.199897878015335</v>
      </c>
      <c r="L359" s="20">
        <f aca="true" t="shared" si="47" ref="L359:L385">+J359/$J$355*100</f>
        <v>4.967976985697216</v>
      </c>
      <c r="M359" s="21">
        <f>+I359/D359*1000</f>
        <v>277.3339707886091</v>
      </c>
      <c r="N359" s="21">
        <f>+J359/E359*1000</f>
        <v>298.82278482078004</v>
      </c>
      <c r="O359" s="20">
        <f>+N359/M359*100-100</f>
        <v>7.748352634575099</v>
      </c>
      <c r="P359" s="31"/>
      <c r="Q359" s="169"/>
      <c r="R359" s="255"/>
      <c r="S359" s="254"/>
      <c r="T359" s="255"/>
      <c r="U359" s="31"/>
      <c r="V359" s="31"/>
      <c r="W359" s="31"/>
      <c r="X359" s="31"/>
      <c r="Y359" s="31"/>
    </row>
    <row r="360" spans="1:25" ht="12.75">
      <c r="A360" s="17" t="s">
        <v>84</v>
      </c>
      <c r="B360" s="18">
        <v>10019000</v>
      </c>
      <c r="C360" s="19">
        <v>625441.491</v>
      </c>
      <c r="D360" s="19">
        <v>17789.694</v>
      </c>
      <c r="E360" s="19">
        <v>77885.02</v>
      </c>
      <c r="F360" s="20">
        <f>+E360/D360*100-100</f>
        <v>337.8097790777065</v>
      </c>
      <c r="G360" s="20"/>
      <c r="H360" s="180">
        <v>214829.205</v>
      </c>
      <c r="I360" s="180">
        <v>5773.292</v>
      </c>
      <c r="J360" s="180">
        <v>23711.108</v>
      </c>
      <c r="K360" s="20">
        <f t="shared" si="46"/>
        <v>310.7034253593963</v>
      </c>
      <c r="L360" s="20">
        <f t="shared" si="47"/>
        <v>6.635391766454079</v>
      </c>
      <c r="M360" s="21">
        <f aca="true" t="shared" si="48" ref="M360:M384">+I360/D360*1000</f>
        <v>324.53014649942827</v>
      </c>
      <c r="N360" s="21">
        <f aca="true" t="shared" si="49" ref="N360:N384">+J360/E360*1000</f>
        <v>304.43733596011145</v>
      </c>
      <c r="O360" s="20">
        <f aca="true" t="shared" si="50" ref="O360:O384">+N360/M360*100-100</f>
        <v>-6.191354102553987</v>
      </c>
      <c r="P360" s="32"/>
      <c r="Q360" s="169"/>
      <c r="R360" s="253"/>
      <c r="S360" s="253"/>
      <c r="T360" s="253"/>
      <c r="U360" s="197"/>
      <c r="V360" s="202"/>
      <c r="W360" s="32"/>
      <c r="X360" s="32"/>
      <c r="Y360" s="32"/>
    </row>
    <row r="361" spans="1:25" ht="12.75">
      <c r="A361" s="17" t="s">
        <v>85</v>
      </c>
      <c r="B361" s="18">
        <v>10011000</v>
      </c>
      <c r="C361" s="19">
        <v>30085.938</v>
      </c>
      <c r="D361" s="19">
        <v>1.2</v>
      </c>
      <c r="E361" s="19">
        <v>803.64</v>
      </c>
      <c r="F361" s="20">
        <f>+E361/D361*100-100</f>
        <v>66870</v>
      </c>
      <c r="G361" s="20"/>
      <c r="H361" s="180">
        <v>11167.307</v>
      </c>
      <c r="I361" s="180">
        <v>0.186</v>
      </c>
      <c r="J361" s="180">
        <v>303.984</v>
      </c>
      <c r="K361" s="20">
        <f t="shared" si="46"/>
        <v>163332.25806451612</v>
      </c>
      <c r="L361" s="20">
        <f t="shared" si="47"/>
        <v>0.08506784797799313</v>
      </c>
      <c r="M361" s="21">
        <f t="shared" si="48"/>
        <v>155</v>
      </c>
      <c r="N361" s="21">
        <f t="shared" si="49"/>
        <v>378.25892190533074</v>
      </c>
      <c r="O361" s="20">
        <f t="shared" si="50"/>
        <v>144.03801413247143</v>
      </c>
      <c r="P361" s="31"/>
      <c r="Q361" s="169"/>
      <c r="R361" s="253"/>
      <c r="S361" s="253"/>
      <c r="T361" s="253"/>
      <c r="U361" s="248"/>
      <c r="V361" s="202"/>
      <c r="W361" s="32"/>
      <c r="X361" s="32"/>
      <c r="Y361" s="32"/>
    </row>
    <row r="362" spans="1:25" ht="12.75">
      <c r="A362" s="17" t="s">
        <v>86</v>
      </c>
      <c r="B362" s="18">
        <v>10030000</v>
      </c>
      <c r="C362" s="19">
        <v>24312.957</v>
      </c>
      <c r="D362" s="19">
        <v>7600.008</v>
      </c>
      <c r="E362" s="19">
        <v>12600</v>
      </c>
      <c r="F362" s="20">
        <f>+E362/D362*100-100</f>
        <v>65.78929916915877</v>
      </c>
      <c r="G362" s="20"/>
      <c r="H362" s="180">
        <v>8511.662</v>
      </c>
      <c r="I362" s="180">
        <v>2450.938</v>
      </c>
      <c r="J362" s="180">
        <v>4334.55</v>
      </c>
      <c r="K362" s="20">
        <f t="shared" si="46"/>
        <v>76.85269884427922</v>
      </c>
      <c r="L362" s="20">
        <f t="shared" si="47"/>
        <v>1.2129942380290086</v>
      </c>
      <c r="M362" s="21">
        <f t="shared" si="48"/>
        <v>322.49150264052355</v>
      </c>
      <c r="N362" s="21">
        <f t="shared" si="49"/>
        <v>344.0119047619048</v>
      </c>
      <c r="O362" s="20">
        <f t="shared" si="50"/>
        <v>6.673168733183559</v>
      </c>
      <c r="P362" s="32"/>
      <c r="Q362" s="173"/>
      <c r="R362" s="253"/>
      <c r="S362" s="253"/>
      <c r="T362" s="253"/>
      <c r="U362" s="197"/>
      <c r="V362" s="32"/>
      <c r="W362" s="32"/>
      <c r="X362" s="32"/>
      <c r="Y362" s="32"/>
    </row>
    <row r="363" spans="1:25" ht="12.75">
      <c r="A363" s="18" t="s">
        <v>31</v>
      </c>
      <c r="B363" s="18">
        <v>12010000</v>
      </c>
      <c r="C363" s="19">
        <v>138483.779</v>
      </c>
      <c r="D363" s="19">
        <v>15707.111</v>
      </c>
      <c r="E363" s="19">
        <v>1283.435</v>
      </c>
      <c r="F363" s="20">
        <f>+E363/D363*100-100</f>
        <v>-91.82895568765001</v>
      </c>
      <c r="G363" s="20"/>
      <c r="H363" s="180">
        <v>75503.792</v>
      </c>
      <c r="I363" s="180">
        <v>8023.681</v>
      </c>
      <c r="J363" s="180">
        <v>672.943</v>
      </c>
      <c r="K363" s="20">
        <f t="shared" si="46"/>
        <v>-91.61303895306905</v>
      </c>
      <c r="L363" s="20">
        <f t="shared" si="47"/>
        <v>0.18831850630906438</v>
      </c>
      <c r="M363" s="21">
        <f t="shared" si="48"/>
        <v>510.8311133727902</v>
      </c>
      <c r="N363" s="21">
        <f t="shared" si="49"/>
        <v>524.3296310292301</v>
      </c>
      <c r="O363" s="20">
        <f t="shared" si="50"/>
        <v>2.642461921967751</v>
      </c>
      <c r="P363" s="32"/>
      <c r="Q363" s="173"/>
      <c r="R363" s="257"/>
      <c r="S363" s="257"/>
      <c r="T363" s="257"/>
      <c r="U363" s="197"/>
      <c r="W363" s="31"/>
      <c r="X363" s="31"/>
      <c r="Y363" s="31"/>
    </row>
    <row r="364" spans="1:25" ht="12.75">
      <c r="A364" s="17" t="s">
        <v>87</v>
      </c>
      <c r="B364" s="24" t="s">
        <v>149</v>
      </c>
      <c r="C364" s="19"/>
      <c r="D364" s="19"/>
      <c r="E364" s="19"/>
      <c r="F364" s="20"/>
      <c r="G364" s="20"/>
      <c r="H364" s="19">
        <v>566797.82</v>
      </c>
      <c r="I364" s="19">
        <v>38167.840000000004</v>
      </c>
      <c r="J364" s="19">
        <v>38857.697</v>
      </c>
      <c r="K364" s="20">
        <f t="shared" si="46"/>
        <v>1.8074300248586184</v>
      </c>
      <c r="L364" s="20">
        <f t="shared" si="47"/>
        <v>10.87406133602729</v>
      </c>
      <c r="M364" s="21"/>
      <c r="N364" s="21"/>
      <c r="O364" s="20"/>
      <c r="P364" s="32"/>
      <c r="Q364" s="173"/>
      <c r="R364" s="253"/>
      <c r="S364" s="253"/>
      <c r="T364" s="253"/>
      <c r="U364" s="31"/>
      <c r="V364" s="31"/>
      <c r="W364" s="32"/>
      <c r="X364" s="32"/>
      <c r="Y364" s="32"/>
    </row>
    <row r="365" spans="1:25" ht="12.75">
      <c r="A365" s="17"/>
      <c r="B365" s="17"/>
      <c r="C365" s="19"/>
      <c r="D365" s="19"/>
      <c r="E365" s="19"/>
      <c r="F365" s="20"/>
      <c r="G365" s="20"/>
      <c r="H365" s="19"/>
      <c r="I365" s="19"/>
      <c r="J365" s="19"/>
      <c r="K365" s="20"/>
      <c r="L365" s="25"/>
      <c r="M365" s="21"/>
      <c r="N365" s="21"/>
      <c r="O365" s="20"/>
      <c r="Q365" s="173"/>
      <c r="R365" s="257"/>
      <c r="S365" s="257"/>
      <c r="T365" s="257"/>
      <c r="U365" s="32"/>
      <c r="V365" s="32"/>
      <c r="W365" s="32"/>
      <c r="X365" s="32"/>
      <c r="Y365" s="32"/>
    </row>
    <row r="366" spans="1:25" ht="12.75">
      <c r="A366" s="26" t="s">
        <v>362</v>
      </c>
      <c r="B366" s="26"/>
      <c r="C366" s="19"/>
      <c r="D366" s="19"/>
      <c r="E366" s="19"/>
      <c r="F366" s="20"/>
      <c r="G366" s="20"/>
      <c r="H366" s="27">
        <f>SUM(H368:H385)</f>
        <v>3914744</v>
      </c>
      <c r="I366" s="27">
        <f>SUM(I368:I385)</f>
        <v>273215</v>
      </c>
      <c r="J366" s="27">
        <f>SUM(J368:J385)-1</f>
        <v>271710</v>
      </c>
      <c r="K366" s="25">
        <f t="shared" si="46"/>
        <v>-0.5508482330765219</v>
      </c>
      <c r="L366" s="25">
        <f t="shared" si="47"/>
        <v>76.03618931950535</v>
      </c>
      <c r="M366" s="21"/>
      <c r="N366" s="21"/>
      <c r="O366" s="20"/>
      <c r="P366" s="21"/>
      <c r="Q366" s="21"/>
      <c r="R366" s="255"/>
      <c r="S366" s="255"/>
      <c r="T366" s="255"/>
      <c r="U366" s="32"/>
      <c r="V366" s="32"/>
      <c r="W366" s="32"/>
      <c r="X366" s="32"/>
      <c r="Y366" s="32"/>
    </row>
    <row r="367" spans="1:23" ht="12.75">
      <c r="A367" s="17"/>
      <c r="B367" s="17"/>
      <c r="C367" s="19"/>
      <c r="D367" s="19"/>
      <c r="E367" s="19"/>
      <c r="F367" s="20"/>
      <c r="G367" s="20"/>
      <c r="H367" s="19"/>
      <c r="I367" s="19"/>
      <c r="J367" s="19"/>
      <c r="K367" s="20"/>
      <c r="L367" s="25"/>
      <c r="M367" s="21"/>
      <c r="N367" s="21"/>
      <c r="O367" s="20"/>
      <c r="P367" s="21"/>
      <c r="Q367" s="21"/>
      <c r="R367" s="253"/>
      <c r="S367" s="253"/>
      <c r="T367" s="253"/>
      <c r="U367" s="32"/>
      <c r="V367" s="32"/>
      <c r="W367" s="21"/>
    </row>
    <row r="368" spans="1:25" ht="11.25" customHeight="1">
      <c r="A368" s="17" t="s">
        <v>88</v>
      </c>
      <c r="B368" s="18">
        <v>10062000</v>
      </c>
      <c r="C368" s="195">
        <v>2.896</v>
      </c>
      <c r="D368" s="195">
        <v>0</v>
      </c>
      <c r="E368" s="195">
        <v>0.001</v>
      </c>
      <c r="F368" s="20"/>
      <c r="G368" s="20"/>
      <c r="H368" s="196">
        <v>11.539</v>
      </c>
      <c r="I368" s="196">
        <v>0</v>
      </c>
      <c r="J368" s="196">
        <v>0.056</v>
      </c>
      <c r="K368" s="20"/>
      <c r="L368" s="20">
        <f t="shared" si="47"/>
        <v>1.567121784951713E-05</v>
      </c>
      <c r="M368" s="21"/>
      <c r="N368" s="21"/>
      <c r="O368" s="20"/>
      <c r="Q368" s="21"/>
      <c r="R368" s="253"/>
      <c r="S368" s="253"/>
      <c r="T368" s="253"/>
      <c r="U368" s="31"/>
      <c r="V368" s="31"/>
      <c r="W368" s="21"/>
      <c r="X368" s="21"/>
      <c r="Y368" s="21"/>
    </row>
    <row r="369" spans="1:22" ht="12.75">
      <c r="A369" s="17" t="s">
        <v>89</v>
      </c>
      <c r="B369" s="18">
        <v>10063000</v>
      </c>
      <c r="C369" s="195">
        <v>83594.018</v>
      </c>
      <c r="D369" s="195">
        <v>6090.035</v>
      </c>
      <c r="E369" s="195">
        <v>8633.796</v>
      </c>
      <c r="F369" s="20">
        <f aca="true" t="shared" si="51" ref="F369:F384">+E369/D369*100-100</f>
        <v>41.769234495368266</v>
      </c>
      <c r="G369" s="20"/>
      <c r="H369" s="196">
        <v>46612.183</v>
      </c>
      <c r="I369" s="196">
        <v>3387.743</v>
      </c>
      <c r="J369" s="196">
        <v>4896.415</v>
      </c>
      <c r="K369" s="20">
        <f t="shared" si="46"/>
        <v>44.533248242266325</v>
      </c>
      <c r="L369" s="20">
        <f t="shared" si="47"/>
        <v>1.370228324047204</v>
      </c>
      <c r="M369" s="21">
        <f t="shared" si="48"/>
        <v>556.276441761008</v>
      </c>
      <c r="N369" s="21">
        <f t="shared" si="49"/>
        <v>567.1219241223675</v>
      </c>
      <c r="O369" s="20">
        <f t="shared" si="50"/>
        <v>1.9496569595911666</v>
      </c>
      <c r="R369" s="253"/>
      <c r="S369" s="253"/>
      <c r="T369" s="253"/>
      <c r="U369" s="32"/>
      <c r="V369" s="32"/>
    </row>
    <row r="370" spans="1:22" ht="12.75">
      <c r="A370" s="17" t="s">
        <v>90</v>
      </c>
      <c r="B370" s="18">
        <v>10064000</v>
      </c>
      <c r="C370" s="195">
        <v>23694.87</v>
      </c>
      <c r="D370" s="195">
        <v>2242.102</v>
      </c>
      <c r="E370" s="195">
        <v>2633.74</v>
      </c>
      <c r="F370" s="20">
        <f t="shared" si="51"/>
        <v>17.467447957318626</v>
      </c>
      <c r="G370" s="20"/>
      <c r="H370" s="196">
        <v>10456.577</v>
      </c>
      <c r="I370" s="196">
        <v>917.68</v>
      </c>
      <c r="J370" s="196">
        <v>1230.219</v>
      </c>
      <c r="K370" s="20">
        <f t="shared" si="46"/>
        <v>34.05751460203993</v>
      </c>
      <c r="L370" s="20">
        <f t="shared" si="47"/>
        <v>0.3442683919931271</v>
      </c>
      <c r="M370" s="21">
        <f t="shared" si="48"/>
        <v>409.294492400435</v>
      </c>
      <c r="N370" s="21">
        <f t="shared" si="49"/>
        <v>467.09963777745725</v>
      </c>
      <c r="O370" s="20">
        <f t="shared" si="50"/>
        <v>14.123118304867972</v>
      </c>
      <c r="Q370" s="21"/>
      <c r="R370" s="255"/>
      <c r="S370" s="255"/>
      <c r="T370" s="255"/>
      <c r="U370" s="32"/>
      <c r="V370" s="32"/>
    </row>
    <row r="371" spans="1:22" ht="12.75">
      <c r="A371" s="17" t="s">
        <v>91</v>
      </c>
      <c r="B371" s="18">
        <v>11010000</v>
      </c>
      <c r="C371" s="195">
        <v>182.444</v>
      </c>
      <c r="D371" s="195">
        <v>0</v>
      </c>
      <c r="E371" s="195">
        <v>19.515</v>
      </c>
      <c r="F371" s="20"/>
      <c r="G371" s="20"/>
      <c r="H371" s="196">
        <v>137.745</v>
      </c>
      <c r="I371" s="196">
        <v>0</v>
      </c>
      <c r="J371" s="196">
        <v>15.67</v>
      </c>
      <c r="K371" s="20"/>
      <c r="L371" s="20">
        <f t="shared" si="47"/>
        <v>0.0043851425661059545</v>
      </c>
      <c r="M371" s="21" t="e">
        <f t="shared" si="48"/>
        <v>#DIV/0!</v>
      </c>
      <c r="N371" s="21">
        <f t="shared" si="49"/>
        <v>802.97207276454</v>
      </c>
      <c r="O371" s="20" t="e">
        <f t="shared" si="50"/>
        <v>#DIV/0!</v>
      </c>
      <c r="P371" s="21"/>
      <c r="R371" s="253"/>
      <c r="S371" s="253"/>
      <c r="T371" s="253"/>
      <c r="U371" s="32"/>
      <c r="V371" s="32"/>
    </row>
    <row r="372" spans="1:20" ht="12.75">
      <c r="A372" s="17" t="s">
        <v>92</v>
      </c>
      <c r="B372" s="18">
        <v>15121110</v>
      </c>
      <c r="C372" s="195">
        <v>3904.75</v>
      </c>
      <c r="D372" s="195">
        <v>256.22</v>
      </c>
      <c r="E372" s="195">
        <v>453.676</v>
      </c>
      <c r="F372" s="20">
        <f t="shared" si="51"/>
        <v>77.06502224650689</v>
      </c>
      <c r="G372" s="20"/>
      <c r="H372" s="196">
        <v>6009.982</v>
      </c>
      <c r="I372" s="196">
        <v>413.479</v>
      </c>
      <c r="J372" s="196">
        <v>687.236</v>
      </c>
      <c r="K372" s="20">
        <f t="shared" si="46"/>
        <v>66.20819920721488</v>
      </c>
      <c r="L372" s="20">
        <f t="shared" si="47"/>
        <v>0.19231830482197776</v>
      </c>
      <c r="M372" s="21">
        <f t="shared" si="48"/>
        <v>1613.7655140113961</v>
      </c>
      <c r="N372" s="21">
        <f t="shared" si="49"/>
        <v>1514.8167414630707</v>
      </c>
      <c r="O372" s="20">
        <f t="shared" si="50"/>
        <v>-6.13154585899936</v>
      </c>
      <c r="R372" s="253"/>
      <c r="S372" s="253"/>
      <c r="T372" s="253"/>
    </row>
    <row r="373" spans="1:22" ht="12.75">
      <c r="A373" s="17" t="s">
        <v>93</v>
      </c>
      <c r="B373" s="18">
        <v>15121910</v>
      </c>
      <c r="C373" s="195">
        <v>13218.178</v>
      </c>
      <c r="D373" s="195">
        <v>918.766</v>
      </c>
      <c r="E373" s="195">
        <v>857.273</v>
      </c>
      <c r="F373" s="20">
        <f t="shared" si="51"/>
        <v>-6.69299908790704</v>
      </c>
      <c r="G373" s="20"/>
      <c r="H373" s="196">
        <v>23260.337</v>
      </c>
      <c r="I373" s="196">
        <v>1710.925</v>
      </c>
      <c r="J373" s="196">
        <v>1416.47</v>
      </c>
      <c r="K373" s="20">
        <f t="shared" si="46"/>
        <v>-17.210280988354256</v>
      </c>
      <c r="L373" s="20">
        <f t="shared" si="47"/>
        <v>0.3963894633447416</v>
      </c>
      <c r="M373" s="21">
        <f t="shared" si="48"/>
        <v>1862.1988623871584</v>
      </c>
      <c r="N373" s="21">
        <f t="shared" si="49"/>
        <v>1652.2974595023989</v>
      </c>
      <c r="O373" s="20">
        <f t="shared" si="50"/>
        <v>-11.271696440394464</v>
      </c>
      <c r="R373" s="253"/>
      <c r="S373" s="253"/>
      <c r="T373" s="253"/>
      <c r="U373" s="21"/>
      <c r="V373" s="21"/>
    </row>
    <row r="374" spans="1:15" ht="11.25">
      <c r="A374" s="17" t="s">
        <v>94</v>
      </c>
      <c r="B374" s="18">
        <v>15071000</v>
      </c>
      <c r="C374" s="195">
        <v>0.386</v>
      </c>
      <c r="D374" s="195">
        <v>0</v>
      </c>
      <c r="E374" s="195">
        <v>0</v>
      </c>
      <c r="F374" s="20"/>
      <c r="G374" s="20"/>
      <c r="H374" s="196">
        <v>2.275</v>
      </c>
      <c r="I374" s="196">
        <v>0</v>
      </c>
      <c r="J374" s="196">
        <v>0</v>
      </c>
      <c r="K374" s="20"/>
      <c r="L374" s="20">
        <f t="shared" si="47"/>
        <v>0</v>
      </c>
      <c r="M374" s="21"/>
      <c r="N374" s="21"/>
      <c r="O374" s="20"/>
    </row>
    <row r="375" spans="1:20" ht="11.25">
      <c r="A375" s="17" t="s">
        <v>95</v>
      </c>
      <c r="B375" s="18">
        <v>15079000</v>
      </c>
      <c r="C375" s="195">
        <v>2727.659</v>
      </c>
      <c r="D375" s="195">
        <v>0</v>
      </c>
      <c r="E375" s="195">
        <v>0.76</v>
      </c>
      <c r="F375" s="20"/>
      <c r="G375" s="20"/>
      <c r="H375" s="196">
        <v>4127.908</v>
      </c>
      <c r="I375" s="196">
        <v>0</v>
      </c>
      <c r="J375" s="196">
        <v>3.321</v>
      </c>
      <c r="K375" s="20"/>
      <c r="L375" s="20">
        <f t="shared" si="47"/>
        <v>0.0009293591871115428</v>
      </c>
      <c r="M375" s="21" t="e">
        <f t="shared" si="48"/>
        <v>#DIV/0!</v>
      </c>
      <c r="N375" s="21">
        <f t="shared" si="49"/>
        <v>4369.736842105263</v>
      </c>
      <c r="O375" s="20" t="e">
        <f t="shared" si="50"/>
        <v>#DIV/0!</v>
      </c>
      <c r="R375" s="273"/>
      <c r="S375" s="273"/>
      <c r="T375" s="273"/>
    </row>
    <row r="376" spans="1:15" ht="11.25">
      <c r="A376" s="17" t="s">
        <v>96</v>
      </c>
      <c r="B376" s="18">
        <v>15179000</v>
      </c>
      <c r="C376" s="195">
        <v>249794.785</v>
      </c>
      <c r="D376" s="195">
        <v>22657.669</v>
      </c>
      <c r="E376" s="195">
        <v>19666.849</v>
      </c>
      <c r="F376" s="20">
        <f t="shared" si="51"/>
        <v>-13.200033948770297</v>
      </c>
      <c r="G376" s="20"/>
      <c r="H376" s="196">
        <v>362112.414</v>
      </c>
      <c r="I376" s="196">
        <v>32801.144</v>
      </c>
      <c r="J376" s="196">
        <v>25605.964</v>
      </c>
      <c r="K376" s="20">
        <f t="shared" si="46"/>
        <v>-21.935759313760514</v>
      </c>
      <c r="L376" s="20">
        <f t="shared" si="47"/>
        <v>7.165654287337377</v>
      </c>
      <c r="M376" s="21">
        <f t="shared" si="48"/>
        <v>1447.683960781667</v>
      </c>
      <c r="N376" s="21">
        <f t="shared" si="49"/>
        <v>1301.986098535663</v>
      </c>
      <c r="O376" s="20">
        <f t="shared" si="50"/>
        <v>-10.064203665511059</v>
      </c>
    </row>
    <row r="377" spans="1:15" ht="11.25">
      <c r="A377" s="17" t="s">
        <v>3</v>
      </c>
      <c r="B377" s="18">
        <v>17019900</v>
      </c>
      <c r="C377" s="195">
        <v>463654.82</v>
      </c>
      <c r="D377" s="195">
        <v>34972.467</v>
      </c>
      <c r="E377" s="195">
        <v>23431.33</v>
      </c>
      <c r="F377" s="20">
        <f t="shared" si="51"/>
        <v>-33.000637329931564</v>
      </c>
      <c r="G377" s="20"/>
      <c r="H377" s="196">
        <v>364464.85</v>
      </c>
      <c r="I377" s="196">
        <v>24994.551</v>
      </c>
      <c r="J377" s="196">
        <v>16714.447</v>
      </c>
      <c r="K377" s="20">
        <f t="shared" si="46"/>
        <v>-33.12763649965146</v>
      </c>
      <c r="L377" s="20">
        <f t="shared" si="47"/>
        <v>4.677423931628715</v>
      </c>
      <c r="M377" s="21">
        <f t="shared" si="48"/>
        <v>714.6922463319503</v>
      </c>
      <c r="N377" s="21">
        <f t="shared" si="49"/>
        <v>713.3375271484801</v>
      </c>
      <c r="O377" s="20">
        <f t="shared" si="50"/>
        <v>-0.18955280268157537</v>
      </c>
    </row>
    <row r="378" spans="1:18" ht="11.25">
      <c r="A378" s="17" t="s">
        <v>67</v>
      </c>
      <c r="B378" s="24" t="s">
        <v>149</v>
      </c>
      <c r="C378" s="195">
        <v>6784.051</v>
      </c>
      <c r="D378" s="195">
        <v>173.705</v>
      </c>
      <c r="E378" s="195">
        <v>132.15</v>
      </c>
      <c r="F378" s="20">
        <f t="shared" si="51"/>
        <v>-23.922742580812297</v>
      </c>
      <c r="G378" s="20"/>
      <c r="H378" s="196">
        <v>23699.459</v>
      </c>
      <c r="I378" s="196">
        <v>532.319</v>
      </c>
      <c r="J378" s="196">
        <v>446.205</v>
      </c>
      <c r="K378" s="20">
        <f t="shared" si="46"/>
        <v>-16.177141901754396</v>
      </c>
      <c r="L378" s="20">
        <f t="shared" si="47"/>
        <v>0.12486742429542484</v>
      </c>
      <c r="M378" s="21">
        <f t="shared" si="48"/>
        <v>3064.500158314383</v>
      </c>
      <c r="N378" s="21">
        <f t="shared" si="49"/>
        <v>3376.503972758229</v>
      </c>
      <c r="O378" s="20">
        <f t="shared" si="50"/>
        <v>10.181230162359071</v>
      </c>
      <c r="R378" s="272"/>
    </row>
    <row r="379" spans="1:18" ht="11.25">
      <c r="A379" s="17" t="s">
        <v>68</v>
      </c>
      <c r="B379" s="24" t="s">
        <v>149</v>
      </c>
      <c r="C379" s="195">
        <v>3106.476</v>
      </c>
      <c r="D379" s="195">
        <v>0</v>
      </c>
      <c r="E379" s="195">
        <v>16</v>
      </c>
      <c r="F379" s="20"/>
      <c r="G379" s="25"/>
      <c r="H379" s="196">
        <v>12395.832</v>
      </c>
      <c r="I379" s="196">
        <v>0</v>
      </c>
      <c r="J379" s="196">
        <v>65.51</v>
      </c>
      <c r="K379" s="20"/>
      <c r="L379" s="20">
        <f t="shared" si="47"/>
        <v>0.0183325264521762</v>
      </c>
      <c r="M379" s="21" t="e">
        <f t="shared" si="48"/>
        <v>#DIV/0!</v>
      </c>
      <c r="N379" s="21">
        <f t="shared" si="49"/>
        <v>4094.3750000000005</v>
      </c>
      <c r="O379" s="20" t="e">
        <f t="shared" si="50"/>
        <v>#DIV/0!</v>
      </c>
      <c r="R379" s="272"/>
    </row>
    <row r="380" spans="1:18" ht="11.25">
      <c r="A380" s="17" t="s">
        <v>70</v>
      </c>
      <c r="B380" s="24" t="s">
        <v>149</v>
      </c>
      <c r="C380" s="195">
        <v>10928.6</v>
      </c>
      <c r="D380" s="195">
        <v>1189.886</v>
      </c>
      <c r="E380" s="195">
        <v>1303.953</v>
      </c>
      <c r="F380" s="20">
        <f t="shared" si="51"/>
        <v>9.586380544018496</v>
      </c>
      <c r="G380" s="20"/>
      <c r="H380" s="196">
        <v>52231.431</v>
      </c>
      <c r="I380" s="196">
        <v>5354.911</v>
      </c>
      <c r="J380" s="196">
        <v>5852.531</v>
      </c>
      <c r="K380" s="20">
        <f t="shared" si="46"/>
        <v>9.29277816195264</v>
      </c>
      <c r="L380" s="20">
        <f t="shared" si="47"/>
        <v>1.6377908620009345</v>
      </c>
      <c r="M380" s="21">
        <f t="shared" si="48"/>
        <v>4500.356336657461</v>
      </c>
      <c r="N380" s="21">
        <f t="shared" si="49"/>
        <v>4488.2990414531805</v>
      </c>
      <c r="O380" s="20">
        <f t="shared" si="50"/>
        <v>-0.26791867804040237</v>
      </c>
      <c r="R380" s="272"/>
    </row>
    <row r="381" spans="1:18" ht="11.25">
      <c r="A381" s="17" t="s">
        <v>97</v>
      </c>
      <c r="B381" s="24" t="s">
        <v>149</v>
      </c>
      <c r="C381" s="195">
        <v>119663.293</v>
      </c>
      <c r="D381" s="195">
        <v>6666.782</v>
      </c>
      <c r="E381" s="195">
        <v>5831.906</v>
      </c>
      <c r="F381" s="20">
        <f t="shared" si="51"/>
        <v>-12.52292335342598</v>
      </c>
      <c r="G381" s="20"/>
      <c r="H381" s="196">
        <v>753702.497</v>
      </c>
      <c r="I381" s="196">
        <v>40889.527</v>
      </c>
      <c r="J381" s="196">
        <v>37652.817</v>
      </c>
      <c r="K381" s="20">
        <f t="shared" si="46"/>
        <v>-7.915743314907999</v>
      </c>
      <c r="L381" s="20">
        <f t="shared" si="47"/>
        <v>10.536883890267895</v>
      </c>
      <c r="M381" s="21">
        <f t="shared" si="48"/>
        <v>6133.322943513077</v>
      </c>
      <c r="N381" s="21">
        <f t="shared" si="49"/>
        <v>6456.348404792533</v>
      </c>
      <c r="O381" s="20">
        <f t="shared" si="50"/>
        <v>5.266728399180494</v>
      </c>
      <c r="P381" s="21"/>
      <c r="R381" s="272"/>
    </row>
    <row r="382" spans="1:18" ht="11.25">
      <c r="A382" s="17" t="s">
        <v>98</v>
      </c>
      <c r="B382" s="24" t="s">
        <v>149</v>
      </c>
      <c r="C382" s="195">
        <v>5884.827</v>
      </c>
      <c r="D382" s="195">
        <v>215.244</v>
      </c>
      <c r="E382" s="195">
        <v>342.743</v>
      </c>
      <c r="F382" s="20">
        <f t="shared" si="51"/>
        <v>59.23463604095815</v>
      </c>
      <c r="G382" s="20"/>
      <c r="H382" s="196">
        <v>25618.17</v>
      </c>
      <c r="I382" s="196">
        <v>984.864</v>
      </c>
      <c r="J382" s="196">
        <v>1526.79</v>
      </c>
      <c r="K382" s="20">
        <f t="shared" si="46"/>
        <v>55.02546544497514</v>
      </c>
      <c r="L382" s="20">
        <f t="shared" si="47"/>
        <v>0.42726176250829034</v>
      </c>
      <c r="M382" s="21">
        <f t="shared" si="48"/>
        <v>4575.570050733121</v>
      </c>
      <c r="N382" s="21">
        <f t="shared" si="49"/>
        <v>4454.620517413922</v>
      </c>
      <c r="O382" s="20">
        <f t="shared" si="50"/>
        <v>-2.6433762783244816</v>
      </c>
      <c r="P382" s="21"/>
      <c r="Q382" s="21"/>
      <c r="R382" s="272"/>
    </row>
    <row r="383" spans="1:18" ht="11.25">
      <c r="A383" s="17" t="s">
        <v>99</v>
      </c>
      <c r="B383" s="24" t="s">
        <v>149</v>
      </c>
      <c r="C383" s="195">
        <v>14178.858</v>
      </c>
      <c r="D383" s="195">
        <v>890.614</v>
      </c>
      <c r="E383" s="195">
        <v>1417.563</v>
      </c>
      <c r="F383" s="20">
        <f t="shared" si="51"/>
        <v>59.16693427231101</v>
      </c>
      <c r="G383" s="20"/>
      <c r="H383" s="196">
        <v>44109.406</v>
      </c>
      <c r="I383" s="196">
        <v>2596.702</v>
      </c>
      <c r="J383" s="196">
        <v>4466.745</v>
      </c>
      <c r="K383" s="20">
        <f t="shared" si="46"/>
        <v>72.01608039736556</v>
      </c>
      <c r="L383" s="20">
        <f t="shared" si="47"/>
        <v>1.249988106665025</v>
      </c>
      <c r="M383" s="21">
        <f t="shared" si="48"/>
        <v>2915.6312386735444</v>
      </c>
      <c r="N383" s="21">
        <f t="shared" si="49"/>
        <v>3151.0028125734093</v>
      </c>
      <c r="O383" s="20">
        <f t="shared" si="50"/>
        <v>8.072748390737729</v>
      </c>
      <c r="P383" s="21"/>
      <c r="Q383" s="21"/>
      <c r="R383" s="272"/>
    </row>
    <row r="384" spans="1:18" ht="11.25">
      <c r="A384" s="17" t="s">
        <v>100</v>
      </c>
      <c r="B384" s="24" t="s">
        <v>149</v>
      </c>
      <c r="C384" s="195">
        <v>72714.754</v>
      </c>
      <c r="D384" s="195">
        <v>6228.315</v>
      </c>
      <c r="E384" s="195">
        <v>6619.554</v>
      </c>
      <c r="F384" s="20">
        <f t="shared" si="51"/>
        <v>6.281618704256303</v>
      </c>
      <c r="G384" s="20"/>
      <c r="H384" s="196">
        <v>131266.168</v>
      </c>
      <c r="I384" s="196">
        <v>10869.398</v>
      </c>
      <c r="J384" s="196">
        <v>12547.045</v>
      </c>
      <c r="K384" s="20">
        <f t="shared" si="46"/>
        <v>15.434589845730201</v>
      </c>
      <c r="L384" s="20">
        <f t="shared" si="47"/>
        <v>3.5112049207624048</v>
      </c>
      <c r="M384" s="21">
        <f t="shared" si="48"/>
        <v>1745.1586825650277</v>
      </c>
      <c r="N384" s="21">
        <f t="shared" si="49"/>
        <v>1895.451717744126</v>
      </c>
      <c r="O384" s="20">
        <f t="shared" si="50"/>
        <v>8.611998248674908</v>
      </c>
      <c r="R384" s="272"/>
    </row>
    <row r="385" spans="1:21" ht="11.25">
      <c r="A385" s="17" t="s">
        <v>87</v>
      </c>
      <c r="B385" s="24" t="s">
        <v>149</v>
      </c>
      <c r="C385" s="19"/>
      <c r="D385" s="19"/>
      <c r="E385" s="19"/>
      <c r="F385" s="20"/>
      <c r="G385" s="20"/>
      <c r="H385" s="19">
        <v>2054525.227</v>
      </c>
      <c r="I385" s="19">
        <v>147761.75699999998</v>
      </c>
      <c r="J385" s="19">
        <v>158583.559</v>
      </c>
      <c r="K385" s="20">
        <f t="shared" si="46"/>
        <v>7.323817894233642</v>
      </c>
      <c r="L385" s="20">
        <f t="shared" si="47"/>
        <v>44.378526793584875</v>
      </c>
      <c r="M385" s="21"/>
      <c r="N385" s="21"/>
      <c r="O385" s="20"/>
      <c r="R385" s="272"/>
      <c r="S385" s="273"/>
      <c r="T385" s="273"/>
      <c r="U385" s="21"/>
    </row>
    <row r="386" spans="1:18" ht="11.25">
      <c r="A386" s="114"/>
      <c r="B386" s="114"/>
      <c r="C386" s="122"/>
      <c r="D386" s="122"/>
      <c r="E386" s="122"/>
      <c r="F386" s="122"/>
      <c r="G386" s="122"/>
      <c r="H386" s="142"/>
      <c r="I386" s="142"/>
      <c r="J386" s="142"/>
      <c r="K386" s="114"/>
      <c r="L386" s="114"/>
      <c r="R386" s="272"/>
    </row>
    <row r="387" spans="1:18" ht="11.25">
      <c r="A387" s="17" t="s">
        <v>422</v>
      </c>
      <c r="B387" s="17"/>
      <c r="C387" s="17"/>
      <c r="D387" s="17"/>
      <c r="E387" s="17"/>
      <c r="F387" s="17"/>
      <c r="G387" s="17"/>
      <c r="H387" s="17"/>
      <c r="I387" s="17"/>
      <c r="J387" s="17"/>
      <c r="K387" s="17"/>
      <c r="L387" s="17"/>
      <c r="R387" s="272"/>
    </row>
    <row r="388" ht="11.25">
      <c r="R388" s="272"/>
    </row>
    <row r="389" spans="1:18" ht="19.5" customHeight="1">
      <c r="A389" s="345" t="s">
        <v>406</v>
      </c>
      <c r="B389" s="345"/>
      <c r="C389" s="345"/>
      <c r="D389" s="345"/>
      <c r="E389" s="345"/>
      <c r="F389" s="345"/>
      <c r="G389" s="345"/>
      <c r="H389" s="345"/>
      <c r="I389" s="345"/>
      <c r="J389" s="345"/>
      <c r="K389" s="345"/>
      <c r="L389" s="111"/>
      <c r="R389" s="272"/>
    </row>
    <row r="390" spans="1:20" ht="19.5" customHeight="1">
      <c r="A390" s="346" t="s">
        <v>283</v>
      </c>
      <c r="B390" s="346"/>
      <c r="C390" s="346"/>
      <c r="D390" s="346"/>
      <c r="E390" s="346"/>
      <c r="F390" s="346"/>
      <c r="G390" s="346"/>
      <c r="H390" s="346"/>
      <c r="I390" s="346"/>
      <c r="J390" s="346"/>
      <c r="K390" s="346"/>
      <c r="L390" s="112"/>
      <c r="R390" s="272"/>
      <c r="S390" s="273"/>
      <c r="T390" s="273"/>
    </row>
    <row r="391" spans="1:21" s="29" customFormat="1" ht="12.75">
      <c r="A391" s="26"/>
      <c r="B391" s="26"/>
      <c r="C391" s="347" t="s">
        <v>119</v>
      </c>
      <c r="D391" s="347"/>
      <c r="E391" s="347"/>
      <c r="F391" s="347"/>
      <c r="G391" s="186"/>
      <c r="H391" s="347" t="s">
        <v>228</v>
      </c>
      <c r="I391" s="347"/>
      <c r="J391" s="347"/>
      <c r="K391" s="347"/>
      <c r="L391" s="186"/>
      <c r="M391" s="349"/>
      <c r="N391" s="349"/>
      <c r="O391" s="349"/>
      <c r="P391" s="131"/>
      <c r="Q391" s="131"/>
      <c r="R391" s="255"/>
      <c r="S391" s="255"/>
      <c r="T391" s="255"/>
      <c r="U391" s="131"/>
    </row>
    <row r="392" spans="1:20" s="29" customFormat="1" ht="12.75">
      <c r="A392" s="26" t="s">
        <v>366</v>
      </c>
      <c r="B392" s="187" t="s">
        <v>107</v>
      </c>
      <c r="C392" s="309">
        <f>+C352</f>
        <v>2011</v>
      </c>
      <c r="D392" s="348" t="str">
        <f>+D352</f>
        <v>enero </v>
      </c>
      <c r="E392" s="348"/>
      <c r="F392" s="348"/>
      <c r="G392" s="186"/>
      <c r="H392" s="309">
        <f>+H352</f>
        <v>2011</v>
      </c>
      <c r="I392" s="348" t="str">
        <f>+D392</f>
        <v>enero </v>
      </c>
      <c r="J392" s="348"/>
      <c r="K392" s="348"/>
      <c r="L392" s="187" t="s">
        <v>258</v>
      </c>
      <c r="M392" s="350"/>
      <c r="N392" s="350"/>
      <c r="O392" s="350"/>
      <c r="P392" s="131"/>
      <c r="Q392" s="131"/>
      <c r="R392" s="255"/>
      <c r="S392" s="268"/>
      <c r="T392" s="268"/>
    </row>
    <row r="393" spans="1:20" s="29" customFormat="1" ht="12.75">
      <c r="A393" s="188"/>
      <c r="B393" s="190" t="s">
        <v>32</v>
      </c>
      <c r="C393" s="190"/>
      <c r="D393" s="262">
        <f>+D353</f>
        <v>2011</v>
      </c>
      <c r="E393" s="262">
        <f>+E353</f>
        <v>2012</v>
      </c>
      <c r="F393" s="189" t="str">
        <f>+F353</f>
        <v>Var % 12/11</v>
      </c>
      <c r="G393" s="190"/>
      <c r="H393" s="190"/>
      <c r="I393" s="262">
        <f>+I353</f>
        <v>2011</v>
      </c>
      <c r="J393" s="262">
        <f>+J353</f>
        <v>2012</v>
      </c>
      <c r="K393" s="189" t="str">
        <f>+K353</f>
        <v>Var % 12/11</v>
      </c>
      <c r="L393" s="190">
        <v>2008</v>
      </c>
      <c r="M393" s="191"/>
      <c r="N393" s="191"/>
      <c r="O393" s="190"/>
      <c r="R393" s="255"/>
      <c r="S393" s="268"/>
      <c r="T393" s="268"/>
    </row>
    <row r="394" spans="1:20" s="118" customFormat="1" ht="12.75">
      <c r="A394" s="116" t="s">
        <v>364</v>
      </c>
      <c r="B394" s="116"/>
      <c r="C394" s="116"/>
      <c r="D394" s="116"/>
      <c r="E394" s="116"/>
      <c r="F394" s="116"/>
      <c r="G394" s="116"/>
      <c r="H394" s="116">
        <f>+H404+H396+H410+H415</f>
        <v>561793.3470000001</v>
      </c>
      <c r="I394" s="116">
        <f>+I404+I396+I410+I415</f>
        <v>722699.1399999999</v>
      </c>
      <c r="J394" s="116">
        <f>+J404+J396+J410+J415</f>
        <v>963471.4550000001</v>
      </c>
      <c r="K394" s="117">
        <f>+J394/I394*100-100</f>
        <v>33.315705204796586</v>
      </c>
      <c r="L394" s="116"/>
      <c r="R394" s="253"/>
      <c r="S394" s="271"/>
      <c r="T394" s="271"/>
    </row>
    <row r="395" spans="1:18" ht="12.75">
      <c r="A395" s="113"/>
      <c r="B395" s="118"/>
      <c r="C395" s="118"/>
      <c r="D395" s="118"/>
      <c r="F395" s="118"/>
      <c r="G395" s="118"/>
      <c r="H395" s="118"/>
      <c r="J395" s="143"/>
      <c r="K395" s="118"/>
      <c r="M395" s="22"/>
      <c r="N395" s="22"/>
      <c r="O395" s="22"/>
      <c r="R395" s="255"/>
    </row>
    <row r="396" spans="1:18" ht="12.75">
      <c r="A396" s="131" t="s">
        <v>265</v>
      </c>
      <c r="B396" s="144"/>
      <c r="C396" s="30">
        <f>SUM(C397:C402)</f>
        <v>786542.7339999999</v>
      </c>
      <c r="D396" s="30">
        <f>SUM(D397:D402)</f>
        <v>1020051.841</v>
      </c>
      <c r="E396" s="30">
        <f>SUM(E397:E402)</f>
        <v>1061965.816</v>
      </c>
      <c r="F396" s="25">
        <f aca="true" t="shared" si="52" ref="F396:F413">+E396/D396*100-100</f>
        <v>4.109004397159865</v>
      </c>
      <c r="G396" s="30"/>
      <c r="H396" s="30">
        <f>SUM(H397:H402)</f>
        <v>276404.61100000003</v>
      </c>
      <c r="I396" s="30">
        <f>SUM(I397:I402)</f>
        <v>400383.845</v>
      </c>
      <c r="J396" s="30">
        <f>SUM(J397:J402)</f>
        <v>575814.9010000001</v>
      </c>
      <c r="K396" s="25">
        <f aca="true" t="shared" si="53" ref="K396:K413">+J396/I396*100-100</f>
        <v>43.815717889416874</v>
      </c>
      <c r="L396" s="28">
        <f aca="true" t="shared" si="54" ref="L396:L402">+J396/$J$396*100</f>
        <v>100</v>
      </c>
      <c r="M396" s="21">
        <f aca="true" t="shared" si="55" ref="M396:M423">+I396/D396*1000</f>
        <v>392.513232079937</v>
      </c>
      <c r="N396" s="21">
        <f aca="true" t="shared" si="56" ref="N396:N423">+J396/E396*1000</f>
        <v>542.2160415378191</v>
      </c>
      <c r="O396" s="20">
        <f aca="true" t="shared" si="57" ref="O396:O423">+N396/M396*100-100</f>
        <v>38.13955740156922</v>
      </c>
      <c r="R396" s="253"/>
    </row>
    <row r="397" spans="1:18" ht="12.75">
      <c r="A397" s="113" t="s">
        <v>266</v>
      </c>
      <c r="B397" s="144" t="s">
        <v>149</v>
      </c>
      <c r="C397" s="145">
        <v>411932.266</v>
      </c>
      <c r="D397" s="145">
        <v>517973.036</v>
      </c>
      <c r="E397" s="145">
        <v>510413.708</v>
      </c>
      <c r="F397" s="20">
        <f t="shared" si="52"/>
        <v>-1.4594056977128105</v>
      </c>
      <c r="G397" s="145"/>
      <c r="H397" s="145">
        <v>126030.243</v>
      </c>
      <c r="I397" s="145">
        <v>172694.842</v>
      </c>
      <c r="J397" s="145">
        <v>254464.441</v>
      </c>
      <c r="K397" s="20">
        <f t="shared" si="53"/>
        <v>47.349184291213504</v>
      </c>
      <c r="L397" s="23">
        <f t="shared" si="54"/>
        <v>44.19205556474475</v>
      </c>
      <c r="M397" s="21">
        <f t="shared" si="55"/>
        <v>333.4050809548318</v>
      </c>
      <c r="N397" s="21">
        <f t="shared" si="56"/>
        <v>498.5454681401307</v>
      </c>
      <c r="O397" s="20">
        <f t="shared" si="57"/>
        <v>49.531454863362256</v>
      </c>
      <c r="R397" s="253"/>
    </row>
    <row r="398" spans="1:18" ht="12.75">
      <c r="A398" s="113" t="s">
        <v>267</v>
      </c>
      <c r="B398" s="144" t="s">
        <v>149</v>
      </c>
      <c r="C398" s="145">
        <v>108157.474</v>
      </c>
      <c r="D398" s="145">
        <v>120153.337</v>
      </c>
      <c r="E398" s="145">
        <v>109789.587</v>
      </c>
      <c r="F398" s="20">
        <f t="shared" si="52"/>
        <v>-8.62543667846694</v>
      </c>
      <c r="G398" s="145"/>
      <c r="H398" s="145">
        <v>33796.602</v>
      </c>
      <c r="I398" s="145">
        <v>45125.039</v>
      </c>
      <c r="J398" s="145">
        <v>60563.727</v>
      </c>
      <c r="K398" s="20">
        <f t="shared" si="53"/>
        <v>34.213129433528024</v>
      </c>
      <c r="L398" s="23">
        <f t="shared" si="54"/>
        <v>10.517915895337344</v>
      </c>
      <c r="M398" s="21">
        <f t="shared" si="55"/>
        <v>375.5620952916189</v>
      </c>
      <c r="N398" s="21">
        <f t="shared" si="56"/>
        <v>551.6345279630207</v>
      </c>
      <c r="O398" s="20">
        <f t="shared" si="57"/>
        <v>46.88237574526363</v>
      </c>
      <c r="R398" s="253"/>
    </row>
    <row r="399" spans="1:18" ht="11.25">
      <c r="A399" s="113" t="s">
        <v>268</v>
      </c>
      <c r="B399" s="144" t="s">
        <v>149</v>
      </c>
      <c r="C399" s="145">
        <v>31404.79</v>
      </c>
      <c r="D399" s="145">
        <v>22422.506</v>
      </c>
      <c r="E399" s="145">
        <v>18302.331</v>
      </c>
      <c r="F399" s="20">
        <f t="shared" si="52"/>
        <v>-18.37517626263542</v>
      </c>
      <c r="G399" s="145"/>
      <c r="H399" s="145">
        <v>13840.464</v>
      </c>
      <c r="I399" s="145">
        <v>9567.663</v>
      </c>
      <c r="J399" s="145">
        <v>8429.51</v>
      </c>
      <c r="K399" s="20">
        <f t="shared" si="53"/>
        <v>-11.895830779156839</v>
      </c>
      <c r="L399" s="23">
        <f t="shared" si="54"/>
        <v>1.463927033732668</v>
      </c>
      <c r="M399" s="21">
        <f t="shared" si="55"/>
        <v>426.6990942047245</v>
      </c>
      <c r="N399" s="21">
        <f t="shared" si="56"/>
        <v>460.5702956634322</v>
      </c>
      <c r="O399" s="20">
        <f t="shared" si="57"/>
        <v>7.937959540747656</v>
      </c>
      <c r="R399" s="273"/>
    </row>
    <row r="400" spans="1:15" ht="11.25">
      <c r="A400" s="113" t="s">
        <v>269</v>
      </c>
      <c r="B400" s="144" t="s">
        <v>149</v>
      </c>
      <c r="C400" s="145">
        <v>42673.497</v>
      </c>
      <c r="D400" s="145">
        <v>65613.654</v>
      </c>
      <c r="E400" s="145">
        <v>65048.15</v>
      </c>
      <c r="F400" s="20">
        <f t="shared" si="52"/>
        <v>-0.8618693907825872</v>
      </c>
      <c r="G400" s="145"/>
      <c r="H400" s="145">
        <v>16155.407</v>
      </c>
      <c r="I400" s="145">
        <v>32332.54</v>
      </c>
      <c r="J400" s="145">
        <v>43108.399</v>
      </c>
      <c r="K400" s="20">
        <f t="shared" si="53"/>
        <v>33.32821671294616</v>
      </c>
      <c r="L400" s="23">
        <f t="shared" si="54"/>
        <v>7.486502854499764</v>
      </c>
      <c r="M400" s="21">
        <f t="shared" si="55"/>
        <v>492.7715197815382</v>
      </c>
      <c r="N400" s="21">
        <f t="shared" si="56"/>
        <v>662.7152194182308</v>
      </c>
      <c r="O400" s="20">
        <f t="shared" si="57"/>
        <v>34.48732177379779</v>
      </c>
    </row>
    <row r="401" spans="1:15" ht="11.25">
      <c r="A401" s="113" t="s">
        <v>270</v>
      </c>
      <c r="B401" s="144" t="s">
        <v>149</v>
      </c>
      <c r="C401" s="145">
        <v>51092.73</v>
      </c>
      <c r="D401" s="145">
        <v>75650.593</v>
      </c>
      <c r="E401" s="145">
        <v>75690.814</v>
      </c>
      <c r="F401" s="20">
        <f t="shared" si="52"/>
        <v>0.05316680068854396</v>
      </c>
      <c r="G401" s="145"/>
      <c r="H401" s="145">
        <v>18762.314</v>
      </c>
      <c r="I401" s="145">
        <v>35257.499</v>
      </c>
      <c r="J401" s="145">
        <v>51573.769</v>
      </c>
      <c r="K401" s="20">
        <f t="shared" si="53"/>
        <v>46.2774458279074</v>
      </c>
      <c r="L401" s="23">
        <f t="shared" si="54"/>
        <v>8.956657583962038</v>
      </c>
      <c r="M401" s="21">
        <f t="shared" si="55"/>
        <v>466.05713982969047</v>
      </c>
      <c r="N401" s="21">
        <f t="shared" si="56"/>
        <v>681.3742153704412</v>
      </c>
      <c r="O401" s="20">
        <f t="shared" si="57"/>
        <v>46.199716116232736</v>
      </c>
    </row>
    <row r="402" spans="1:15" ht="11.25">
      <c r="A402" s="113" t="s">
        <v>271</v>
      </c>
      <c r="B402" s="144" t="s">
        <v>149</v>
      </c>
      <c r="C402" s="145">
        <v>141281.977</v>
      </c>
      <c r="D402" s="145">
        <v>218238.715</v>
      </c>
      <c r="E402" s="145">
        <v>282721.226</v>
      </c>
      <c r="F402" s="20">
        <f t="shared" si="52"/>
        <v>29.546779085461537</v>
      </c>
      <c r="G402" s="145"/>
      <c r="H402" s="145">
        <v>67819.581</v>
      </c>
      <c r="I402" s="145">
        <v>105406.262</v>
      </c>
      <c r="J402" s="145">
        <v>157675.055</v>
      </c>
      <c r="K402" s="20">
        <f t="shared" si="53"/>
        <v>49.58793909227137</v>
      </c>
      <c r="L402" s="23">
        <f t="shared" si="54"/>
        <v>27.382941067723422</v>
      </c>
      <c r="M402" s="21">
        <f t="shared" si="55"/>
        <v>482.9860824647909</v>
      </c>
      <c r="N402" s="21">
        <f t="shared" si="56"/>
        <v>557.7050482937562</v>
      </c>
      <c r="O402" s="20">
        <f t="shared" si="57"/>
        <v>15.470210952592467</v>
      </c>
    </row>
    <row r="403" spans="1:15" ht="11.25">
      <c r="A403" s="113"/>
      <c r="B403" s="144"/>
      <c r="C403" s="118"/>
      <c r="D403" s="118"/>
      <c r="E403" s="118"/>
      <c r="F403" s="20"/>
      <c r="G403" s="118"/>
      <c r="H403" s="118"/>
      <c r="I403" s="118"/>
      <c r="J403" s="146"/>
      <c r="K403" s="20"/>
      <c r="M403" s="21"/>
      <c r="N403" s="21"/>
      <c r="O403" s="20"/>
    </row>
    <row r="404" spans="1:15" ht="11.25">
      <c r="A404" s="131" t="s">
        <v>260</v>
      </c>
      <c r="C404" s="30">
        <f>SUM(C405:C408)</f>
        <v>30813.127</v>
      </c>
      <c r="D404" s="30">
        <f>SUM(D405:D408)</f>
        <v>32754.032000000003</v>
      </c>
      <c r="E404" s="30">
        <f>SUM(E405:E408)</f>
        <v>34765.622</v>
      </c>
      <c r="F404" s="25">
        <f>+E404/D404*100-100</f>
        <v>6.141503433836789</v>
      </c>
      <c r="G404" s="30"/>
      <c r="H404" s="30">
        <f>SUM(H405:H408)</f>
        <v>212392.125</v>
      </c>
      <c r="I404" s="30">
        <f>SUM(I405:I408)</f>
        <v>225443.538</v>
      </c>
      <c r="J404" s="30">
        <f>SUM(J405:J408)</f>
        <v>249949.615</v>
      </c>
      <c r="K404" s="25">
        <f>+J404/I404*100-100</f>
        <v>10.870161645529166</v>
      </c>
      <c r="L404" s="28">
        <f>+J404/$J$404*100</f>
        <v>100</v>
      </c>
      <c r="M404" s="22"/>
      <c r="N404" s="22"/>
      <c r="O404" s="22"/>
    </row>
    <row r="405" spans="1:15" ht="11.25">
      <c r="A405" s="113" t="s">
        <v>261</v>
      </c>
      <c r="B405" s="144" t="s">
        <v>149</v>
      </c>
      <c r="C405" s="21">
        <v>8390.476</v>
      </c>
      <c r="D405" s="145">
        <v>7233.528</v>
      </c>
      <c r="E405" s="145">
        <v>8394.917</v>
      </c>
      <c r="F405" s="20">
        <f>+E405/D405*100-100</f>
        <v>16.055637028017287</v>
      </c>
      <c r="G405" s="21"/>
      <c r="H405" s="145">
        <v>55821.618</v>
      </c>
      <c r="I405" s="145">
        <v>51616.374</v>
      </c>
      <c r="J405" s="145">
        <v>60589.051</v>
      </c>
      <c r="K405" s="20">
        <f>+J405/I405*100-100</f>
        <v>17.383392719527336</v>
      </c>
      <c r="L405" s="23">
        <f>+J405/$J$404*100</f>
        <v>24.24050583154529</v>
      </c>
      <c r="M405" s="21">
        <f aca="true" t="shared" si="58" ref="M405:N408">+I405/D405*1000</f>
        <v>7135.712200187792</v>
      </c>
      <c r="N405" s="21">
        <f t="shared" si="58"/>
        <v>7217.349617631717</v>
      </c>
      <c r="O405" s="20">
        <f>+N405/M405*100-100</f>
        <v>1.1440682464992875</v>
      </c>
    </row>
    <row r="406" spans="1:15" ht="11.25">
      <c r="A406" s="113" t="s">
        <v>262</v>
      </c>
      <c r="B406" s="144" t="s">
        <v>149</v>
      </c>
      <c r="C406" s="21">
        <v>3208.664</v>
      </c>
      <c r="D406" s="145">
        <v>3726.538</v>
      </c>
      <c r="E406" s="145">
        <v>5004.872</v>
      </c>
      <c r="F406" s="20">
        <f>+E406/D406*100-100</f>
        <v>34.30352783199851</v>
      </c>
      <c r="G406" s="145"/>
      <c r="H406" s="145">
        <v>48786.494</v>
      </c>
      <c r="I406" s="145">
        <v>54884.825</v>
      </c>
      <c r="J406" s="145">
        <v>65044.439</v>
      </c>
      <c r="K406" s="20">
        <f>+J406/I406*100-100</f>
        <v>18.510788728942856</v>
      </c>
      <c r="L406" s="23">
        <f>+J406/$J$404*100</f>
        <v>26.02302027950713</v>
      </c>
      <c r="M406" s="21">
        <f t="shared" si="58"/>
        <v>14728.100183065355</v>
      </c>
      <c r="N406" s="21">
        <f t="shared" si="58"/>
        <v>12996.224279062479</v>
      </c>
      <c r="O406" s="20">
        <f>+N406/M406*100-100</f>
        <v>-11.75899051796388</v>
      </c>
    </row>
    <row r="407" spans="1:15" ht="11.25">
      <c r="A407" s="113" t="s">
        <v>263</v>
      </c>
      <c r="B407" s="144" t="s">
        <v>149</v>
      </c>
      <c r="C407" s="21">
        <v>6825.37</v>
      </c>
      <c r="D407" s="145">
        <v>7071.301</v>
      </c>
      <c r="E407" s="145">
        <v>6751.674</v>
      </c>
      <c r="F407" s="20">
        <f>+E407/D407*100-100</f>
        <v>-4.5200593214742355</v>
      </c>
      <c r="G407" s="145"/>
      <c r="H407" s="145">
        <v>61423.109</v>
      </c>
      <c r="I407" s="145">
        <v>62182.524</v>
      </c>
      <c r="J407" s="145">
        <v>58976.644</v>
      </c>
      <c r="K407" s="20">
        <f>+J407/I407*100-100</f>
        <v>-5.15559645021807</v>
      </c>
      <c r="L407" s="23">
        <f>+J407/$J$404*100</f>
        <v>23.59541301953996</v>
      </c>
      <c r="M407" s="21">
        <f t="shared" si="58"/>
        <v>8793.646883367008</v>
      </c>
      <c r="N407" s="21">
        <f t="shared" si="58"/>
        <v>8735.114284250098</v>
      </c>
      <c r="O407" s="20">
        <f>+N407/M407*100-100</f>
        <v>-0.665623715544271</v>
      </c>
    </row>
    <row r="408" spans="1:15" ht="11.25">
      <c r="A408" s="113" t="s">
        <v>264</v>
      </c>
      <c r="B408" s="144" t="s">
        <v>149</v>
      </c>
      <c r="C408" s="145">
        <v>12388.617</v>
      </c>
      <c r="D408" s="145">
        <v>14722.665</v>
      </c>
      <c r="E408" s="145">
        <v>14614.159</v>
      </c>
      <c r="F408" s="20">
        <f>+E408/D408*100-100</f>
        <v>-0.7369997211781936</v>
      </c>
      <c r="G408" s="145"/>
      <c r="H408" s="145">
        <v>46360.904</v>
      </c>
      <c r="I408" s="145">
        <v>56759.815</v>
      </c>
      <c r="J408" s="145">
        <v>65339.481</v>
      </c>
      <c r="K408" s="20">
        <f>+J408/I408*100-100</f>
        <v>15.115739894501061</v>
      </c>
      <c r="L408" s="23">
        <f>+J408/$J$404*100</f>
        <v>26.141060869407625</v>
      </c>
      <c r="M408" s="21">
        <f t="shared" si="58"/>
        <v>3855.267711382416</v>
      </c>
      <c r="N408" s="21">
        <f t="shared" si="58"/>
        <v>4470.970994636092</v>
      </c>
      <c r="O408" s="20">
        <f>+N408/M408*100-100</f>
        <v>15.970441726675773</v>
      </c>
    </row>
    <row r="409" spans="1:15" ht="11.25">
      <c r="A409" s="113"/>
      <c r="B409" s="144"/>
      <c r="C409" s="145"/>
      <c r="D409" s="145"/>
      <c r="E409" s="145"/>
      <c r="F409" s="20"/>
      <c r="G409" s="145"/>
      <c r="H409" s="145"/>
      <c r="I409" s="145"/>
      <c r="J409" s="145"/>
      <c r="K409" s="20"/>
      <c r="L409" s="23"/>
      <c r="M409" s="21"/>
      <c r="N409" s="21"/>
      <c r="O409" s="20"/>
    </row>
    <row r="410" spans="1:15" ht="11.25">
      <c r="A410" s="131" t="s">
        <v>272</v>
      </c>
      <c r="B410" s="144"/>
      <c r="C410" s="30">
        <f>SUM(C411:C413)</f>
        <v>2394.757</v>
      </c>
      <c r="D410" s="30">
        <f>SUM(D411:D413)</f>
        <v>2903.94</v>
      </c>
      <c r="E410" s="30">
        <f>SUM(E411:E413)</f>
        <v>2846.418</v>
      </c>
      <c r="F410" s="25">
        <f t="shared" si="52"/>
        <v>-1.980826050124989</v>
      </c>
      <c r="G410" s="30"/>
      <c r="H410" s="30">
        <f>SUM(H411:H413)</f>
        <v>52929.337</v>
      </c>
      <c r="I410" s="30">
        <f>SUM(I411:I413)</f>
        <v>67253.166</v>
      </c>
      <c r="J410" s="30">
        <f>SUM(J411:J413)</f>
        <v>95140.101</v>
      </c>
      <c r="K410" s="25">
        <f t="shared" si="53"/>
        <v>41.46560921756458</v>
      </c>
      <c r="L410" s="28">
        <f>+J410/$J$410*100</f>
        <v>100</v>
      </c>
      <c r="M410" s="21">
        <f t="shared" si="55"/>
        <v>23159.28221657472</v>
      </c>
      <c r="N410" s="21">
        <f t="shared" si="56"/>
        <v>33424.500899024664</v>
      </c>
      <c r="O410" s="20">
        <f t="shared" si="57"/>
        <v>44.32442502515599</v>
      </c>
    </row>
    <row r="411" spans="1:15" ht="11.25">
      <c r="A411" s="113" t="s">
        <v>273</v>
      </c>
      <c r="B411" s="144" t="s">
        <v>149</v>
      </c>
      <c r="C411" s="145">
        <v>1567.764</v>
      </c>
      <c r="D411" s="145">
        <v>2179.78</v>
      </c>
      <c r="E411" s="145">
        <v>1932.142</v>
      </c>
      <c r="F411" s="20">
        <f t="shared" si="52"/>
        <v>-11.360687775830598</v>
      </c>
      <c r="G411" s="145"/>
      <c r="H411" s="145">
        <v>11376.667</v>
      </c>
      <c r="I411" s="145">
        <v>14246.345</v>
      </c>
      <c r="J411" s="145">
        <v>18653.367</v>
      </c>
      <c r="K411" s="20">
        <f t="shared" si="53"/>
        <v>30.93440457885862</v>
      </c>
      <c r="L411" s="23">
        <f>+J411/$J$410*100</f>
        <v>19.606208952836827</v>
      </c>
      <c r="M411" s="21">
        <f t="shared" si="55"/>
        <v>6535.680206259347</v>
      </c>
      <c r="N411" s="21">
        <f t="shared" si="56"/>
        <v>9654.242286540015</v>
      </c>
      <c r="O411" s="20">
        <f t="shared" si="57"/>
        <v>47.715952767914814</v>
      </c>
    </row>
    <row r="412" spans="1:15" ht="11.25">
      <c r="A412" s="113" t="s">
        <v>274</v>
      </c>
      <c r="B412" s="144" t="s">
        <v>149</v>
      </c>
      <c r="C412" s="145">
        <v>142.767</v>
      </c>
      <c r="D412" s="145">
        <v>151.1</v>
      </c>
      <c r="E412" s="145">
        <v>193.519</v>
      </c>
      <c r="F412" s="20">
        <f t="shared" si="52"/>
        <v>28.073461283917936</v>
      </c>
      <c r="G412" s="145"/>
      <c r="H412" s="145">
        <v>28787.966</v>
      </c>
      <c r="I412" s="145">
        <v>39264.437</v>
      </c>
      <c r="J412" s="145">
        <v>57950.338</v>
      </c>
      <c r="K412" s="20">
        <f t="shared" si="53"/>
        <v>47.589886491941826</v>
      </c>
      <c r="L412" s="23">
        <f>+J412/$J$410*100</f>
        <v>60.91052814837773</v>
      </c>
      <c r="M412" s="21">
        <f t="shared" si="55"/>
        <v>259857.29318332233</v>
      </c>
      <c r="N412" s="21">
        <f t="shared" si="56"/>
        <v>299455.54700055294</v>
      </c>
      <c r="O412" s="20">
        <f t="shared" si="57"/>
        <v>15.238461592569223</v>
      </c>
    </row>
    <row r="413" spans="1:15" ht="11.25">
      <c r="A413" s="113" t="s">
        <v>275</v>
      </c>
      <c r="B413" s="144" t="s">
        <v>149</v>
      </c>
      <c r="C413" s="145">
        <v>684.226</v>
      </c>
      <c r="D413" s="145">
        <v>573.06</v>
      </c>
      <c r="E413" s="145">
        <v>720.757</v>
      </c>
      <c r="F413" s="20">
        <f t="shared" si="52"/>
        <v>25.773391965937236</v>
      </c>
      <c r="G413" s="145"/>
      <c r="H413" s="145">
        <v>12764.704</v>
      </c>
      <c r="I413" s="145">
        <v>13742.384</v>
      </c>
      <c r="J413" s="145">
        <v>18536.396</v>
      </c>
      <c r="K413" s="20">
        <f t="shared" si="53"/>
        <v>34.884864227342234</v>
      </c>
      <c r="L413" s="23">
        <f>+J413/$J$410*100</f>
        <v>19.483262898785448</v>
      </c>
      <c r="M413" s="21">
        <f t="shared" si="55"/>
        <v>23980.70708128294</v>
      </c>
      <c r="N413" s="21">
        <f t="shared" si="56"/>
        <v>25717.95487244661</v>
      </c>
      <c r="O413" s="20">
        <f t="shared" si="57"/>
        <v>7.244355995322607</v>
      </c>
    </row>
    <row r="414" spans="1:15" ht="11.25">
      <c r="A414" s="113"/>
      <c r="C414" s="118"/>
      <c r="D414" s="118"/>
      <c r="E414" s="118"/>
      <c r="F414" s="146"/>
      <c r="G414" s="118"/>
      <c r="H414" s="118"/>
      <c r="I414" s="118"/>
      <c r="J414" s="145"/>
      <c r="K414" s="146"/>
      <c r="M414" s="21"/>
      <c r="N414" s="21"/>
      <c r="O414" s="20"/>
    </row>
    <row r="415" spans="1:15" ht="11.25">
      <c r="A415" s="131" t="s">
        <v>275</v>
      </c>
      <c r="C415" s="30"/>
      <c r="D415" s="30"/>
      <c r="E415" s="30"/>
      <c r="F415" s="146"/>
      <c r="G415" s="30"/>
      <c r="H415" s="30">
        <f>SUM(H416:H417)</f>
        <v>20067.273999999998</v>
      </c>
      <c r="I415" s="30">
        <f>SUM(I416:I417)</f>
        <v>29618.591</v>
      </c>
      <c r="J415" s="30">
        <f>SUM(J416:J417)</f>
        <v>42566.838</v>
      </c>
      <c r="K415" s="25">
        <f>+J415/I415*100-100</f>
        <v>43.71662041587328</v>
      </c>
      <c r="L415" s="28">
        <f>+J415/$J$415*100</f>
        <v>100</v>
      </c>
      <c r="M415" s="21"/>
      <c r="N415" s="21"/>
      <c r="O415" s="20"/>
    </row>
    <row r="416" spans="1:15" ht="22.5">
      <c r="A416" s="147" t="s">
        <v>276</v>
      </c>
      <c r="C416" s="145">
        <v>536.349</v>
      </c>
      <c r="D416" s="145">
        <v>472.89</v>
      </c>
      <c r="E416" s="145">
        <v>851.329</v>
      </c>
      <c r="F416" s="20">
        <f>+E416/D416*100-100</f>
        <v>80.02685613990568</v>
      </c>
      <c r="G416" s="145"/>
      <c r="H416" s="145">
        <v>11868.546</v>
      </c>
      <c r="I416" s="145">
        <v>12950.97</v>
      </c>
      <c r="J416" s="145">
        <v>17628.538</v>
      </c>
      <c r="K416" s="20">
        <f>+J416/I416*100-100</f>
        <v>36.11751088914576</v>
      </c>
      <c r="L416" s="23">
        <f>+J416/$J$415*100</f>
        <v>41.413783189627566</v>
      </c>
      <c r="M416" s="21">
        <f t="shared" si="55"/>
        <v>27386.855294043013</v>
      </c>
      <c r="N416" s="21">
        <f t="shared" si="56"/>
        <v>20707.080341442615</v>
      </c>
      <c r="O416" s="20">
        <f t="shared" si="57"/>
        <v>-24.390441622019054</v>
      </c>
    </row>
    <row r="417" spans="1:15" ht="11.25">
      <c r="A417" s="113" t="s">
        <v>277</v>
      </c>
      <c r="C417" s="145">
        <v>3263.158</v>
      </c>
      <c r="D417" s="145">
        <v>5927.544</v>
      </c>
      <c r="E417" s="145">
        <v>8171.816</v>
      </c>
      <c r="F417" s="20">
        <f>+E417/D417*100-100</f>
        <v>37.86175184865772</v>
      </c>
      <c r="G417" s="145"/>
      <c r="H417" s="145">
        <v>8198.728</v>
      </c>
      <c r="I417" s="145">
        <v>16667.621</v>
      </c>
      <c r="J417" s="145">
        <v>24938.3</v>
      </c>
      <c r="K417" s="20">
        <f>+J417/I417*100-100</f>
        <v>49.62123268821628</v>
      </c>
      <c r="L417" s="23">
        <f>+J417/$J$415*100</f>
        <v>58.58621681037243</v>
      </c>
      <c r="M417" s="21">
        <f t="shared" si="55"/>
        <v>2811.8932562963682</v>
      </c>
      <c r="N417" s="21">
        <f t="shared" si="56"/>
        <v>3051.7451690052735</v>
      </c>
      <c r="O417" s="20">
        <f t="shared" si="57"/>
        <v>8.529908173855134</v>
      </c>
    </row>
    <row r="418" spans="1:15" ht="11.25">
      <c r="A418" s="113"/>
      <c r="C418" s="118"/>
      <c r="D418" s="118"/>
      <c r="E418" s="118"/>
      <c r="G418" s="118"/>
      <c r="H418" s="118"/>
      <c r="I418" s="118"/>
      <c r="M418" s="21"/>
      <c r="N418" s="21"/>
      <c r="O418" s="20"/>
    </row>
    <row r="419" spans="1:20" s="118" customFormat="1" ht="11.25">
      <c r="A419" s="116" t="s">
        <v>365</v>
      </c>
      <c r="B419" s="116"/>
      <c r="C419" s="116"/>
      <c r="D419" s="116"/>
      <c r="E419" s="116"/>
      <c r="F419" s="116"/>
      <c r="G419" s="116"/>
      <c r="H419" s="116">
        <f>SUM(H421:H424)</f>
        <v>304560.892</v>
      </c>
      <c r="I419" s="116">
        <f>SUM(I421:I424)</f>
        <v>471247.51800000004</v>
      </c>
      <c r="J419" s="116">
        <f>SUM(J421:J424)</f>
        <v>754046.692</v>
      </c>
      <c r="K419" s="117">
        <f>+J419/I419*100-100</f>
        <v>60.010750868294224</v>
      </c>
      <c r="L419" s="116"/>
      <c r="M419" s="21"/>
      <c r="N419" s="21"/>
      <c r="O419" s="20"/>
      <c r="R419" s="271"/>
      <c r="S419" s="271"/>
      <c r="T419" s="271"/>
    </row>
    <row r="420" spans="1:15" ht="11.25">
      <c r="A420" s="113"/>
      <c r="C420" s="118"/>
      <c r="D420" s="118"/>
      <c r="E420" s="118"/>
      <c r="F420" s="21"/>
      <c r="G420" s="118"/>
      <c r="H420" s="118"/>
      <c r="I420" s="118"/>
      <c r="J420" s="21"/>
      <c r="K420" s="21"/>
      <c r="M420" s="21"/>
      <c r="N420" s="21"/>
      <c r="O420" s="20"/>
    </row>
    <row r="421" spans="1:15" ht="11.25">
      <c r="A421" s="113" t="s">
        <v>278</v>
      </c>
      <c r="C421" s="145">
        <v>28557</v>
      </c>
      <c r="D421" s="145">
        <v>4434</v>
      </c>
      <c r="E421" s="145">
        <v>4620</v>
      </c>
      <c r="F421" s="20">
        <f>+E421/D421*100-100</f>
        <v>4.194857916102833</v>
      </c>
      <c r="G421" s="145"/>
      <c r="H421" s="145">
        <v>40681.513</v>
      </c>
      <c r="I421" s="145">
        <v>80113.403</v>
      </c>
      <c r="J421" s="145">
        <v>123158.03</v>
      </c>
      <c r="K421" s="20">
        <f>+J421/I421*100-100</f>
        <v>53.72961999879095</v>
      </c>
      <c r="L421" s="23">
        <f>+J421/$J$419*100</f>
        <v>16.332944803900816</v>
      </c>
      <c r="M421" s="21">
        <f t="shared" si="55"/>
        <v>18067.975417230493</v>
      </c>
      <c r="N421" s="21">
        <f t="shared" si="56"/>
        <v>26657.58225108225</v>
      </c>
      <c r="O421" s="20">
        <f t="shared" si="57"/>
        <v>47.54050542741106</v>
      </c>
    </row>
    <row r="422" spans="1:15" ht="11.25">
      <c r="A422" s="113" t="s">
        <v>279</v>
      </c>
      <c r="C422" s="145">
        <v>134</v>
      </c>
      <c r="D422" s="145">
        <v>120</v>
      </c>
      <c r="E422" s="145">
        <v>138</v>
      </c>
      <c r="F422" s="20">
        <f>+E422/D422*100-100</f>
        <v>14.999999999999986</v>
      </c>
      <c r="G422" s="145"/>
      <c r="H422" s="145">
        <v>5450.618</v>
      </c>
      <c r="I422" s="145">
        <v>10712.307</v>
      </c>
      <c r="J422" s="145">
        <v>13918.254</v>
      </c>
      <c r="K422" s="20">
        <f>+J422/I422*100-100</f>
        <v>29.927699047460095</v>
      </c>
      <c r="L422" s="23">
        <f>+J422/$J$419*100</f>
        <v>1.8458079781616497</v>
      </c>
      <c r="M422" s="21">
        <f t="shared" si="55"/>
        <v>89269.225</v>
      </c>
      <c r="N422" s="21">
        <f t="shared" si="56"/>
        <v>100856.91304347827</v>
      </c>
      <c r="O422" s="20">
        <f t="shared" si="57"/>
        <v>12.980607867356596</v>
      </c>
    </row>
    <row r="423" spans="1:15" ht="22.5">
      <c r="A423" s="147" t="s">
        <v>280</v>
      </c>
      <c r="C423" s="145">
        <v>577</v>
      </c>
      <c r="D423" s="145">
        <v>825</v>
      </c>
      <c r="E423" s="145">
        <v>676</v>
      </c>
      <c r="F423" s="20">
        <f>+E423/D423*100-100</f>
        <v>-18.060606060606062</v>
      </c>
      <c r="G423" s="145"/>
      <c r="H423" s="145">
        <v>3868.218</v>
      </c>
      <c r="I423" s="145">
        <v>5155.918</v>
      </c>
      <c r="J423" s="145">
        <v>6369.179</v>
      </c>
      <c r="K423" s="20">
        <f>+J423/I423*100-100</f>
        <v>23.531425441599367</v>
      </c>
      <c r="L423" s="23">
        <f>+J423/$J$419*100</f>
        <v>0.8446663936826871</v>
      </c>
      <c r="M423" s="21">
        <f t="shared" si="55"/>
        <v>6249.597575757575</v>
      </c>
      <c r="N423" s="21">
        <f t="shared" si="56"/>
        <v>9421.862426035503</v>
      </c>
      <c r="O423" s="20">
        <f t="shared" si="57"/>
        <v>50.75950590136017</v>
      </c>
    </row>
    <row r="424" spans="1:15" ht="11.25">
      <c r="A424" s="113" t="s">
        <v>281</v>
      </c>
      <c r="C424" s="118"/>
      <c r="D424" s="118"/>
      <c r="E424" s="118"/>
      <c r="G424" s="118"/>
      <c r="H424" s="118">
        <v>254560.543</v>
      </c>
      <c r="I424" s="118">
        <v>375265.89</v>
      </c>
      <c r="J424" s="145">
        <v>610601.229</v>
      </c>
      <c r="K424" s="20">
        <f>+J424/I424*100-100</f>
        <v>62.71162534916243</v>
      </c>
      <c r="L424" s="23">
        <f>+J424/$J$419*100</f>
        <v>80.97658082425485</v>
      </c>
      <c r="M424" s="21"/>
      <c r="N424" s="21"/>
      <c r="O424" s="20"/>
    </row>
    <row r="425" spans="3:15" ht="11.25">
      <c r="C425" s="145"/>
      <c r="D425" s="145"/>
      <c r="E425" s="145"/>
      <c r="G425" s="118"/>
      <c r="H425" s="118"/>
      <c r="I425" s="118"/>
      <c r="J425" s="145"/>
      <c r="M425" s="22"/>
      <c r="N425" s="22"/>
      <c r="O425" s="22"/>
    </row>
    <row r="426" spans="1:15" ht="11.25">
      <c r="A426" s="148"/>
      <c r="B426" s="148"/>
      <c r="C426" s="148"/>
      <c r="D426" s="149"/>
      <c r="E426" s="149"/>
      <c r="F426" s="149"/>
      <c r="G426" s="149"/>
      <c r="H426" s="149"/>
      <c r="I426" s="149"/>
      <c r="J426" s="149"/>
      <c r="K426" s="149"/>
      <c r="L426" s="149"/>
      <c r="M426" s="22"/>
      <c r="N426" s="22"/>
      <c r="O426" s="22"/>
    </row>
    <row r="427" spans="1:15" ht="11.25">
      <c r="A427" s="17" t="s">
        <v>422</v>
      </c>
      <c r="B427" s="118"/>
      <c r="C427" s="118"/>
      <c r="D427" s="118"/>
      <c r="F427" s="118"/>
      <c r="G427" s="118"/>
      <c r="H427" s="118"/>
      <c r="J427" s="143"/>
      <c r="K427" s="118"/>
      <c r="M427" s="22"/>
      <c r="N427" s="22"/>
      <c r="O427" s="22"/>
    </row>
    <row r="428" spans="13:15" ht="11.25">
      <c r="M428" s="22"/>
      <c r="N428" s="22"/>
      <c r="O428" s="22"/>
    </row>
  </sheetData>
  <sheetProtection/>
  <mergeCells count="88">
    <mergeCell ref="A47:L47"/>
    <mergeCell ref="A48:L48"/>
    <mergeCell ref="C49:F49"/>
    <mergeCell ref="H49:K49"/>
    <mergeCell ref="M49:O49"/>
    <mergeCell ref="D50:F50"/>
    <mergeCell ref="I50:K50"/>
    <mergeCell ref="M50:O50"/>
    <mergeCell ref="M3:O3"/>
    <mergeCell ref="M4:O4"/>
    <mergeCell ref="D101:F101"/>
    <mergeCell ref="I101:K101"/>
    <mergeCell ref="C100:F100"/>
    <mergeCell ref="H100:K100"/>
    <mergeCell ref="D4:F4"/>
    <mergeCell ref="I4:K4"/>
    <mergeCell ref="M100:O100"/>
    <mergeCell ref="M101:O101"/>
    <mergeCell ref="D233:F233"/>
    <mergeCell ref="I233:K233"/>
    <mergeCell ref="D274:F274"/>
    <mergeCell ref="I274:K274"/>
    <mergeCell ref="A271:L271"/>
    <mergeCell ref="A272:L272"/>
    <mergeCell ref="C273:F273"/>
    <mergeCell ref="H273:K273"/>
    <mergeCell ref="A230:L230"/>
    <mergeCell ref="A231:L231"/>
    <mergeCell ref="A191:L191"/>
    <mergeCell ref="A192:L192"/>
    <mergeCell ref="D194:F194"/>
    <mergeCell ref="I194:K194"/>
    <mergeCell ref="C193:F193"/>
    <mergeCell ref="H193:K193"/>
    <mergeCell ref="D129:F129"/>
    <mergeCell ref="I129:K129"/>
    <mergeCell ref="M273:O273"/>
    <mergeCell ref="M274:O274"/>
    <mergeCell ref="M232:O232"/>
    <mergeCell ref="M233:O233"/>
    <mergeCell ref="C159:F159"/>
    <mergeCell ref="H159:K159"/>
    <mergeCell ref="C232:F232"/>
    <mergeCell ref="H232:K232"/>
    <mergeCell ref="A157:L157"/>
    <mergeCell ref="A158:L158"/>
    <mergeCell ref="M193:O193"/>
    <mergeCell ref="M194:O194"/>
    <mergeCell ref="M128:O128"/>
    <mergeCell ref="M129:O129"/>
    <mergeCell ref="M159:O159"/>
    <mergeCell ref="M160:O160"/>
    <mergeCell ref="C128:F128"/>
    <mergeCell ref="H128:K128"/>
    <mergeCell ref="D160:F160"/>
    <mergeCell ref="I160:K160"/>
    <mergeCell ref="A1:L1"/>
    <mergeCell ref="A2:L2"/>
    <mergeCell ref="A98:L98"/>
    <mergeCell ref="A99:L99"/>
    <mergeCell ref="C3:F3"/>
    <mergeCell ref="H3:K3"/>
    <mergeCell ref="A126:L126"/>
    <mergeCell ref="A127:L127"/>
    <mergeCell ref="A389:K389"/>
    <mergeCell ref="A390:K390"/>
    <mergeCell ref="M351:O351"/>
    <mergeCell ref="M352:O352"/>
    <mergeCell ref="A350:K350"/>
    <mergeCell ref="A349:K349"/>
    <mergeCell ref="D352:F352"/>
    <mergeCell ref="I352:K352"/>
    <mergeCell ref="C351:F351"/>
    <mergeCell ref="H351:K351"/>
    <mergeCell ref="M391:O391"/>
    <mergeCell ref="D392:F392"/>
    <mergeCell ref="I392:K392"/>
    <mergeCell ref="M392:O392"/>
    <mergeCell ref="C391:F391"/>
    <mergeCell ref="H391:K391"/>
    <mergeCell ref="A312:K312"/>
    <mergeCell ref="A313:K313"/>
    <mergeCell ref="C314:F314"/>
    <mergeCell ref="H314:K314"/>
    <mergeCell ref="M314:O314"/>
    <mergeCell ref="D315:F315"/>
    <mergeCell ref="I315:K315"/>
    <mergeCell ref="M315:O315"/>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6" max="11" man="1"/>
    <brk id="97" max="11" man="1"/>
    <brk id="125" max="255" man="1"/>
    <brk id="156" max="255" man="1"/>
    <brk id="190" max="255" man="1"/>
    <brk id="229" max="255" man="1"/>
    <brk id="270" max="255" man="1"/>
    <brk id="311" max="11" man="1"/>
    <brk id="348" max="255" man="1"/>
    <brk id="3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López Tapia</dc:creator>
  <cp:keywords/>
  <dc:description/>
  <cp:lastModifiedBy> </cp:lastModifiedBy>
  <cp:lastPrinted>2012-02-07T14:03:21Z</cp:lastPrinted>
  <dcterms:created xsi:type="dcterms:W3CDTF">2004-11-22T15:10:56Z</dcterms:created>
  <dcterms:modified xsi:type="dcterms:W3CDTF">2012-02-07T15:59:25Z</dcterms:modified>
  <cp:category/>
  <cp:version/>
  <cp:contentType/>
  <cp:contentStatus/>
</cp:coreProperties>
</file>