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9645" windowHeight="12060" firstSheet="2"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'portada'!$A$1:$H$86</definedName>
    <definedName name="_xlnm.Print_Area" localSheetId="6">'prin paises exp e imp'!$A$1:$F$95</definedName>
    <definedName name="_xlnm.Print_Area" localSheetId="7">'prin prod exp e imp'!$A$1:$G$98</definedName>
    <definedName name="_xlnm.Print_Area" localSheetId="9">'productos'!$A$1:$K$412</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<sst xmlns="http://schemas.openxmlformats.org/spreadsheetml/2006/main" count="835" uniqueCount="564">
  <si>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</si>
  <si>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</si>
  <si>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</si>
  <si>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</si>
  <si>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</si>
  <si>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</si>
  <si>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</si>
  <si>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</si>
  <si>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</si>
  <si>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</si>
  <si>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</si>
  <si>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</si>
  <si>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</si>
  <si>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</si>
  <si>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</si>
  <si>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</si>
  <si>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</si>
  <si>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</si>
  <si>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</si>
  <si>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</si>
  <si>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</si>
  <si>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</si>
  <si>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</si>
  <si>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</si>
  <si>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</si>
  <si>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</si>
  <si>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</si>
  <si>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</si>
  <si>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</si>
  <si>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</si>
  <si>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</si>
  <si>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</si>
  <si>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</si>
  <si>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</si>
  <si>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</si>
  <si>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</si>
  <si>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</si>
  <si>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</si>
  <si>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</si>
  <si>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</si>
  <si>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</si>
  <si>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</si>
  <si>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</si>
  <si>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</si>
  <si>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</si>
  <si>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</si>
  <si>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</si>
  <si>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</si>
  <si>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</si>
  <si>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</si>
  <si>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</si>
  <si>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</si>
  <si>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</si>
  <si>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</si>
  <si>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</si>
  <si>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</si>
  <si>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</si>
  <si>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</si>
  <si>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</si>
  <si>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</si>
  <si>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</si>
  <si>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</si>
  <si>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</si>
  <si>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</si>
  <si>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</si>
  <si>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</si>
  <si>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</si>
  <si>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</si>
  <si>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</si>
  <si>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</si>
  <si>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</si>
  <si>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</si>
  <si>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</si>
  <si>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</si>
  <si>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</si>
  <si>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</si>
  <si>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</si>
  <si>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</si>
  <si>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</si>
  <si>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</si>
  <si>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</si>
  <si>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</si>
  <si>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</si>
  <si>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</si>
  <si>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</si>
  <si>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</si>
  <si>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</si>
  <si>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</si>
  <si>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</si>
  <si>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</si>
  <si>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</si>
  <si>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</si>
  <si>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</si>
  <si>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</si>
  <si>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</si>
  <si>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</si>
  <si>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</si>
  <si>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</si>
  <si>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</si>
  <si>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</si>
  <si>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</si>
  <si>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</si>
  <si>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</si>
  <si>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</si>
  <si>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</si>
  <si>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</si>
  <si>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</si>
  <si>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</si>
  <si>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</si>
  <si>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</si>
  <si>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</si>
  <si>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</si>
  <si>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</si>
  <si>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</si>
  <si>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</si>
  <si>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</si>
  <si>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</si>
  <si>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</si>
  <si>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</si>
  <si>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</si>
  <si>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</si>
  <si>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</si>
  <si>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</si>
  <si>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</si>
  <si>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</si>
  <si>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</si>
  <si>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</si>
  <si>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</si>
  <si>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</si>
  <si>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</si>
  <si>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</si>
  <si>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</si>
  <si>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</si>
  <si>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</si>
  <si>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</si>
  <si>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</si>
  <si>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</si>
  <si>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</si>
  <si>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</si>
  <si>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</si>
  <si>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</si>
  <si>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</si>
  <si>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</si>
  <si>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</si>
  <si>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</si>
  <si>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</si>
  <si>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</si>
  <si>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</si>
  <si>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</si>
  <si>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</si>
  <si>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</si>
  <si>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</si>
  <si>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</si>
  <si>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</si>
  <si>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</si>
  <si>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</si>
  <si>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</si>
  <si>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</si>
  <si>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</si>
  <si>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</si>
  <si>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</si>
  <si>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</si>
  <si>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</si>
  <si>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</si>
  <si>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</si>
  <si>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</si>
  <si>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</si>
  <si>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</si>
  <si>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</si>
  <si>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</si>
  <si>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</si>
  <si>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</si>
  <si>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</si>
  <si>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</si>
  <si>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</si>
  <si>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</si>
  <si>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</si>
  <si>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</si>
  <si>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</si>
  <si>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</si>
  <si>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</si>
  <si>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</si>
  <si>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</si>
  <si>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</si>
  <si>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</si>
  <si>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</si>
  <si>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</si>
  <si>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</si>
  <si>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</si>
  <si>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</si>
  <si>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</si>
  <si>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</si>
  <si>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</si>
  <si>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</si>
  <si>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</si>
  <si>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</si>
  <si>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</si>
  <si>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</si>
  <si>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</si>
  <si>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</si>
  <si>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</si>
  <si>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</si>
  <si>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</si>
  <si>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</si>
  <si>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</si>
  <si>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</si>
  <si>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</si>
  <si>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</si>
  <si>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</si>
  <si>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</si>
  <si>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</si>
  <si>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</si>
  <si>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</si>
  <si>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</si>
  <si>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</si>
  <si>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</si>
  <si>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</si>
  <si>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</si>
  <si>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</si>
  <si>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</si>
  <si>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</si>
  <si>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</si>
  <si>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</si>
  <si>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</si>
  <si>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</si>
  <si>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</si>
  <si>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</si>
  <si>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</si>
  <si>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</si>
  <si>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</si>
  <si>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</si>
  <si>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</si>
  <si>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</si>
  <si>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</si>
  <si>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</si>
  <si>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</si>
  <si>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</si>
  <si>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</si>
  <si>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</si>
  <si>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</si>
  <si>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</si>
  <si>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</si>
  <si>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</si>
  <si>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</si>
  <si>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</si>
  <si>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</si>
  <si>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</si>
  <si>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</si>
  <si>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</si>
  <si>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</si>
  <si>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</si>
  <si>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</si>
  <si>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</si>
  <si>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</si>
  <si>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</si>
  <si>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</si>
  <si>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</si>
  <si>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</si>
  <si>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</si>
  <si>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</si>
  <si>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</si>
  <si>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</si>
  <si>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</si>
  <si>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</si>
  <si>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</si>
  <si>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</si>
  <si>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</si>
  <si>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</si>
  <si>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</si>
  <si>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</si>
  <si>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</si>
  <si>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</si>
  <si>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</si>
  <si>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</si>
  <si>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</si>
  <si>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</si>
  <si>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</si>
  <si>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</si>
  <si>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</si>
  <si>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</si>
  <si>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</si>
  <si>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</si>
  <si>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</si>
  <si>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</si>
  <si>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</si>
  <si>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</si>
  <si>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</si>
  <si>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</si>
  <si>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</si>
  <si>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</si>
  <si>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</si>
  <si>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</si>
  <si>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</si>
  <si>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</si>
  <si>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</si>
  <si>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</si>
  <si>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</si>
  <si>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</si>
  <si>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</si>
  <si>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</si>
  <si>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</si>
  <si>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</si>
  <si>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</si>
  <si>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</si>
  <si>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</si>
  <si>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</si>
  <si>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</si>
  <si>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</si>
  <si>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</si>
  <si>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</si>
  <si>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</si>
  <si>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</si>
  <si>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</si>
  <si>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</si>
  <si>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</si>
  <si>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</si>
  <si>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</si>
  <si>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</si>
  <si>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</si>
  <si>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</si>
  <si>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</si>
  <si>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</si>
  <si>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</si>
  <si>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</si>
  <si>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</si>
  <si>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</si>
  <si>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</si>
  <si>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</si>
  <si>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</si>
  <si>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</si>
  <si>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</si>
  <si>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</si>
  <si>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</si>
  <si>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</si>
  <si>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</si>
  <si>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</si>
  <si>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</si>
  <si>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</si>
  <si>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</si>
  <si>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</si>
  <si>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</si>
  <si>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</si>
  <si>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</si>
  <si>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</si>
  <si>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</si>
  <si>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</si>
  <si>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</si>
  <si>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</si>
  <si>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</si>
  <si>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</si>
  <si>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</si>
  <si>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</si>
  <si>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</si>
  <si>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</si>
  <si>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</si>
  <si>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</si>
  <si>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</si>
  <si>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</si>
  <si>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</si>
  <si>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</si>
  <si>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</si>
  <si>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</si>
  <si>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</si>
  <si>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</si>
  <si>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</si>
  <si>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</si>
  <si>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</si>
  <si>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</si>
  <si>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</si>
  <si>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</si>
  <si>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</si>
  <si>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</si>
  <si>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</si>
  <si>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</si>
  <si>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</si>
  <si>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</si>
  <si>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</si>
  <si>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</si>
  <si>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</si>
  <si>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</si>
  <si>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</si>
  <si>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</si>
  <si>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</si>
  <si>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</si>
  <si>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</si>
  <si>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</si>
  <si>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</si>
  <si>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</si>
  <si>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</si>
  <si>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</si>
  <si>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</si>
  <si>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</si>
  <si>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</si>
  <si>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</si>
  <si>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</si>
  <si>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</si>
  <si>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</si>
  <si>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</si>
  <si>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</si>
  <si>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</si>
  <si>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</si>
  <si>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</si>
  <si>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</si>
  <si>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</si>
  <si>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</si>
  <si>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</si>
  <si>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</si>
  <si>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</si>
  <si>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</si>
  <si>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</si>
  <si>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</si>
  <si>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</si>
  <si>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</si>
  <si>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</si>
  <si>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</si>
  <si>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</si>
  <si>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</si>
  <si>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</si>
  <si>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</si>
  <si>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</si>
  <si>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</si>
  <si>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</si>
  <si>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</si>
  <si>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</si>
  <si>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</si>
  <si>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</si>
  <si>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</si>
  <si>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</si>
  <si>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</si>
  <si>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</si>
  <si>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</si>
  <si>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</si>
  <si>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</si>
  <si>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</si>
  <si>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</si>
  <si>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</si>
  <si>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</si>
  <si>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</si>
  <si>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</si>
  <si>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</si>
  <si>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</si>
  <si>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</si>
  <si>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</si>
  <si>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</si>
  <si>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</si>
  <si>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</si>
  <si>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</si>
  <si>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</si>
  <si>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</si>
  <si>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</si>
  <si>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</si>
  <si>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</si>
  <si>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</si>
  <si>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</si>
  <si>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</si>
  <si>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</si>
  <si>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</si>
  <si>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</si>
  <si>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</si>
  <si>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</si>
  <si>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</si>
  <si>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</si>
  <si>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</si>
  <si>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</si>
  <si>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</si>
  <si>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</si>
  <si>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</si>
  <si>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</si>
  <si>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</si>
  <si>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</si>
  <si>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Cerezas frescas</t>
  </si>
  <si>
    <t>02032900</t>
  </si>
  <si>
    <t>02013000</t>
  </si>
  <si>
    <t>Las demás maderas contrachapadas</t>
  </si>
  <si>
    <t>Mezclas aceites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</si>
  <si>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</si>
  <si>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</si>
  <si>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</si>
  <si>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</si>
  <si>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</si>
  <si>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Exportaciones país</t>
  </si>
  <si>
    <t>Importaciones país</t>
  </si>
  <si>
    <t>Gustavo Rojas Le-Bert</t>
  </si>
  <si>
    <t>Madera simplemente aserrada (desde 2007)</t>
  </si>
  <si>
    <t>Cerveza de malta</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</si>
  <si>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</si>
  <si>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</si>
  <si>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</si>
  <si>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</si>
  <si>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</si>
  <si>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</si>
  <si>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</si>
  <si>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</si>
  <si>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</si>
  <si>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</si>
  <si>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</si>
  <si>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</si>
  <si>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</si>
  <si>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</si>
  <si>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</si>
  <si>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</si>
  <si>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</si>
  <si>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</si>
  <si>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</si>
  <si>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</si>
  <si>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</si>
  <si>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</si>
  <si>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</si>
  <si>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</si>
  <si>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</si>
  <si>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</si>
  <si>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Pasta química de maderas distintas a las coníferas</t>
  </si>
  <si>
    <t>Arroz semiblanqueado o blanqueado, incluso pulido</t>
  </si>
  <si>
    <t>Partc. 2010</t>
  </si>
  <si>
    <t>Total Flores/Bulbos/Musgos</t>
  </si>
  <si>
    <t>Total Semillas</t>
  </si>
  <si>
    <t>Total Pecuario</t>
  </si>
  <si>
    <t>Rusia</t>
  </si>
  <si>
    <t xml:space="preserve">Manzanas frescas </t>
  </si>
  <si>
    <t>02071400</t>
  </si>
  <si>
    <t>Bananas o plátanos, frescos o secos</t>
  </si>
  <si>
    <t>Carne bovina deshuesada fresca o refrigerada</t>
  </si>
  <si>
    <t>02071200</t>
  </si>
  <si>
    <t>08030000</t>
  </si>
  <si>
    <t xml:space="preserve">Sorgo para grano (granífero) </t>
  </si>
  <si>
    <t>Carne de gallo o gallina sin trocear congelada</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</si>
  <si>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</si>
  <si>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</si>
  <si>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</si>
  <si>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</si>
  <si>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Kiwis frescos</t>
  </si>
  <si>
    <t xml:space="preserve">Uvas frescas </t>
  </si>
  <si>
    <t xml:space="preserve">Vino con denominación de origen </t>
  </si>
  <si>
    <t>Las demás preparaciones para alimentar animales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</si>
  <si>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</si>
  <si>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</si>
  <si>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</si>
  <si>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</si>
  <si>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</si>
  <si>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</si>
  <si>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t>Avance mensual enero-julio de 2010</t>
  </si>
  <si>
    <t>Agosto de 2010</t>
  </si>
  <si>
    <t>Avance mensual enero - julio de 2010</t>
  </si>
  <si>
    <t>enero - julio</t>
  </si>
  <si>
    <t>enero- julio  2009</t>
  </si>
  <si>
    <t>enero-julio 2010</t>
  </si>
  <si>
    <t>ene-jul 06</t>
  </si>
  <si>
    <t>ene-jul 07</t>
  </si>
  <si>
    <t>ene-jul 08</t>
  </si>
  <si>
    <t>ene-jul 09</t>
  </si>
  <si>
    <t>ene-jul 10</t>
  </si>
  <si>
    <t xml:space="preserve">Fuente: ODEPA con información del Servicio Nacional de Aduanas; Banco Central 09/08/2010
* Cifras sujetas a revisión por informes de variación de valor (IVV).
</t>
  </si>
  <si>
    <t>España</t>
  </si>
  <si>
    <t>Listones y molduras de madera para muebles de coníferas (total)</t>
  </si>
  <si>
    <t>Pasta química de coníferas a la sosa semiblanqueada</t>
  </si>
  <si>
    <t xml:space="preserve">Arándanos </t>
  </si>
  <si>
    <t xml:space="preserve">Las demás maderas en plaquitas o partículas no coníferas </t>
  </si>
  <si>
    <t>Las demás carnes porcinas congeladas</t>
  </si>
  <si>
    <t xml:space="preserve">Maíz para la siembra </t>
  </si>
  <si>
    <t xml:space="preserve">Tortas y residuos de soja </t>
  </si>
  <si>
    <t xml:space="preserve">Trozos y despojos  congelados </t>
  </si>
  <si>
    <t>Barriles, cubas, tinas y demás manufacturas de toneleria</t>
  </si>
  <si>
    <r>
      <t xml:space="preserve">Nota </t>
    </r>
    <r>
      <rPr>
        <vertAlign val="superscript"/>
        <sz val="8"/>
        <rFont val="Arial"/>
        <family val="2"/>
      </rPr>
      <t>1</t>
    </r>
    <r>
      <rPr>
        <sz val="8"/>
        <rFont val="Arial"/>
        <family val="2"/>
      </rPr>
      <t>: volumen de vinos y alcoholes en miles de litros.</t>
    </r>
  </si>
  <si>
    <t>Rubro</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</si>
</sst>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74">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b/>
      <vertAlign val="superscript"/>
      <sz val="8"/>
      <name val="Arial"/>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9"/>
      <color indexed="8"/>
      <name val="Calibri"/>
      <family val="0"/>
    </font>
    <font>
      <vertAlign val="superscript"/>
      <sz val="8"/>
      <name val="Arial"/>
      <family val="2"/>
    </font>
    <font>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339">
    <xf numFmtId="0" fontId="0" fillId="0" borderId="0" xfId="0" applyAlignment="1">
      <alignment/>
    </xf>
    <xf numFmtId="0" fontId="0" fillId="0" borderId="0" xfId="0" applyFont="1" applyAlignment="1">
      <alignment/>
    </xf>
    <xf numFmtId="0" fontId="5" fillId="0" borderId="0" xfId="59" applyFont="1" applyProtection="1">
      <alignment/>
      <protection/>
    </xf>
    <xf numFmtId="0" fontId="5" fillId="0" borderId="0" xfId="59" applyFont="1" applyBorder="1" applyProtection="1">
      <alignment/>
      <protection/>
    </xf>
    <xf numFmtId="0" fontId="3" fillId="0" borderId="0" xfId="59" applyFont="1" applyBorder="1" applyAlignment="1" applyProtection="1">
      <alignment horizontal="centerContinuous" vertical="center"/>
      <protection/>
    </xf>
    <xf numFmtId="0" fontId="2" fillId="0" borderId="0" xfId="59" applyFont="1" applyBorder="1" applyAlignment="1" applyProtection="1">
      <alignment horizontal="centerContinuous" vertical="center"/>
      <protection/>
    </xf>
    <xf numFmtId="0" fontId="2" fillId="0" borderId="0" xfId="59" applyFont="1" applyBorder="1" applyProtection="1">
      <alignment/>
      <protection/>
    </xf>
    <xf numFmtId="0" fontId="2" fillId="0" borderId="0" xfId="59" applyFont="1" applyBorder="1" applyAlignment="1" applyProtection="1">
      <alignment horizontal="center"/>
      <protection/>
    </xf>
    <xf numFmtId="0" fontId="2" fillId="0" borderId="0" xfId="59" applyFont="1" applyBorder="1" applyAlignment="1" applyProtection="1">
      <alignment horizontal="left"/>
      <protection/>
    </xf>
    <xf numFmtId="0" fontId="2" fillId="0" borderId="0" xfId="59" applyFont="1" applyBorder="1" applyAlignment="1" applyProtection="1">
      <alignment horizontal="right"/>
      <protection/>
    </xf>
    <xf numFmtId="0" fontId="3" fillId="0" borderId="0" xfId="59"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9" applyFont="1" applyBorder="1" applyAlignment="1" applyProtection="1">
      <alignment horizontal="left"/>
      <protection/>
    </xf>
    <xf numFmtId="0" fontId="3" fillId="0" borderId="10" xfId="59" applyFont="1" applyBorder="1" applyProtection="1">
      <alignment/>
      <protection/>
    </xf>
    <xf numFmtId="0" fontId="3" fillId="0" borderId="10" xfId="59" applyFont="1" applyBorder="1" applyAlignment="1" applyProtection="1">
      <alignment horizontal="right"/>
      <protection/>
    </xf>
    <xf numFmtId="0" fontId="2" fillId="0" borderId="11" xfId="59" applyFont="1" applyBorder="1" applyAlignment="1" applyProtection="1">
      <alignment horizontal="left"/>
      <protection/>
    </xf>
    <xf numFmtId="0" fontId="2" fillId="0" borderId="11" xfId="59" applyFont="1" applyBorder="1" applyProtection="1">
      <alignment/>
      <protection/>
    </xf>
    <xf numFmtId="0" fontId="2" fillId="0" borderId="11" xfId="59"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61"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61"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61"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61"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61"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61"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61"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61"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61" applyNumberFormat="1" applyFont="1" applyFill="1" applyBorder="1" applyAlignment="1">
      <alignment/>
    </xf>
    <xf numFmtId="166" fontId="2" fillId="34" borderId="13" xfId="61"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9" fontId="4" fillId="0" borderId="0" xfId="61" applyFont="1" applyFill="1" applyBorder="1" applyAlignment="1">
      <alignment horizontal="right"/>
    </xf>
    <xf numFmtId="0" fontId="0" fillId="0" borderId="0" xfId="0" applyFont="1" applyFill="1" applyAlignment="1">
      <alignment/>
    </xf>
    <xf numFmtId="0" fontId="0" fillId="0" borderId="0" xfId="0" applyFont="1" applyFill="1" applyAlignment="1" quotePrefix="1">
      <alignment/>
    </xf>
    <xf numFmtId="17" fontId="0" fillId="0" borderId="0" xfId="0" applyNumberFormat="1" applyFont="1" applyFill="1" applyAlignment="1">
      <alignment/>
    </xf>
    <xf numFmtId="3" fontId="4" fillId="0" borderId="0" xfId="0" applyNumberFormat="1" applyFont="1" applyFill="1" applyBorder="1" applyAlignment="1">
      <alignment horizontal="right"/>
    </xf>
    <xf numFmtId="169" fontId="4" fillId="0" borderId="0" xfId="48" applyNumberFormat="1" applyFont="1" applyFill="1" applyAlignment="1">
      <alignment vertical="center"/>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61" applyNumberFormat="1" applyFont="1" applyFill="1" applyBorder="1" applyAlignment="1">
      <alignment/>
    </xf>
    <xf numFmtId="166" fontId="2" fillId="0" borderId="0" xfId="61" applyNumberFormat="1" applyFont="1" applyAlignment="1">
      <alignment/>
    </xf>
    <xf numFmtId="166" fontId="2" fillId="0" borderId="22" xfId="61" applyNumberFormat="1" applyFont="1" applyBorder="1" applyAlignment="1">
      <alignment/>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61" applyNumberFormat="1" applyFont="1" applyFill="1" applyBorder="1" applyAlignment="1">
      <alignment/>
    </xf>
    <xf numFmtId="166" fontId="3" fillId="0" borderId="0" xfId="61" applyNumberFormat="1" applyFont="1" applyAlignment="1">
      <alignment/>
    </xf>
    <xf numFmtId="17" fontId="8" fillId="0" borderId="0" xfId="0" applyNumberFormat="1" applyFont="1" applyBorder="1" applyAlignment="1" quotePrefix="1">
      <alignment horizontal="center"/>
    </xf>
    <xf numFmtId="3" fontId="2" fillId="0" borderId="0" xfId="57" applyNumberFormat="1" applyFont="1">
      <alignment/>
      <protection/>
    </xf>
    <xf numFmtId="3" fontId="2" fillId="0" borderId="0" xfId="58"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0" fontId="6" fillId="0" borderId="0" xfId="0" applyFont="1" applyFill="1" applyBorder="1" applyAlignment="1">
      <alignment vertical="center"/>
    </xf>
    <xf numFmtId="169" fontId="6" fillId="0" borderId="0" xfId="48" applyNumberFormat="1" applyFont="1" applyFill="1" applyBorder="1" applyAlignment="1">
      <alignment vertical="center"/>
    </xf>
    <xf numFmtId="167" fontId="19" fillId="0" borderId="0" xfId="0" applyNumberFormat="1" applyFont="1" applyFill="1" applyAlignment="1">
      <alignment vertical="center"/>
    </xf>
    <xf numFmtId="0" fontId="19" fillId="0" borderId="0" xfId="0" applyFont="1" applyFill="1" applyAlignment="1">
      <alignment vertical="center"/>
    </xf>
    <xf numFmtId="169" fontId="0" fillId="0" borderId="0" xfId="48" applyNumberFormat="1" applyFont="1" applyFill="1" applyAlignment="1">
      <alignment/>
    </xf>
    <xf numFmtId="3" fontId="4" fillId="0" borderId="0" xfId="0" applyNumberFormat="1" applyFont="1" applyFill="1" applyAlignment="1">
      <alignment vertical="center"/>
    </xf>
    <xf numFmtId="0" fontId="18" fillId="0" borderId="0" xfId="0" applyFont="1" applyFill="1" applyAlignment="1">
      <alignment horizontal="center" wrapText="1"/>
    </xf>
    <xf numFmtId="4" fontId="18" fillId="0" borderId="0" xfId="0" applyNumberFormat="1" applyFont="1" applyFill="1" applyAlignment="1">
      <alignment horizontal="right"/>
    </xf>
    <xf numFmtId="0" fontId="18" fillId="0" borderId="0" xfId="0" applyFont="1" applyFill="1" applyAlignment="1">
      <alignment horizontal="right"/>
    </xf>
    <xf numFmtId="0" fontId="0" fillId="0" borderId="0" xfId="0" applyFill="1" applyAlignment="1">
      <alignment/>
    </xf>
    <xf numFmtId="4" fontId="18" fillId="0" borderId="0" xfId="0" applyNumberFormat="1" applyFont="1" applyFill="1" applyAlignment="1">
      <alignment/>
    </xf>
    <xf numFmtId="0" fontId="73" fillId="0" borderId="0" xfId="0" applyFont="1" applyFill="1" applyAlignment="1">
      <alignment horizontal="right"/>
    </xf>
    <xf numFmtId="169" fontId="73" fillId="0" borderId="0" xfId="48" applyNumberFormat="1" applyFont="1" applyFill="1" applyAlignment="1">
      <alignment horizontal="right"/>
    </xf>
    <xf numFmtId="169" fontId="2" fillId="0" borderId="0" xfId="48" applyNumberFormat="1" applyFont="1" applyFill="1" applyAlignment="1">
      <alignment vertical="center"/>
    </xf>
    <xf numFmtId="0" fontId="0" fillId="0" borderId="0" xfId="0" applyFont="1" applyAlignment="1">
      <alignment horizontal="center"/>
    </xf>
    <xf numFmtId="0" fontId="1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vertical="top" wrapText="1"/>
    </xf>
    <xf numFmtId="0" fontId="3" fillId="0" borderId="0" xfId="59"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18" fillId="0" borderId="0" xfId="0" applyFont="1" applyFill="1" applyAlignment="1">
      <alignment wrapText="1"/>
    </xf>
    <xf numFmtId="0" fontId="4" fillId="0" borderId="14" xfId="0" applyFont="1" applyFill="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4"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12" fillId="0" borderId="0" xfId="0" applyFont="1" applyFill="1" applyBorder="1" applyAlignment="1">
      <alignment horizontal="left"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33" borderId="14" xfId="0" applyNumberFormat="1" applyFont="1" applyFill="1" applyBorder="1" applyAlignment="1">
      <alignment horizontal="center"/>
    </xf>
    <xf numFmtId="0" fontId="3" fillId="33" borderId="13" xfId="0" applyFont="1" applyFill="1" applyBorder="1" applyAlignment="1">
      <alignment vertical="center" wrapText="1"/>
    </xf>
    <xf numFmtId="0" fontId="3" fillId="33" borderId="14" xfId="0" applyFont="1" applyFill="1" applyBorder="1" applyAlignment="1" quotePrefix="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quotePrefix="1">
      <alignment horizontal="center"/>
    </xf>
    <xf numFmtId="0" fontId="3" fillId="0" borderId="23" xfId="0" applyFont="1" applyFill="1" applyBorder="1" applyAlignment="1" quotePrefix="1">
      <alignment horizontal="center"/>
    </xf>
    <xf numFmtId="0" fontId="2" fillId="0" borderId="21" xfId="0" applyFont="1" applyFill="1" applyBorder="1" applyAlignment="1">
      <alignment horizontal="center"/>
    </xf>
    <xf numFmtId="0" fontId="2" fillId="0" borderId="0" xfId="0" applyFont="1" applyFill="1" applyBorder="1" applyAlignment="1">
      <alignment horizontal="center"/>
    </xf>
    <xf numFmtId="0" fontId="2" fillId="0" borderId="22" xfId="0" applyFont="1" applyFill="1" applyBorder="1" applyAlignment="1" quotePrefix="1">
      <alignment horizontal="center"/>
    </xf>
    <xf numFmtId="0" fontId="2" fillId="0" borderId="23" xfId="0" applyFont="1" applyFill="1" applyBorder="1" applyAlignment="1" quotePrefix="1">
      <alignment horizontal="center"/>
    </xf>
    <xf numFmtId="0" fontId="2" fillId="0" borderId="23" xfId="0" applyFont="1" applyFill="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 3" xfId="58"/>
    <cellStyle name="Normal_indice"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7125"/>
          <c:h val="0.75125"/>
        </c:manualLayout>
      </c:layout>
      <c:lineChart>
        <c:grouping val="standard"/>
        <c:varyColors val="0"/>
        <c:ser>
          <c:idx val="0"/>
          <c:order val="0"/>
          <c:tx>
            <c:strRef>
              <c:f>balanza!$Z$28</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balanza!$Y$29:$Y$33</c:f>
              <c:strCache/>
            </c:strRef>
          </c:cat>
          <c:val>
            <c:numRef>
              <c:f>balanza!$Z$29:$Z$33</c:f>
              <c:numCache/>
            </c:numRef>
          </c:val>
          <c:smooth val="0"/>
        </c:ser>
        <c:ser>
          <c:idx val="1"/>
          <c:order val="1"/>
          <c:tx>
            <c:strRef>
              <c:f>balanza!$AA$28</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balanza!$Y$29:$Y$33</c:f>
              <c:strCache/>
            </c:strRef>
          </c:cat>
          <c:val>
            <c:numRef>
              <c:f>balanza!$AA$29:$AA$33</c:f>
              <c:numCache/>
            </c:numRef>
          </c:val>
          <c:smooth val="0"/>
        </c:ser>
        <c:ser>
          <c:idx val="2"/>
          <c:order val="2"/>
          <c:tx>
            <c:strRef>
              <c:f>balanza!$AB$28</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balanza!$Y$29:$Y$33</c:f>
              <c:strCache/>
            </c:strRef>
          </c:cat>
          <c:val>
            <c:numRef>
              <c:f>balanza!$AB$29:$AB$33</c:f>
              <c:numCache/>
            </c:numRef>
          </c:val>
          <c:smooth val="0"/>
        </c:ser>
        <c:ser>
          <c:idx val="3"/>
          <c:order val="3"/>
          <c:tx>
            <c:strRef>
              <c:f>balanza!$AC$28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balanza!$Y$29:$Y$33</c:f>
              <c:strCache/>
            </c:strRef>
          </c:cat>
          <c:val>
            <c:numRef>
              <c:f>balanza!$AC$29:$AC$33</c:f>
              <c:numCache/>
            </c:numRef>
          </c:val>
          <c:smooth val="0"/>
        </c:ser>
        <c:marker val="1"/>
        <c:axId val="62901989"/>
        <c:axId val="29246990"/>
      </c:lineChart>
      <c:catAx>
        <c:axId val="62901989"/>
        <c:scaling>
          <c:orientation val="minMax"/>
        </c:scaling>
        <c:axPos val="b"/>
        <c:delete val="0"/>
        <c:numFmt formatCode="General" sourceLinked="1"/>
        <c:majorTickMark val="none"/>
        <c:minorTickMark val="none"/>
        <c:tickLblPos val="nextTo"/>
        <c:spPr>
          <a:ln w="3175">
            <a:solidFill>
              <a:srgbClr val="808080"/>
            </a:solidFill>
          </a:ln>
        </c:spPr>
        <c:crossAx val="29246990"/>
        <c:crosses val="autoZero"/>
        <c:auto val="1"/>
        <c:lblOffset val="100"/>
        <c:tickLblSkip val="1"/>
        <c:noMultiLvlLbl val="0"/>
      </c:catAx>
      <c:valAx>
        <c:axId val="292469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901989"/>
        <c:crossesAt val="1"/>
        <c:crossBetween val="between"/>
        <c:dispUnits>
          <c:builtInUnit val="thousands"/>
          <c:dispUnitsLbl>
            <c:layout>
              <c:manualLayout>
                <c:xMode val="edge"/>
                <c:yMode val="edge"/>
                <c:x val="-0.014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6025"/>
          <c:w val="0.144"/>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julio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6736141"/>
        <c:axId val="39298678"/>
      </c:barChart>
      <c:catAx>
        <c:axId val="267361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298678"/>
        <c:crosses val="autoZero"/>
        <c:auto val="1"/>
        <c:lblOffset val="100"/>
        <c:tickLblSkip val="1"/>
        <c:noMultiLvlLbl val="0"/>
      </c:catAx>
      <c:valAx>
        <c:axId val="392986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3614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julio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8143783"/>
        <c:axId val="29076320"/>
      </c:barChart>
      <c:catAx>
        <c:axId val="1814378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076320"/>
        <c:crosses val="autoZero"/>
        <c:auto val="1"/>
        <c:lblOffset val="100"/>
        <c:tickLblSkip val="1"/>
        <c:noMultiLvlLbl val="0"/>
      </c:catAx>
      <c:valAx>
        <c:axId val="29076320"/>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14378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julio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0360289"/>
        <c:axId val="6371690"/>
      </c:barChart>
      <c:catAx>
        <c:axId val="6036028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71690"/>
        <c:crossesAt val="0"/>
        <c:auto val="1"/>
        <c:lblOffset val="100"/>
        <c:tickLblSkip val="1"/>
        <c:noMultiLvlLbl val="0"/>
      </c:catAx>
      <c:valAx>
        <c:axId val="6371690"/>
        <c:scaling>
          <c:orientation val="minMax"/>
          <c:max val="3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360289"/>
        <c:crossesAt val="1"/>
        <c:crossBetween val="between"/>
        <c:dispUnits/>
        <c:majorUnit val="4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julio de 2010 </a:t>
            </a:r>
          </a:p>
        </c:rich>
      </c:tx>
      <c:layout>
        <c:manualLayout>
          <c:xMode val="factor"/>
          <c:yMode val="factor"/>
          <c:x val="-0.0235"/>
          <c:y val="-0.01525"/>
        </c:manualLayout>
      </c:layout>
      <c:spPr>
        <a:noFill/>
        <a:ln w="3175">
          <a:noFill/>
        </a:ln>
      </c:spPr>
    </c:title>
    <c:plotArea>
      <c:layout>
        <c:manualLayout>
          <c:xMode val="edge"/>
          <c:yMode val="edge"/>
          <c:x val="0.016"/>
          <c:y val="0.149"/>
          <c:w val="0.9652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Rubros'!$A$9:$A$17</c:f>
              <c:strCache/>
            </c:strRef>
          </c:cat>
          <c:val>
            <c:numRef>
              <c:f>'Principales Rubros'!$I$9:$I$17</c:f>
              <c:numCache/>
            </c:numRef>
          </c:val>
        </c:ser>
        <c:gapWidth val="100"/>
        <c:axId val="57345211"/>
        <c:axId val="46344852"/>
      </c:barChart>
      <c:catAx>
        <c:axId val="57345211"/>
        <c:scaling>
          <c:orientation val="minMax"/>
        </c:scaling>
        <c:axPos val="l"/>
        <c:delete val="0"/>
        <c:numFmt formatCode="General" sourceLinked="1"/>
        <c:majorTickMark val="out"/>
        <c:minorTickMark val="none"/>
        <c:tickLblPos val="nextTo"/>
        <c:spPr>
          <a:ln w="3175">
            <a:solidFill>
              <a:srgbClr val="808080"/>
            </a:solidFill>
          </a:ln>
        </c:spPr>
        <c:crossAx val="46344852"/>
        <c:crosses val="autoZero"/>
        <c:auto val="1"/>
        <c:lblOffset val="100"/>
        <c:tickLblSkip val="1"/>
        <c:noMultiLvlLbl val="0"/>
      </c:catAx>
      <c:valAx>
        <c:axId val="46344852"/>
        <c:scaling>
          <c:orientation val="minMax"/>
          <c:max val="24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345211"/>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4"/>
          <c:w val="0.748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61896319"/>
        <c:axId val="20195960"/>
      </c:lineChart>
      <c:catAx>
        <c:axId val="6189631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0195960"/>
        <c:crosses val="autoZero"/>
        <c:auto val="1"/>
        <c:lblOffset val="100"/>
        <c:tickLblSkip val="1"/>
        <c:noMultiLvlLbl val="0"/>
      </c:catAx>
      <c:valAx>
        <c:axId val="20195960"/>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896319"/>
        <c:crossesAt val="1"/>
        <c:crossBetween val="between"/>
        <c:dispUnits>
          <c:builtInUnit val="thousands"/>
        </c:dispUnits>
      </c:valAx>
      <c:spPr>
        <a:solidFill>
          <a:srgbClr val="FFFFFF"/>
        </a:solidFill>
        <a:ln w="3175">
          <a:noFill/>
        </a:ln>
      </c:spPr>
    </c:plotArea>
    <c:legend>
      <c:legendPos val="r"/>
      <c:layout>
        <c:manualLayout>
          <c:xMode val="edge"/>
          <c:yMode val="edge"/>
          <c:x val="0.82625"/>
          <c:y val="0.4635"/>
          <c:w val="0.163"/>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075"/>
          <c:y val="0.22325"/>
          <c:w val="0.7757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47545913"/>
        <c:axId val="25260034"/>
      </c:lineChart>
      <c:catAx>
        <c:axId val="47545913"/>
        <c:scaling>
          <c:orientation val="minMax"/>
        </c:scaling>
        <c:axPos val="b"/>
        <c:delete val="0"/>
        <c:numFmt formatCode="General" sourceLinked="1"/>
        <c:majorTickMark val="out"/>
        <c:minorTickMark val="none"/>
        <c:tickLblPos val="nextTo"/>
        <c:spPr>
          <a:ln w="3175">
            <a:solidFill>
              <a:srgbClr val="808080"/>
            </a:solidFill>
          </a:ln>
        </c:spPr>
        <c:crossAx val="25260034"/>
        <c:crosses val="autoZero"/>
        <c:auto val="1"/>
        <c:lblOffset val="100"/>
        <c:tickLblSkip val="1"/>
        <c:noMultiLvlLbl val="0"/>
      </c:catAx>
      <c:valAx>
        <c:axId val="252600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45913"/>
        <c:crossesAt val="1"/>
        <c:crossBetween val="between"/>
        <c:dispUnits>
          <c:builtInUnit val="thousands"/>
          <c:dispUnitsLbl>
            <c:layout>
              <c:manualLayout>
                <c:xMode val="edge"/>
                <c:yMode val="edge"/>
                <c:x val="-0.014"/>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175"/>
          <c:y val="0.45875"/>
          <c:w val="0.1415"/>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julio de 2010 </a:t>
            </a:r>
          </a:p>
        </c:rich>
      </c:tx>
      <c:layout>
        <c:manualLayout>
          <c:xMode val="factor"/>
          <c:yMode val="factor"/>
          <c:x val="-0.00175"/>
          <c:y val="-0.012"/>
        </c:manualLayout>
      </c:layout>
      <c:spPr>
        <a:noFill/>
        <a:ln w="3175">
          <a:noFill/>
        </a:ln>
      </c:spPr>
    </c:title>
    <c:plotArea>
      <c:layout>
        <c:manualLayout>
          <c:xMode val="edge"/>
          <c:yMode val="edge"/>
          <c:x val="0.249"/>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julio de 2010
</a:t>
            </a:r>
          </a:p>
        </c:rich>
      </c:tx>
      <c:layout>
        <c:manualLayout>
          <c:xMode val="factor"/>
          <c:yMode val="factor"/>
          <c:x val="-0.00175"/>
          <c:y val="-0.01225"/>
        </c:manualLayout>
      </c:layout>
      <c:spPr>
        <a:noFill/>
        <a:ln w="3175">
          <a:noFill/>
        </a:ln>
      </c:spPr>
    </c:title>
    <c:plotArea>
      <c:layout>
        <c:manualLayout>
          <c:xMode val="edge"/>
          <c:yMode val="edge"/>
          <c:x val="0.29475"/>
          <c:y val="0.2695"/>
          <c:w val="0.4405"/>
          <c:h val="0.622"/>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julio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julio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julio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6013715"/>
        <c:axId val="32796844"/>
      </c:barChart>
      <c:catAx>
        <c:axId val="26013715"/>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796844"/>
        <c:crosses val="autoZero"/>
        <c:auto val="1"/>
        <c:lblOffset val="100"/>
        <c:tickLblSkip val="1"/>
        <c:noMultiLvlLbl val="0"/>
      </c:catAx>
      <c:valAx>
        <c:axId val="327968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1371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8</xdr:row>
      <xdr:rowOff>123825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editAs="oneCell">
    <xdr:from>
      <xdr:col>0</xdr:col>
      <xdr:colOff>0</xdr:colOff>
      <xdr:row>31</xdr:row>
      <xdr:rowOff>180975</xdr:rowOff>
    </xdr:from>
    <xdr:to>
      <xdr:col>7</xdr:col>
      <xdr:colOff>695325</xdr:colOff>
      <xdr:row>35</xdr:row>
      <xdr:rowOff>85725</xdr:rowOff>
    </xdr:to>
    <xdr:pic>
      <xdr:nvPicPr>
        <xdr:cNvPr id="2" name="Picture 149" descr="pies de paginas copia"/>
        <xdr:cNvPicPr preferRelativeResize="1">
          <a:picLocks noChangeAspect="1"/>
        </xdr:cNvPicPr>
      </xdr:nvPicPr>
      <xdr:blipFill>
        <a:blip r:embed="rId2"/>
        <a:stretch>
          <a:fillRect/>
        </a:stretch>
      </xdr:blipFill>
      <xdr:spPr>
        <a:xfrm>
          <a:off x="0" y="7296150"/>
          <a:ext cx="6029325"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0.96475</cdr:y>
    </cdr:from>
    <cdr:to>
      <cdr:x>0.84</cdr:x>
      <cdr:y>1</cdr:y>
    </cdr:to>
    <cdr:sp>
      <cdr:nvSpPr>
        <cdr:cNvPr id="1" name="1 CuadroTexto"/>
        <cdr:cNvSpPr txBox="1">
          <a:spLocks noChangeArrowheads="1"/>
        </cdr:cNvSpPr>
      </cdr:nvSpPr>
      <cdr:spPr>
        <a:xfrm>
          <a:off x="-47624" y="3552825"/>
          <a:ext cx="56959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0.9625</cdr:y>
    </cdr:from>
    <cdr:to>
      <cdr:x>0.826</cdr:x>
      <cdr:y>1</cdr:y>
    </cdr:to>
    <cdr:sp>
      <cdr:nvSpPr>
        <cdr:cNvPr id="1" name="1 CuadroTexto"/>
        <cdr:cNvSpPr txBox="1">
          <a:spLocks noChangeArrowheads="1"/>
        </cdr:cNvSpPr>
      </cdr:nvSpPr>
      <cdr:spPr>
        <a:xfrm>
          <a:off x="-47624" y="3438525"/>
          <a:ext cx="569595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-0.0045</cdr:x>
      <cdr:y>-0.01025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0.9585</cdr:y>
    </cdr:from>
    <cdr:to>
      <cdr:x>0.89425</cdr:x>
      <cdr:y>1</cdr:y>
    </cdr:to>
    <cdr:sp>
      <cdr:nvSpPr>
        <cdr:cNvPr id="2" name="1 CuadroTexto"/>
        <cdr:cNvSpPr txBox="1">
          <a:spLocks noChangeArrowheads="1"/>
        </cdr:cNvSpPr>
      </cdr:nvSpPr>
      <cdr:spPr>
        <a:xfrm>
          <a:off x="-47624" y="2952750"/>
          <a:ext cx="5038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0.95825</cdr:y>
    </cdr:from>
    <cdr:to>
      <cdr:x>0.75925</cdr:x>
      <cdr:y>1</cdr:y>
    </cdr:to>
    <cdr:sp>
      <cdr:nvSpPr>
        <cdr:cNvPr id="1" name="1 CuadroTexto"/>
        <cdr:cNvSpPr txBox="1">
          <a:spLocks noChangeArrowheads="1"/>
        </cdr:cNvSpPr>
      </cdr:nvSpPr>
      <cdr:spPr>
        <a:xfrm>
          <a:off x="-47624" y="3657600"/>
          <a:ext cx="4438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26</xdr:row>
      <xdr:rowOff>28575</xdr:rowOff>
    </xdr:from>
    <xdr:to>
      <xdr:col>10</xdr:col>
      <xdr:colOff>247650</xdr:colOff>
      <xdr:row>50</xdr:row>
      <xdr:rowOff>114300</xdr:rowOff>
    </xdr:to>
    <xdr:graphicFrame>
      <xdr:nvGraphicFramePr>
        <xdr:cNvPr id="1" name="7 Gráfico"/>
        <xdr:cNvGraphicFramePr/>
      </xdr:nvGraphicFramePr>
      <xdr:xfrm>
        <a:off x="771525" y="4010025"/>
        <a:ext cx="57721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0.95575</cdr:y>
    </cdr:from>
    <cdr:to>
      <cdr:x>0.90875</cdr:x>
      <cdr:y>1</cdr:y>
    </cdr:to>
    <cdr:sp>
      <cdr:nvSpPr>
        <cdr:cNvPr id="1" name="1 CuadroTexto"/>
        <cdr:cNvSpPr txBox="1">
          <a:spLocks noChangeArrowheads="1"/>
        </cdr:cNvSpPr>
      </cdr:nvSpPr>
      <cdr:spPr>
        <a:xfrm>
          <a:off x="-19049" y="2828925"/>
          <a:ext cx="49339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0.95675</cdr:y>
    </cdr:from>
    <cdr:to>
      <cdr:x>0.859</cdr:x>
      <cdr:y>1</cdr:y>
    </cdr:to>
    <cdr:sp>
      <cdr:nvSpPr>
        <cdr:cNvPr id="1" name="1 CuadroTexto"/>
        <cdr:cNvSpPr txBox="1">
          <a:spLocks noChangeArrowheads="1"/>
        </cdr:cNvSpPr>
      </cdr:nvSpPr>
      <cdr:spPr>
        <a:xfrm>
          <a:off x="-47624" y="2838450"/>
          <a:ext cx="49339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40067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6769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0.57125</cdr:y>
    </cdr:from>
    <cdr:to>
      <cdr:x>0.503</cdr:x>
      <cdr:y>0.635</cdr:y>
    </cdr:to>
    <cdr:sp>
      <cdr:nvSpPr>
        <cdr:cNvPr id="1" name="Text Box 1"/>
        <cdr:cNvSpPr txBox="1">
          <a:spLocks noChangeArrowheads="1"/>
        </cdr:cNvSpPr>
      </cdr:nvSpPr>
      <cdr:spPr>
        <a:xfrm>
          <a:off x="-276224" y="0"/>
          <a:ext cx="27717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0.9595</cdr:y>
    </cdr:from>
    <cdr:to>
      <cdr:x>0.74575</cdr:x>
      <cdr:y>1</cdr:y>
    </cdr:to>
    <cdr:sp>
      <cdr:nvSpPr>
        <cdr:cNvPr id="1" name="1 CuadroTexto"/>
        <cdr:cNvSpPr txBox="1">
          <a:spLocks noChangeArrowheads="1"/>
        </cdr:cNvSpPr>
      </cdr:nvSpPr>
      <cdr:spPr>
        <a:xfrm>
          <a:off x="-47624" y="3867150"/>
          <a:ext cx="42386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-0.00525</cdr:x>
      <cdr:y>-0.00675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-0.00525</cdr:x>
      <cdr:y>-0.00675</cdr:y>
    </cdr:to>
    <cdr:pic>
      <cdr:nvPicPr>
        <cdr:cNvPr id="2"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0.96925</cdr:y>
    </cdr:from>
    <cdr:to>
      <cdr:x>0.751</cdr:x>
      <cdr:y>1</cdr:y>
    </cdr:to>
    <cdr:sp>
      <cdr:nvSpPr>
        <cdr:cNvPr id="3" name="1 CuadroTexto"/>
        <cdr:cNvSpPr txBox="1">
          <a:spLocks noChangeArrowheads="1"/>
        </cdr:cNvSpPr>
      </cdr:nvSpPr>
      <cdr:spPr>
        <a:xfrm>
          <a:off x="-47624" y="3838575"/>
          <a:ext cx="42291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6"/>
  <sheetViews>
    <sheetView zoomScalePageLayoutView="0" workbookViewId="0" topLeftCell="A1">
      <selection activeCell="A1" sqref="A1"/>
    </sheetView>
  </sheetViews>
  <sheetFormatPr defaultColWidth="11.421875" defaultRowHeight="12.75"/>
  <cols>
    <col min="8" max="8" width="11.421875" style="0" customWidth="1"/>
  </cols>
  <sheetData>
    <row r="1" spans="1:4" ht="15.75">
      <c r="A1" s="247"/>
      <c r="B1" s="247"/>
      <c r="C1" s="247"/>
      <c r="D1" s="247"/>
    </row>
    <row r="2" spans="1:8" ht="18">
      <c r="A2" s="248"/>
      <c r="B2" s="249"/>
      <c r="C2" s="250"/>
      <c r="D2" s="248"/>
      <c r="E2" s="251"/>
      <c r="F2" s="250"/>
      <c r="G2" s="250"/>
      <c r="H2" s="250"/>
    </row>
    <row r="3" spans="1:8" ht="18">
      <c r="A3" s="248"/>
      <c r="B3" s="249"/>
      <c r="C3" s="248"/>
      <c r="D3" s="248"/>
      <c r="E3" s="251"/>
      <c r="F3" s="250"/>
      <c r="G3" s="250"/>
      <c r="H3" s="250"/>
    </row>
    <row r="4" spans="1:8" ht="18">
      <c r="A4" s="248"/>
      <c r="B4" s="248"/>
      <c r="C4" s="250"/>
      <c r="D4" s="250"/>
      <c r="E4" s="248"/>
      <c r="F4" s="250"/>
      <c r="G4" s="250"/>
      <c r="H4" s="250"/>
    </row>
    <row r="5" ht="15.75">
      <c r="A5" s="247"/>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7" ht="20.25">
      <c r="A12" s="12"/>
      <c r="B12" s="11"/>
      <c r="C12" s="11"/>
      <c r="D12" s="11"/>
      <c r="E12" s="11"/>
      <c r="F12" s="11"/>
      <c r="G12" s="11"/>
    </row>
    <row r="13" spans="1:7" ht="20.25">
      <c r="A13" s="12"/>
      <c r="B13" s="11"/>
      <c r="C13" s="11"/>
      <c r="D13" s="11"/>
      <c r="E13" s="11"/>
      <c r="F13" s="11"/>
      <c r="G13" s="11"/>
    </row>
    <row r="14" spans="1:8" ht="20.25" customHeight="1">
      <c r="A14" s="297" t="s">
        <v>431</v>
      </c>
      <c r="B14" s="297"/>
      <c r="C14" s="297"/>
      <c r="D14" s="297"/>
      <c r="E14" s="297"/>
      <c r="F14" s="297"/>
      <c r="G14" s="297"/>
      <c r="H14" s="297"/>
    </row>
    <row r="15" spans="1:17" ht="20.25">
      <c r="A15" s="294" t="s">
        <v>540</v>
      </c>
      <c r="B15" s="294"/>
      <c r="C15" s="294"/>
      <c r="D15" s="294"/>
      <c r="E15" s="294"/>
      <c r="F15" s="294"/>
      <c r="G15" s="294"/>
      <c r="H15" s="294"/>
      <c r="J15" s="294"/>
      <c r="K15" s="294"/>
      <c r="L15" s="294"/>
      <c r="M15" s="294"/>
      <c r="N15" s="294"/>
      <c r="O15" s="294"/>
      <c r="P15" s="294"/>
      <c r="Q15" s="294"/>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8" ht="18">
      <c r="A27" s="295" t="s">
        <v>541</v>
      </c>
      <c r="B27" s="295"/>
      <c r="C27" s="295"/>
      <c r="D27" s="295"/>
      <c r="E27" s="295"/>
      <c r="F27" s="295"/>
      <c r="G27" s="295"/>
      <c r="H27" s="295"/>
    </row>
    <row r="28" spans="1:8" ht="18">
      <c r="A28" s="269"/>
      <c r="B28" s="269"/>
      <c r="C28" s="269"/>
      <c r="D28" s="269"/>
      <c r="E28" s="269"/>
      <c r="F28" s="269"/>
      <c r="G28" s="269"/>
      <c r="H28" s="269"/>
    </row>
    <row r="29" spans="1:8" ht="18">
      <c r="A29" s="269"/>
      <c r="B29" s="269"/>
      <c r="C29" s="269"/>
      <c r="D29" s="269"/>
      <c r="E29" s="269"/>
      <c r="F29" s="269"/>
      <c r="G29" s="269"/>
      <c r="H29" s="269"/>
    </row>
    <row r="30" spans="1:7" ht="20.25">
      <c r="A30" s="12"/>
      <c r="B30" s="11"/>
      <c r="C30" s="11"/>
      <c r="D30" s="11"/>
      <c r="E30" s="11"/>
      <c r="F30" s="11"/>
      <c r="G30" s="11"/>
    </row>
    <row r="31" s="11" customFormat="1" ht="20.25">
      <c r="A31" s="12"/>
    </row>
    <row r="32" s="11" customFormat="1" ht="20.25">
      <c r="A32" s="12"/>
    </row>
    <row r="33" spans="1:7" s="11" customFormat="1" ht="18">
      <c r="A33" s="295"/>
      <c r="B33" s="296"/>
      <c r="C33" s="296"/>
      <c r="D33" s="296"/>
      <c r="E33" s="296"/>
      <c r="F33" s="296"/>
      <c r="G33" s="296"/>
    </row>
    <row r="34" s="11" customFormat="1" ht="12.75"/>
    <row r="35" s="11" customFormat="1" ht="20.25">
      <c r="A35" s="13"/>
    </row>
    <row r="36" spans="1:8" ht="12.75">
      <c r="A36" s="11"/>
      <c r="B36" s="11"/>
      <c r="C36" s="11"/>
      <c r="D36" s="11"/>
      <c r="E36" s="11"/>
      <c r="F36" s="11"/>
      <c r="G36" s="11"/>
      <c r="H36" s="11"/>
    </row>
    <row r="41" spans="1:8" ht="12.75">
      <c r="A41" s="293" t="s">
        <v>431</v>
      </c>
      <c r="B41" s="293"/>
      <c r="C41" s="293"/>
      <c r="D41" s="293"/>
      <c r="E41" s="293"/>
      <c r="F41" s="293"/>
      <c r="G41" s="293"/>
      <c r="H41" s="293"/>
    </row>
    <row r="42" spans="1:8" ht="12.75">
      <c r="A42" s="293" t="s">
        <v>542</v>
      </c>
      <c r="B42" s="293"/>
      <c r="C42" s="293"/>
      <c r="D42" s="293"/>
      <c r="E42" s="293"/>
      <c r="F42" s="293"/>
      <c r="G42" s="293"/>
      <c r="H42" s="293"/>
    </row>
    <row r="43" spans="1:8" ht="12.75">
      <c r="A43" s="225"/>
      <c r="B43" s="225"/>
      <c r="C43" s="225"/>
      <c r="D43" s="225"/>
      <c r="E43" s="225"/>
      <c r="F43" s="225"/>
      <c r="G43" s="225"/>
      <c r="H43" s="225"/>
    </row>
    <row r="44" spans="1:8" ht="12.75">
      <c r="A44" s="293" t="s">
        <v>277</v>
      </c>
      <c r="B44" s="293"/>
      <c r="C44" s="293"/>
      <c r="D44" s="293"/>
      <c r="E44" s="293"/>
      <c r="F44" s="293"/>
      <c r="G44" s="293"/>
      <c r="H44" s="293"/>
    </row>
    <row r="45" spans="1:7" ht="12.75">
      <c r="A45" s="225"/>
      <c r="B45" s="225"/>
      <c r="C45" s="225"/>
      <c r="D45" s="225"/>
      <c r="E45" s="225"/>
      <c r="F45" s="225"/>
      <c r="G45" s="225"/>
    </row>
    <row r="46" spans="1:7" ht="12.75">
      <c r="A46" s="225"/>
      <c r="B46" s="225"/>
      <c r="C46" s="225"/>
      <c r="D46" s="225"/>
      <c r="E46" s="225"/>
      <c r="F46" s="225"/>
      <c r="G46" s="225"/>
    </row>
    <row r="47" spans="1:8" ht="12.75">
      <c r="A47" s="291" t="s">
        <v>426</v>
      </c>
      <c r="B47" s="291"/>
      <c r="C47" s="291"/>
      <c r="D47" s="291"/>
      <c r="E47" s="291"/>
      <c r="F47" s="291"/>
      <c r="G47" s="291"/>
      <c r="H47" s="291"/>
    </row>
    <row r="48" spans="1:8" ht="12.75">
      <c r="A48" s="291" t="s">
        <v>222</v>
      </c>
      <c r="B48" s="291"/>
      <c r="C48" s="291"/>
      <c r="D48" s="291"/>
      <c r="E48" s="291"/>
      <c r="F48" s="291"/>
      <c r="G48" s="291"/>
      <c r="H48" s="291"/>
    </row>
    <row r="49" spans="1:7" ht="12.75">
      <c r="A49" s="217"/>
      <c r="B49" s="217"/>
      <c r="C49" s="217"/>
      <c r="D49" s="217"/>
      <c r="E49" s="217"/>
      <c r="F49" s="217"/>
      <c r="G49" s="217"/>
    </row>
    <row r="50" spans="1:7" ht="12.75">
      <c r="A50" s="291"/>
      <c r="B50" s="291"/>
      <c r="C50" s="291"/>
      <c r="D50" s="291"/>
      <c r="E50" s="291"/>
      <c r="F50" s="291"/>
      <c r="G50" s="291"/>
    </row>
    <row r="51" spans="1:7" ht="12.75">
      <c r="A51" s="291"/>
      <c r="B51" s="291"/>
      <c r="C51" s="291"/>
      <c r="D51" s="291"/>
      <c r="E51" s="291"/>
      <c r="F51" s="291"/>
      <c r="G51" s="291"/>
    </row>
    <row r="52" spans="1:7" ht="12.75">
      <c r="A52" s="226"/>
      <c r="B52" s="217"/>
      <c r="C52" s="217"/>
      <c r="D52" s="217"/>
      <c r="E52" s="217"/>
      <c r="F52" s="217"/>
      <c r="G52" s="217"/>
    </row>
    <row r="55" spans="1:7" ht="12.75">
      <c r="A55" s="226"/>
      <c r="B55" s="217"/>
      <c r="C55" s="217"/>
      <c r="D55" s="217"/>
      <c r="E55" s="217"/>
      <c r="F55" s="217"/>
      <c r="G55" s="217"/>
    </row>
    <row r="57" spans="1:8" ht="12.75">
      <c r="A57" s="293" t="s">
        <v>69</v>
      </c>
      <c r="B57" s="293"/>
      <c r="C57" s="293"/>
      <c r="D57" s="293"/>
      <c r="E57" s="293"/>
      <c r="F57" s="293"/>
      <c r="G57" s="293"/>
      <c r="H57" s="293"/>
    </row>
    <row r="58" spans="1:8" ht="12.75">
      <c r="A58" s="291" t="s">
        <v>482</v>
      </c>
      <c r="B58" s="291"/>
      <c r="C58" s="291"/>
      <c r="D58" s="291"/>
      <c r="E58" s="291"/>
      <c r="F58" s="291"/>
      <c r="G58" s="291"/>
      <c r="H58" s="291"/>
    </row>
    <row r="59" spans="1:7" ht="12.75">
      <c r="A59" s="226"/>
      <c r="B59" s="217"/>
      <c r="C59" s="217"/>
      <c r="D59" s="217"/>
      <c r="E59" s="217"/>
      <c r="F59" s="217"/>
      <c r="G59" s="217"/>
    </row>
    <row r="62" spans="1:7" ht="12.75">
      <c r="A62" s="226"/>
      <c r="B62" s="217"/>
      <c r="C62" s="217"/>
      <c r="D62" s="217"/>
      <c r="E62" s="217"/>
      <c r="F62" s="217"/>
      <c r="G62" s="217"/>
    </row>
    <row r="63" spans="1:8" ht="15">
      <c r="A63" s="292" t="s">
        <v>453</v>
      </c>
      <c r="B63" s="292"/>
      <c r="C63" s="292"/>
      <c r="D63" s="292"/>
      <c r="E63" s="292"/>
      <c r="F63" s="292"/>
      <c r="G63" s="292"/>
      <c r="H63" s="292"/>
    </row>
    <row r="64" spans="1:7" ht="12.75">
      <c r="A64" s="226"/>
      <c r="B64" s="217"/>
      <c r="C64" s="217"/>
      <c r="D64" s="217"/>
      <c r="E64" s="217"/>
      <c r="F64" s="217"/>
      <c r="G64" s="217"/>
    </row>
    <row r="65" spans="1:7" ht="15">
      <c r="A65" s="229"/>
      <c r="B65" s="217"/>
      <c r="C65" s="217"/>
      <c r="D65" s="217"/>
      <c r="E65" s="217"/>
      <c r="F65" s="217"/>
      <c r="G65" s="217"/>
    </row>
    <row r="66" spans="1:7" ht="15">
      <c r="A66" s="229"/>
      <c r="B66" s="217"/>
      <c r="C66" s="217"/>
      <c r="D66" s="217"/>
      <c r="E66" s="217"/>
      <c r="F66" s="217"/>
      <c r="G66" s="217"/>
    </row>
    <row r="74" spans="1:7" ht="12.75" customHeight="1">
      <c r="A74" s="217"/>
      <c r="B74" s="20"/>
      <c r="C74" s="217"/>
      <c r="D74" s="217"/>
      <c r="E74" s="217"/>
      <c r="F74" s="217"/>
      <c r="G74" s="217"/>
    </row>
    <row r="75" ht="12.75" customHeight="1">
      <c r="G75" s="217"/>
    </row>
    <row r="76" spans="1:7" ht="12.75">
      <c r="A76" s="217"/>
      <c r="B76" s="217"/>
      <c r="C76" s="217"/>
      <c r="D76" s="217"/>
      <c r="E76" s="217"/>
      <c r="F76" s="217"/>
      <c r="G76" s="217"/>
    </row>
    <row r="77" spans="1:7" ht="12.75">
      <c r="A77" s="227"/>
      <c r="B77" s="217"/>
      <c r="C77" s="217"/>
      <c r="D77" s="217"/>
      <c r="E77" s="217"/>
      <c r="F77" s="217"/>
      <c r="G77" s="217"/>
    </row>
    <row r="78" spans="1:7" ht="12.75">
      <c r="A78" s="217"/>
      <c r="B78" s="217"/>
      <c r="C78" s="217"/>
      <c r="D78" s="217"/>
      <c r="E78" s="217"/>
      <c r="F78" s="217"/>
      <c r="G78" s="217"/>
    </row>
    <row r="80" spans="1:8" ht="12.75">
      <c r="A80" s="291" t="s">
        <v>427</v>
      </c>
      <c r="B80" s="291"/>
      <c r="C80" s="291"/>
      <c r="D80" s="291"/>
      <c r="E80" s="291"/>
      <c r="F80" s="291"/>
      <c r="G80" s="291"/>
      <c r="H80" s="291"/>
    </row>
    <row r="81" spans="1:8" ht="12.75">
      <c r="A81" s="291" t="s">
        <v>428</v>
      </c>
      <c r="B81" s="291"/>
      <c r="C81" s="291"/>
      <c r="D81" s="291"/>
      <c r="E81" s="291"/>
      <c r="F81" s="291"/>
      <c r="G81" s="291"/>
      <c r="H81" s="291"/>
    </row>
    <row r="82" spans="1:8" ht="12.75">
      <c r="A82" s="291" t="s">
        <v>429</v>
      </c>
      <c r="B82" s="291"/>
      <c r="C82" s="291"/>
      <c r="D82" s="291"/>
      <c r="E82" s="291"/>
      <c r="F82" s="291"/>
      <c r="G82" s="291"/>
      <c r="H82" s="291"/>
    </row>
    <row r="83" spans="1:8" ht="12.75">
      <c r="A83" s="291" t="s">
        <v>430</v>
      </c>
      <c r="B83" s="291"/>
      <c r="C83" s="291"/>
      <c r="D83" s="291"/>
      <c r="E83" s="291"/>
      <c r="F83" s="291"/>
      <c r="G83" s="291"/>
      <c r="H83" s="291"/>
    </row>
    <row r="84" spans="1:8" ht="12.75">
      <c r="A84" s="291" t="s">
        <v>70</v>
      </c>
      <c r="B84" s="291"/>
      <c r="C84" s="291"/>
      <c r="D84" s="291"/>
      <c r="E84" s="291"/>
      <c r="F84" s="291"/>
      <c r="G84" s="291"/>
      <c r="H84" s="291"/>
    </row>
    <row r="85" spans="1:8" ht="12.75">
      <c r="A85" s="291" t="s">
        <v>71</v>
      </c>
      <c r="B85" s="291"/>
      <c r="C85" s="291"/>
      <c r="D85" s="291"/>
      <c r="E85" s="291"/>
      <c r="F85" s="291"/>
      <c r="G85" s="291"/>
      <c r="H85" s="291"/>
    </row>
    <row r="86" spans="1:7" ht="12.75">
      <c r="A86" s="291"/>
      <c r="B86" s="291"/>
      <c r="C86" s="291"/>
      <c r="D86" s="291"/>
      <c r="E86" s="291"/>
      <c r="F86" s="291"/>
      <c r="G86" s="291"/>
    </row>
  </sheetData>
  <sheetProtection/>
  <mergeCells count="22">
    <mergeCell ref="A86:G86"/>
    <mergeCell ref="A14:H14"/>
    <mergeCell ref="A41:H41"/>
    <mergeCell ref="A51:G51"/>
    <mergeCell ref="A57:H57"/>
    <mergeCell ref="A58:H58"/>
    <mergeCell ref="A84:H84"/>
    <mergeCell ref="A85:H85"/>
    <mergeCell ref="A82:H82"/>
    <mergeCell ref="A83:H83"/>
    <mergeCell ref="A42:H42"/>
    <mergeCell ref="A44:H44"/>
    <mergeCell ref="A15:H15"/>
    <mergeCell ref="J15:Q15"/>
    <mergeCell ref="A33:G33"/>
    <mergeCell ref="A27:H27"/>
    <mergeCell ref="A80:H80"/>
    <mergeCell ref="A81:H81"/>
    <mergeCell ref="A50:G50"/>
    <mergeCell ref="A47:H47"/>
    <mergeCell ref="A48:H48"/>
    <mergeCell ref="A63:H63"/>
  </mergeCells>
  <printOptions horizontalCentered="1" verticalCentered="1"/>
  <pageMargins left="0.7874015748031497" right="0.7874015748031497" top="0.9448818897637796" bottom="0.7874015748031497" header="0" footer="0"/>
  <pageSetup horizontalDpi="300" verticalDpi="300" orientation="portrait" paperSize="119" scale="85" r:id="rId2"/>
  <rowBreaks count="1" manualBreakCount="1">
    <brk id="36"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3"/>
  <sheetViews>
    <sheetView zoomScale="82" zoomScaleNormal="82" zoomScalePageLayoutView="0" workbookViewId="0" topLeftCell="A1">
      <selection activeCell="A1" sqref="A1:L1"/>
    </sheetView>
  </sheetViews>
  <sheetFormatPr defaultColWidth="11.421875" defaultRowHeight="12.75" outlineLevelRow="1"/>
  <cols>
    <col min="1" max="1" width="29.00390625" style="40" customWidth="1"/>
    <col min="2" max="2" width="10.421875" style="40" customWidth="1"/>
    <col min="3" max="3" width="10.8515625" style="40" bestFit="1" customWidth="1"/>
    <col min="4" max="4" width="11.140625" style="40" bestFit="1" customWidth="1"/>
    <col min="5" max="5" width="11.28125" style="40" bestFit="1" customWidth="1"/>
    <col min="6" max="6" width="8.7109375" style="40" customWidth="1"/>
    <col min="7" max="7" width="1.7109375" style="40" customWidth="1"/>
    <col min="8" max="8" width="10.8515625" style="40" bestFit="1" customWidth="1"/>
    <col min="9" max="9" width="10.57421875" style="40" bestFit="1" customWidth="1"/>
    <col min="10" max="10" width="11.00390625" style="40" bestFit="1" customWidth="1"/>
    <col min="11" max="11" width="9.7109375" style="40" bestFit="1" customWidth="1"/>
    <col min="12" max="12" width="11.57421875" style="40" hidden="1" customWidth="1"/>
    <col min="13" max="13" width="11.57421875" style="41" hidden="1" customWidth="1"/>
    <col min="14" max="14" width="7.57421875" style="41" hidden="1" customWidth="1"/>
    <col min="15" max="15" width="9.7109375" style="41" hidden="1" customWidth="1"/>
    <col min="16" max="17" width="4.57421875" style="40" customWidth="1"/>
    <col min="18" max="18" width="12.57421875" style="40" customWidth="1"/>
    <col min="19" max="19" width="18.57421875" style="40" bestFit="1" customWidth="1"/>
    <col min="20" max="20" width="19.28125" style="40" bestFit="1" customWidth="1"/>
    <col min="21" max="22" width="18.7109375" style="40" bestFit="1" customWidth="1"/>
    <col min="23" max="23" width="15.57421875" style="40" bestFit="1" customWidth="1"/>
    <col min="24" max="26" width="15.140625" style="40" bestFit="1" customWidth="1"/>
    <col min="27" max="16384" width="11.421875" style="40" customWidth="1"/>
  </cols>
  <sheetData>
    <row r="1" spans="1:21" ht="19.5" customHeight="1">
      <c r="A1" s="328" t="s">
        <v>494</v>
      </c>
      <c r="B1" s="328"/>
      <c r="C1" s="328"/>
      <c r="D1" s="328"/>
      <c r="E1" s="328"/>
      <c r="F1" s="328"/>
      <c r="G1" s="328"/>
      <c r="H1" s="328"/>
      <c r="I1" s="328"/>
      <c r="J1" s="328"/>
      <c r="K1" s="328"/>
      <c r="L1" s="328"/>
      <c r="M1" s="47"/>
      <c r="P1" s="146"/>
      <c r="Q1" s="146"/>
      <c r="R1" s="146"/>
      <c r="S1" s="146"/>
      <c r="T1" s="146"/>
      <c r="U1" s="146"/>
    </row>
    <row r="2" spans="1:21" ht="19.5" customHeight="1">
      <c r="A2" s="329" t="s">
        <v>260</v>
      </c>
      <c r="B2" s="329"/>
      <c r="C2" s="329"/>
      <c r="D2" s="329"/>
      <c r="E2" s="329"/>
      <c r="F2" s="329"/>
      <c r="G2" s="329"/>
      <c r="H2" s="329"/>
      <c r="I2" s="329"/>
      <c r="J2" s="329"/>
      <c r="K2" s="329"/>
      <c r="L2" s="329"/>
      <c r="P2" s="152"/>
      <c r="Q2" s="152"/>
      <c r="R2" s="152"/>
      <c r="S2" s="152"/>
      <c r="T2" s="152"/>
      <c r="U2" s="152"/>
    </row>
    <row r="3" spans="1:21" s="47" customFormat="1" ht="11.25">
      <c r="A3" s="44"/>
      <c r="B3" s="44"/>
      <c r="C3" s="330" t="s">
        <v>151</v>
      </c>
      <c r="D3" s="330"/>
      <c r="E3" s="330"/>
      <c r="F3" s="330"/>
      <c r="G3" s="258"/>
      <c r="H3" s="330" t="s">
        <v>152</v>
      </c>
      <c r="I3" s="330"/>
      <c r="J3" s="330"/>
      <c r="K3" s="330"/>
      <c r="L3" s="258"/>
      <c r="M3" s="332" t="s">
        <v>302</v>
      </c>
      <c r="N3" s="332"/>
      <c r="O3" s="332"/>
      <c r="P3" s="180"/>
      <c r="Q3" s="180"/>
      <c r="R3" s="180"/>
      <c r="S3" s="180"/>
      <c r="T3" s="180"/>
      <c r="U3" s="180"/>
    </row>
    <row r="4" spans="1:21" s="47" customFormat="1" ht="11.25">
      <c r="A4" s="44" t="s">
        <v>506</v>
      </c>
      <c r="B4" s="260" t="s">
        <v>138</v>
      </c>
      <c r="C4" s="259">
        <v>2009</v>
      </c>
      <c r="D4" s="331" t="str">
        <f>+balanza!C5</f>
        <v>enero - julio</v>
      </c>
      <c r="E4" s="331"/>
      <c r="F4" s="331"/>
      <c r="G4" s="258"/>
      <c r="H4" s="259">
        <f>+C4</f>
        <v>2009</v>
      </c>
      <c r="I4" s="331" t="str">
        <f>+D4</f>
        <v>enero - julio</v>
      </c>
      <c r="J4" s="331"/>
      <c r="K4" s="331"/>
      <c r="L4" s="260" t="s">
        <v>338</v>
      </c>
      <c r="M4" s="333" t="s">
        <v>301</v>
      </c>
      <c r="N4" s="333"/>
      <c r="O4" s="333"/>
      <c r="P4" s="180"/>
      <c r="Q4" s="180"/>
      <c r="R4" s="180"/>
      <c r="S4" s="180"/>
      <c r="T4" s="180"/>
      <c r="U4" s="180"/>
    </row>
    <row r="5" spans="1:15" s="47" customFormat="1" ht="11.25">
      <c r="A5" s="261"/>
      <c r="B5" s="264" t="s">
        <v>48</v>
      </c>
      <c r="C5" s="261"/>
      <c r="D5" s="262">
        <v>2009</v>
      </c>
      <c r="E5" s="262">
        <v>2010</v>
      </c>
      <c r="F5" s="263" t="s">
        <v>468</v>
      </c>
      <c r="G5" s="264"/>
      <c r="H5" s="261"/>
      <c r="I5" s="262">
        <f>+D5</f>
        <v>2009</v>
      </c>
      <c r="J5" s="262">
        <f>+E5</f>
        <v>2010</v>
      </c>
      <c r="K5" s="263" t="str">
        <f>+F5</f>
        <v>Var % 10/09</v>
      </c>
      <c r="L5" s="264">
        <v>2008</v>
      </c>
      <c r="M5" s="265">
        <v>2007</v>
      </c>
      <c r="N5" s="265">
        <v>2008</v>
      </c>
      <c r="O5" s="264" t="s">
        <v>276</v>
      </c>
    </row>
    <row r="6" spans="1:12" ht="11.25">
      <c r="A6" s="35"/>
      <c r="B6" s="35"/>
      <c r="C6" s="35"/>
      <c r="D6" s="35"/>
      <c r="E6" s="35"/>
      <c r="F6" s="35"/>
      <c r="G6" s="35"/>
      <c r="H6" s="35"/>
      <c r="I6" s="35"/>
      <c r="J6" s="35"/>
      <c r="K6" s="35"/>
      <c r="L6" s="35"/>
    </row>
    <row r="7" spans="1:15" s="47" customFormat="1" ht="11.25">
      <c r="A7" s="44" t="s">
        <v>496</v>
      </c>
      <c r="B7" s="44"/>
      <c r="C7" s="44"/>
      <c r="D7" s="44"/>
      <c r="E7" s="44"/>
      <c r="F7" s="44"/>
      <c r="G7" s="44"/>
      <c r="H7" s="45">
        <f>+balanza!B13</f>
        <v>6168356</v>
      </c>
      <c r="I7" s="45">
        <f>+balanza!D13</f>
        <v>4217800</v>
      </c>
      <c r="J7" s="45">
        <f>+balanza!E13</f>
        <v>4341309</v>
      </c>
      <c r="K7" s="43">
        <f>+J7/I7*100-100</f>
        <v>2.9282801460477117</v>
      </c>
      <c r="L7" s="44"/>
      <c r="M7" s="46"/>
      <c r="N7" s="46"/>
      <c r="O7" s="46"/>
    </row>
    <row r="8" spans="1:15" s="47" customFormat="1" ht="11.25">
      <c r="A8" s="44"/>
      <c r="B8" s="44"/>
      <c r="C8" s="44"/>
      <c r="D8" s="44"/>
      <c r="E8" s="44"/>
      <c r="F8" s="44"/>
      <c r="G8" s="44"/>
      <c r="H8" s="45"/>
      <c r="I8" s="45"/>
      <c r="J8" s="45"/>
      <c r="K8" s="43"/>
      <c r="L8" s="44"/>
      <c r="M8" s="46"/>
      <c r="N8" s="46"/>
      <c r="O8" s="46"/>
    </row>
    <row r="9" spans="1:18" s="157" customFormat="1" ht="11.25">
      <c r="A9" s="155" t="s">
        <v>497</v>
      </c>
      <c r="B9" s="155"/>
      <c r="C9" s="155">
        <f>+C11+C50</f>
        <v>2912250.9429999995</v>
      </c>
      <c r="D9" s="155">
        <f>+D11+D50</f>
        <v>2235738.273</v>
      </c>
      <c r="E9" s="155">
        <f>+E11+E50</f>
        <v>2282274.286</v>
      </c>
      <c r="F9" s="156">
        <f>+E9/D9*100-100</f>
        <v>2.0814606773071063</v>
      </c>
      <c r="G9" s="155"/>
      <c r="H9" s="155">
        <f>+H11+H50</f>
        <v>3744867.821000001</v>
      </c>
      <c r="I9" s="155">
        <f>+I11+I50</f>
        <v>2759355.0110000004</v>
      </c>
      <c r="J9" s="155">
        <f>+J11+J50</f>
        <v>2869691.468</v>
      </c>
      <c r="K9" s="156">
        <f>+J9/I9*100-100</f>
        <v>3.9986321644061746</v>
      </c>
      <c r="L9" s="156">
        <f>+J9/$J$7*100</f>
        <v>66.10198601389581</v>
      </c>
      <c r="M9" s="156"/>
      <c r="N9" s="156"/>
      <c r="O9" s="156"/>
      <c r="R9" s="46"/>
    </row>
    <row r="10" spans="1:20" ht="11.25" customHeight="1">
      <c r="A10" s="35"/>
      <c r="B10" s="35"/>
      <c r="C10" s="37"/>
      <c r="D10" s="37"/>
      <c r="E10" s="37"/>
      <c r="F10" s="38"/>
      <c r="G10" s="38"/>
      <c r="H10" s="37"/>
      <c r="I10" s="37"/>
      <c r="J10" s="37"/>
      <c r="K10" s="38"/>
      <c r="R10" s="41"/>
      <c r="T10" s="39"/>
    </row>
    <row r="11" spans="1:18" ht="11.25" customHeight="1">
      <c r="A11" s="44" t="s">
        <v>498</v>
      </c>
      <c r="B11" s="44"/>
      <c r="C11" s="45">
        <f>+C13+C30</f>
        <v>2410149.5419999994</v>
      </c>
      <c r="D11" s="45">
        <f>+D13+D30</f>
        <v>1976173.574</v>
      </c>
      <c r="E11" s="45">
        <f>+E13+E30</f>
        <v>1982195.462</v>
      </c>
      <c r="F11" s="43">
        <f>+E11/D11*100-100</f>
        <v>0.3047246496577145</v>
      </c>
      <c r="G11" s="43"/>
      <c r="H11" s="45">
        <f>+H13+H30</f>
        <v>2911267.5470000007</v>
      </c>
      <c r="I11" s="45">
        <f>+I13+I30</f>
        <v>2282661.2520000003</v>
      </c>
      <c r="J11" s="45">
        <f>+J13+J30</f>
        <v>2370841.241</v>
      </c>
      <c r="K11" s="43">
        <f>+J11/I11*100-100</f>
        <v>3.8630343824664664</v>
      </c>
      <c r="L11" s="43">
        <f>+J11/J9*100</f>
        <v>82.61659023059826</v>
      </c>
      <c r="M11" s="41">
        <f>+I11/D11</f>
        <v>1.1550914767975742</v>
      </c>
      <c r="N11" s="41">
        <f>+J11/E11</f>
        <v>1.1960683426284626</v>
      </c>
      <c r="O11" s="41">
        <f>+N11/M11*100-100</f>
        <v>3.547499626998757</v>
      </c>
      <c r="R11" s="46"/>
    </row>
    <row r="12" spans="1:18" ht="11.25" customHeight="1">
      <c r="A12" s="35"/>
      <c r="B12" s="35"/>
      <c r="C12" s="37"/>
      <c r="D12" s="37"/>
      <c r="E12" s="37"/>
      <c r="F12" s="38"/>
      <c r="G12" s="38"/>
      <c r="H12" s="37"/>
      <c r="I12" s="37"/>
      <c r="J12" s="37"/>
      <c r="K12" s="38"/>
      <c r="L12" s="38"/>
      <c r="R12" s="41"/>
    </row>
    <row r="13" spans="1:18" s="47" customFormat="1" ht="11.25" customHeight="1">
      <c r="A13" s="44" t="s">
        <v>319</v>
      </c>
      <c r="B13" s="44"/>
      <c r="C13" s="45">
        <f>SUM(C14:C28)</f>
        <v>2379953.3399999994</v>
      </c>
      <c r="D13" s="45">
        <f>SUM(D14:D28)</f>
        <v>1956567.48</v>
      </c>
      <c r="E13" s="45">
        <f>SUM(E14:E28)</f>
        <v>1963251.679</v>
      </c>
      <c r="F13" s="43">
        <f>+E13/D13*100-100</f>
        <v>0.341628850950741</v>
      </c>
      <c r="G13" s="43"/>
      <c r="H13" s="45">
        <f>SUM(H14:H28)</f>
        <v>2780725.6200000006</v>
      </c>
      <c r="I13" s="45">
        <f>SUM(I14:I28)</f>
        <v>2207888.811</v>
      </c>
      <c r="J13" s="45">
        <f>SUM(J14:J28)</f>
        <v>2258099.631</v>
      </c>
      <c r="K13" s="43">
        <f>+J13/I13*100-100</f>
        <v>2.2741552812733516</v>
      </c>
      <c r="L13" s="43">
        <f>+J13/J11*100</f>
        <v>95.24465796990917</v>
      </c>
      <c r="M13" s="46"/>
      <c r="N13" s="46"/>
      <c r="O13" s="46"/>
      <c r="R13" s="46"/>
    </row>
    <row r="14" spans="1:18" ht="11.25" customHeight="1">
      <c r="A14" s="36" t="s">
        <v>307</v>
      </c>
      <c r="B14" s="158" t="s">
        <v>154</v>
      </c>
      <c r="C14" s="37">
        <v>850405.202</v>
      </c>
      <c r="D14" s="37">
        <v>816665.959</v>
      </c>
      <c r="E14" s="37">
        <v>762978.779</v>
      </c>
      <c r="F14" s="38">
        <f aca="true" t="shared" si="0" ref="F14:F40">+E14/D14*100-100</f>
        <v>-6.573946104688815</v>
      </c>
      <c r="G14" s="38"/>
      <c r="H14" s="37">
        <v>1155297.868</v>
      </c>
      <c r="I14" s="37">
        <v>1063542.906</v>
      </c>
      <c r="J14" s="37">
        <v>1027737.267</v>
      </c>
      <c r="K14" s="38">
        <f aca="true" t="shared" si="1" ref="K14:K28">+J14/I14*100-100</f>
        <v>-3.3666379417324492</v>
      </c>
      <c r="L14" s="38">
        <f>+J14/$J$13*100</f>
        <v>45.51337119455913</v>
      </c>
      <c r="M14" s="41">
        <f>+I14/D14</f>
        <v>1.3022985643999396</v>
      </c>
      <c r="N14" s="41">
        <f>+J14/E14</f>
        <v>1.347006358875415</v>
      </c>
      <c r="O14" s="41">
        <f>+N14/M14*100-100</f>
        <v>3.432991151001957</v>
      </c>
      <c r="R14" s="41"/>
    </row>
    <row r="15" spans="1:18" ht="11.25" customHeight="1">
      <c r="A15" s="36" t="s">
        <v>140</v>
      </c>
      <c r="B15" s="158" t="s">
        <v>155</v>
      </c>
      <c r="C15" s="37">
        <v>678499.468</v>
      </c>
      <c r="D15" s="37">
        <v>572629.697</v>
      </c>
      <c r="E15" s="37">
        <v>637197.172</v>
      </c>
      <c r="F15" s="38">
        <f t="shared" si="0"/>
        <v>11.2756071398791</v>
      </c>
      <c r="G15" s="38"/>
      <c r="H15" s="37">
        <v>485829.17</v>
      </c>
      <c r="I15" s="37">
        <v>411438.037</v>
      </c>
      <c r="J15" s="37">
        <v>420641.032</v>
      </c>
      <c r="K15" s="38">
        <f t="shared" si="1"/>
        <v>2.2367876016285777</v>
      </c>
      <c r="L15" s="38">
        <f aca="true" t="shared" si="2" ref="L15:L28">+J15/$J$13*100</f>
        <v>18.62809887682941</v>
      </c>
      <c r="M15" s="41">
        <f aca="true" t="shared" si="3" ref="M15:M28">+I15/D15</f>
        <v>0.7185062862710734</v>
      </c>
      <c r="N15" s="41">
        <f aca="true" t="shared" si="4" ref="N15:N28">+J15/E15</f>
        <v>0.6601426536149159</v>
      </c>
      <c r="O15" s="41">
        <f aca="true" t="shared" si="5" ref="O15:O28">+N15/M15*100-100</f>
        <v>-8.122911903673796</v>
      </c>
      <c r="R15" s="41"/>
    </row>
    <row r="16" spans="1:18" ht="11.25" customHeight="1">
      <c r="A16" s="36" t="s">
        <v>141</v>
      </c>
      <c r="B16" s="158" t="s">
        <v>156</v>
      </c>
      <c r="C16" s="37">
        <v>182770.792</v>
      </c>
      <c r="D16" s="37">
        <v>144059.748</v>
      </c>
      <c r="E16" s="37">
        <v>135284.191</v>
      </c>
      <c r="F16" s="38">
        <f t="shared" si="0"/>
        <v>-6.0916092953321055</v>
      </c>
      <c r="G16" s="38"/>
      <c r="H16" s="37">
        <v>147107.772</v>
      </c>
      <c r="I16" s="37">
        <v>114380.89</v>
      </c>
      <c r="J16" s="37">
        <v>104366.848</v>
      </c>
      <c r="K16" s="38">
        <f t="shared" si="1"/>
        <v>-8.754995699019304</v>
      </c>
      <c r="L16" s="38">
        <f t="shared" si="2"/>
        <v>4.621888537034175</v>
      </c>
      <c r="M16" s="41">
        <f t="shared" si="3"/>
        <v>0.7939822996219597</v>
      </c>
      <c r="N16" s="41">
        <f t="shared" si="4"/>
        <v>0.7714637403567723</v>
      </c>
      <c r="O16" s="41">
        <f t="shared" si="5"/>
        <v>-2.836153812989167</v>
      </c>
      <c r="R16" s="41"/>
    </row>
    <row r="17" spans="1:18" ht="11.25" customHeight="1">
      <c r="A17" s="36" t="s">
        <v>146</v>
      </c>
      <c r="B17" s="158" t="s">
        <v>186</v>
      </c>
      <c r="C17" s="37">
        <v>166183.932</v>
      </c>
      <c r="D17" s="37">
        <v>23910.727</v>
      </c>
      <c r="E17" s="37">
        <v>47237.659</v>
      </c>
      <c r="F17" s="38">
        <f t="shared" si="0"/>
        <v>97.55843893830581</v>
      </c>
      <c r="G17" s="38"/>
      <c r="H17" s="37">
        <v>249252.045</v>
      </c>
      <c r="I17" s="37">
        <v>47770.553</v>
      </c>
      <c r="J17" s="37">
        <v>55540.815</v>
      </c>
      <c r="K17" s="38">
        <f t="shared" si="1"/>
        <v>16.265798723326498</v>
      </c>
      <c r="L17" s="38">
        <f t="shared" si="2"/>
        <v>2.459626414951573</v>
      </c>
      <c r="M17" s="41">
        <f t="shared" si="3"/>
        <v>1.997871206509112</v>
      </c>
      <c r="N17" s="41">
        <f t="shared" si="4"/>
        <v>1.175774078897517</v>
      </c>
      <c r="O17" s="41">
        <f t="shared" si="5"/>
        <v>-41.148654874908</v>
      </c>
      <c r="R17" s="41"/>
    </row>
    <row r="18" spans="1:18" ht="11.25" customHeight="1">
      <c r="A18" s="36" t="s">
        <v>142</v>
      </c>
      <c r="B18" s="158" t="s">
        <v>187</v>
      </c>
      <c r="C18" s="37">
        <v>95056.997</v>
      </c>
      <c r="D18" s="37">
        <v>94320.132</v>
      </c>
      <c r="E18" s="37">
        <v>73497.942</v>
      </c>
      <c r="F18" s="38">
        <f t="shared" si="0"/>
        <v>-22.07608233627154</v>
      </c>
      <c r="G18" s="38"/>
      <c r="H18" s="37">
        <v>105110.115</v>
      </c>
      <c r="I18" s="37">
        <v>104044.92</v>
      </c>
      <c r="J18" s="37">
        <v>84898.686</v>
      </c>
      <c r="K18" s="38">
        <f t="shared" si="1"/>
        <v>-18.401892182722605</v>
      </c>
      <c r="L18" s="38">
        <f t="shared" si="2"/>
        <v>3.7597404841876974</v>
      </c>
      <c r="M18" s="41">
        <f t="shared" si="3"/>
        <v>1.103104054180077</v>
      </c>
      <c r="N18" s="41">
        <f t="shared" si="4"/>
        <v>1.1551165065274889</v>
      </c>
      <c r="O18" s="41">
        <f t="shared" si="5"/>
        <v>4.715099373474075</v>
      </c>
      <c r="R18" s="41"/>
    </row>
    <row r="19" spans="1:18" ht="11.25" customHeight="1">
      <c r="A19" s="36" t="s">
        <v>308</v>
      </c>
      <c r="B19" s="158" t="s">
        <v>188</v>
      </c>
      <c r="C19" s="37">
        <v>129570.108</v>
      </c>
      <c r="D19" s="37">
        <v>117198.361</v>
      </c>
      <c r="E19" s="37">
        <v>101782.025</v>
      </c>
      <c r="F19" s="38">
        <f t="shared" si="0"/>
        <v>-13.154054261902175</v>
      </c>
      <c r="G19" s="38"/>
      <c r="H19" s="37">
        <v>113878.871</v>
      </c>
      <c r="I19" s="37">
        <v>103361.747</v>
      </c>
      <c r="J19" s="37">
        <v>76688.806</v>
      </c>
      <c r="K19" s="38">
        <f t="shared" si="1"/>
        <v>-25.805427804930588</v>
      </c>
      <c r="L19" s="38">
        <f t="shared" si="2"/>
        <v>3.3961657380918284</v>
      </c>
      <c r="M19" s="41">
        <f t="shared" si="3"/>
        <v>0.8819385025358845</v>
      </c>
      <c r="N19" s="41">
        <f t="shared" si="4"/>
        <v>0.75346119317237</v>
      </c>
      <c r="O19" s="41">
        <f t="shared" si="5"/>
        <v>-14.567604089638536</v>
      </c>
      <c r="R19" s="41"/>
    </row>
    <row r="20" spans="1:18" ht="11.25" customHeight="1">
      <c r="A20" s="36" t="s">
        <v>388</v>
      </c>
      <c r="B20" s="158" t="s">
        <v>189</v>
      </c>
      <c r="C20" s="37">
        <v>38506.044</v>
      </c>
      <c r="D20" s="37">
        <v>32134.474</v>
      </c>
      <c r="E20" s="37">
        <v>43005.998</v>
      </c>
      <c r="F20" s="38">
        <f t="shared" si="0"/>
        <v>33.831342625991</v>
      </c>
      <c r="G20" s="38"/>
      <c r="H20" s="37">
        <v>178076.928</v>
      </c>
      <c r="I20" s="37">
        <v>146589.957</v>
      </c>
      <c r="J20" s="37">
        <v>222609.249</v>
      </c>
      <c r="K20" s="38">
        <f t="shared" si="1"/>
        <v>51.85845848907644</v>
      </c>
      <c r="L20" s="38">
        <f t="shared" si="2"/>
        <v>9.85825629409529</v>
      </c>
      <c r="M20" s="41">
        <f t="shared" si="3"/>
        <v>4.561766189171169</v>
      </c>
      <c r="N20" s="41">
        <f t="shared" si="4"/>
        <v>5.1762372541616175</v>
      </c>
      <c r="O20" s="41">
        <f t="shared" si="5"/>
        <v>13.47002541360176</v>
      </c>
      <c r="R20" s="41"/>
    </row>
    <row r="21" spans="1:18" ht="11.25" customHeight="1">
      <c r="A21" s="36" t="s">
        <v>309</v>
      </c>
      <c r="B21" s="158" t="s">
        <v>190</v>
      </c>
      <c r="C21" s="37">
        <v>55944.266</v>
      </c>
      <c r="D21" s="37">
        <v>51885.151</v>
      </c>
      <c r="E21" s="37">
        <v>50494.478</v>
      </c>
      <c r="F21" s="38">
        <f t="shared" si="0"/>
        <v>-2.6802909371893264</v>
      </c>
      <c r="G21" s="38"/>
      <c r="H21" s="37">
        <v>64804.895</v>
      </c>
      <c r="I21" s="37">
        <v>58503.95</v>
      </c>
      <c r="J21" s="37">
        <v>57279.08</v>
      </c>
      <c r="K21" s="38">
        <f t="shared" si="1"/>
        <v>-2.093653505447051</v>
      </c>
      <c r="L21" s="38">
        <f t="shared" si="2"/>
        <v>2.536605525002187</v>
      </c>
      <c r="M21" s="41">
        <f t="shared" si="3"/>
        <v>1.1275663435960706</v>
      </c>
      <c r="N21" s="41">
        <f t="shared" si="4"/>
        <v>1.1343632466108473</v>
      </c>
      <c r="O21" s="41">
        <f t="shared" si="5"/>
        <v>0.602794066475937</v>
      </c>
      <c r="R21" s="41"/>
    </row>
    <row r="22" spans="1:18" ht="11.25" customHeight="1">
      <c r="A22" s="36" t="s">
        <v>143</v>
      </c>
      <c r="B22" s="158" t="s">
        <v>320</v>
      </c>
      <c r="C22" s="37">
        <v>40081.724</v>
      </c>
      <c r="D22" s="37">
        <v>37114.132</v>
      </c>
      <c r="E22" s="37">
        <v>32233.114</v>
      </c>
      <c r="F22" s="38">
        <f t="shared" si="0"/>
        <v>-13.151373175048235</v>
      </c>
      <c r="G22" s="38"/>
      <c r="H22" s="37">
        <v>39477.754</v>
      </c>
      <c r="I22" s="37">
        <v>34584.358</v>
      </c>
      <c r="J22" s="37">
        <v>35373.721</v>
      </c>
      <c r="K22" s="38">
        <f t="shared" si="1"/>
        <v>2.282427795826081</v>
      </c>
      <c r="L22" s="38">
        <f t="shared" si="2"/>
        <v>1.5665261405819697</v>
      </c>
      <c r="M22" s="41">
        <f t="shared" si="3"/>
        <v>0.9318379855953522</v>
      </c>
      <c r="N22" s="41">
        <f t="shared" si="4"/>
        <v>1.0974341790247135</v>
      </c>
      <c r="O22" s="41">
        <f t="shared" si="5"/>
        <v>17.770921124616066</v>
      </c>
      <c r="R22" s="41"/>
    </row>
    <row r="23" spans="1:18" ht="11.25" customHeight="1">
      <c r="A23" s="36" t="s">
        <v>330</v>
      </c>
      <c r="B23" s="158" t="s">
        <v>193</v>
      </c>
      <c r="C23" s="37">
        <v>786.324</v>
      </c>
      <c r="D23" s="37">
        <v>742.77</v>
      </c>
      <c r="E23" s="37">
        <v>542.667</v>
      </c>
      <c r="F23" s="38">
        <f t="shared" si="0"/>
        <v>-26.940102588957544</v>
      </c>
      <c r="G23" s="38"/>
      <c r="H23" s="37">
        <v>4405.946</v>
      </c>
      <c r="I23" s="37">
        <v>4175.535</v>
      </c>
      <c r="J23" s="37">
        <v>2927.685</v>
      </c>
      <c r="K23" s="38">
        <f t="shared" si="1"/>
        <v>-29.884793206140046</v>
      </c>
      <c r="L23" s="38">
        <f t="shared" si="2"/>
        <v>0.12965260521757732</v>
      </c>
      <c r="M23" s="41">
        <f t="shared" si="3"/>
        <v>5.621571953633023</v>
      </c>
      <c r="N23" s="41">
        <f t="shared" si="4"/>
        <v>5.3949936148687865</v>
      </c>
      <c r="O23" s="41">
        <f t="shared" si="5"/>
        <v>-4.030515674851529</v>
      </c>
      <c r="R23" s="41"/>
    </row>
    <row r="24" spans="1:18" ht="11.25" customHeight="1">
      <c r="A24" s="36" t="s">
        <v>310</v>
      </c>
      <c r="B24" s="158" t="s">
        <v>194</v>
      </c>
      <c r="C24" s="37">
        <v>36962.312</v>
      </c>
      <c r="D24" s="37">
        <v>17232.647</v>
      </c>
      <c r="E24" s="37">
        <v>21273.629</v>
      </c>
      <c r="F24" s="38">
        <f t="shared" si="0"/>
        <v>23.44957219862974</v>
      </c>
      <c r="G24" s="38"/>
      <c r="H24" s="37">
        <v>34018.058</v>
      </c>
      <c r="I24" s="37">
        <v>16632.092</v>
      </c>
      <c r="J24" s="37">
        <v>16180.996</v>
      </c>
      <c r="K24" s="38">
        <f t="shared" si="1"/>
        <v>-2.712202409654779</v>
      </c>
      <c r="L24" s="38">
        <f t="shared" si="2"/>
        <v>0.7165758223358037</v>
      </c>
      <c r="M24" s="41">
        <f t="shared" si="3"/>
        <v>0.9651501594618632</v>
      </c>
      <c r="N24" s="41">
        <f t="shared" si="4"/>
        <v>0.760612869576695</v>
      </c>
      <c r="O24" s="41">
        <f t="shared" si="5"/>
        <v>-21.192276443202545</v>
      </c>
      <c r="R24" s="41"/>
    </row>
    <row r="25" spans="1:18" ht="11.25" customHeight="1">
      <c r="A25" s="36" t="s">
        <v>329</v>
      </c>
      <c r="B25" s="158" t="s">
        <v>195</v>
      </c>
      <c r="C25" s="37">
        <v>32861.352</v>
      </c>
      <c r="D25" s="37">
        <v>22351.599</v>
      </c>
      <c r="E25" s="37">
        <v>22223.349</v>
      </c>
      <c r="F25" s="38">
        <f t="shared" si="0"/>
        <v>-0.5737844527364757</v>
      </c>
      <c r="G25" s="38"/>
      <c r="H25" s="37">
        <v>39713.089</v>
      </c>
      <c r="I25" s="37">
        <v>26618.829</v>
      </c>
      <c r="J25" s="37">
        <v>21895.085</v>
      </c>
      <c r="K25" s="38">
        <f t="shared" si="1"/>
        <v>-17.74587454617182</v>
      </c>
      <c r="L25" s="38">
        <f t="shared" si="2"/>
        <v>0.9696244000670491</v>
      </c>
      <c r="R25" s="41"/>
    </row>
    <row r="26" spans="1:18" ht="11.25" customHeight="1">
      <c r="A26" s="36" t="s">
        <v>144</v>
      </c>
      <c r="B26" s="158" t="s">
        <v>196</v>
      </c>
      <c r="C26" s="37">
        <v>23474.385</v>
      </c>
      <c r="D26" s="37">
        <v>13412.019</v>
      </c>
      <c r="E26" s="37">
        <v>23019.986</v>
      </c>
      <c r="F26" s="38">
        <f t="shared" si="0"/>
        <v>71.6369921635214</v>
      </c>
      <c r="G26" s="38"/>
      <c r="H26" s="37">
        <v>110384.911</v>
      </c>
      <c r="I26" s="37">
        <v>55584.751</v>
      </c>
      <c r="J26" s="37">
        <v>112096.967</v>
      </c>
      <c r="K26" s="38">
        <f t="shared" si="1"/>
        <v>101.66856014161155</v>
      </c>
      <c r="L26" s="38">
        <f t="shared" si="2"/>
        <v>4.964217054955978</v>
      </c>
      <c r="M26" s="41">
        <f t="shared" si="3"/>
        <v>4.144398468269393</v>
      </c>
      <c r="N26" s="41">
        <f t="shared" si="4"/>
        <v>4.869549746902539</v>
      </c>
      <c r="O26" s="41">
        <f t="shared" si="5"/>
        <v>17.497141845435365</v>
      </c>
      <c r="R26" s="41"/>
    </row>
    <row r="27" spans="1:18" ht="11.25" customHeight="1">
      <c r="A27" s="36" t="s">
        <v>147</v>
      </c>
      <c r="B27" s="158" t="s">
        <v>198</v>
      </c>
      <c r="C27" s="37">
        <v>38102.046</v>
      </c>
      <c r="D27" s="37">
        <v>3994.74</v>
      </c>
      <c r="E27" s="37">
        <v>5325.134</v>
      </c>
      <c r="F27" s="38">
        <f t="shared" si="0"/>
        <v>33.303644292244314</v>
      </c>
      <c r="G27" s="38"/>
      <c r="H27" s="37">
        <v>33380.322</v>
      </c>
      <c r="I27" s="37">
        <v>3962.904</v>
      </c>
      <c r="J27" s="37">
        <v>4881.622</v>
      </c>
      <c r="K27" s="38">
        <f t="shared" si="1"/>
        <v>23.182948665927825</v>
      </c>
      <c r="L27" s="38">
        <f t="shared" si="2"/>
        <v>0.2161827553126242</v>
      </c>
      <c r="M27" s="41">
        <f t="shared" si="3"/>
        <v>0.9920305201339762</v>
      </c>
      <c r="N27" s="41">
        <f t="shared" si="4"/>
        <v>0.9167134573514958</v>
      </c>
      <c r="O27" s="41">
        <f t="shared" si="5"/>
        <v>-7.592212261000668</v>
      </c>
      <c r="R27" s="41"/>
    </row>
    <row r="28" spans="1:18" ht="11.25" customHeight="1">
      <c r="A28" s="36" t="s">
        <v>10</v>
      </c>
      <c r="B28" s="158" t="s">
        <v>185</v>
      </c>
      <c r="C28" s="37">
        <v>10748.388</v>
      </c>
      <c r="D28" s="37">
        <v>8915.324</v>
      </c>
      <c r="E28" s="37">
        <v>7155.556</v>
      </c>
      <c r="F28" s="38">
        <f t="shared" si="0"/>
        <v>-19.73868812844043</v>
      </c>
      <c r="G28" s="38"/>
      <c r="H28" s="37">
        <v>19987.876</v>
      </c>
      <c r="I28" s="37">
        <v>16697.382</v>
      </c>
      <c r="J28" s="37">
        <v>14981.772</v>
      </c>
      <c r="K28" s="38">
        <f t="shared" si="1"/>
        <v>-10.274724504715778</v>
      </c>
      <c r="L28" s="38">
        <f t="shared" si="2"/>
        <v>0.6634681567777113</v>
      </c>
      <c r="M28" s="41">
        <f t="shared" si="3"/>
        <v>1.8728856068495099</v>
      </c>
      <c r="N28" s="41">
        <f t="shared" si="4"/>
        <v>2.0937257705760395</v>
      </c>
      <c r="O28" s="41">
        <f t="shared" si="5"/>
        <v>11.79143899226274</v>
      </c>
      <c r="R28" s="41"/>
    </row>
    <row r="29" spans="1:18" ht="11.25" customHeight="1">
      <c r="A29" s="35"/>
      <c r="B29" s="42"/>
      <c r="C29" s="37"/>
      <c r="D29" s="37"/>
      <c r="E29" s="37"/>
      <c r="F29" s="38"/>
      <c r="G29" s="38"/>
      <c r="H29" s="37"/>
      <c r="I29" s="37"/>
      <c r="J29" s="37"/>
      <c r="K29" s="38"/>
      <c r="L29" s="38"/>
      <c r="R29" s="41"/>
    </row>
    <row r="30" spans="1:18" s="47" customFormat="1" ht="11.25" customHeight="1">
      <c r="A30" s="159" t="s">
        <v>318</v>
      </c>
      <c r="B30" s="160"/>
      <c r="C30" s="45">
        <f>SUM(C31:C41)</f>
        <v>30196.202</v>
      </c>
      <c r="D30" s="45">
        <f>SUM(D31:D41)</f>
        <v>19606.094</v>
      </c>
      <c r="E30" s="45">
        <f>SUM(E31:E41)</f>
        <v>18943.783</v>
      </c>
      <c r="F30" s="43">
        <f t="shared" si="0"/>
        <v>-3.378087445668683</v>
      </c>
      <c r="G30" s="43"/>
      <c r="H30" s="45">
        <f>SUM(H31:H41)</f>
        <v>130541.927</v>
      </c>
      <c r="I30" s="45">
        <f>SUM(I31:I41)</f>
        <v>74772.441</v>
      </c>
      <c r="J30" s="45">
        <f>SUM(J31:J41)</f>
        <v>112741.61</v>
      </c>
      <c r="K30" s="43">
        <f aca="true" t="shared" si="6" ref="K30:K40">+J30/I30*100-100</f>
        <v>50.77963015812202</v>
      </c>
      <c r="L30" s="43">
        <f>+J30/$J$11*100</f>
        <v>4.755342030090829</v>
      </c>
      <c r="M30" s="46"/>
      <c r="N30" s="46"/>
      <c r="O30" s="46"/>
      <c r="R30" s="46"/>
    </row>
    <row r="31" spans="1:18" ht="11.25" customHeight="1">
      <c r="A31" s="36" t="s">
        <v>311</v>
      </c>
      <c r="B31" s="158" t="s">
        <v>324</v>
      </c>
      <c r="C31" s="37">
        <v>766.44</v>
      </c>
      <c r="D31" s="37">
        <v>499.39</v>
      </c>
      <c r="E31" s="37">
        <v>389.735</v>
      </c>
      <c r="F31" s="38">
        <f t="shared" si="0"/>
        <v>-21.957788501972402</v>
      </c>
      <c r="G31" s="38"/>
      <c r="H31" s="37">
        <v>2421.749</v>
      </c>
      <c r="I31" s="37">
        <v>1545.35</v>
      </c>
      <c r="J31" s="37">
        <v>1637.8</v>
      </c>
      <c r="K31" s="38">
        <f t="shared" si="6"/>
        <v>5.982463519591036</v>
      </c>
      <c r="L31" s="38">
        <f aca="true" t="shared" si="7" ref="L31:L40">+J31/$J$30*100</f>
        <v>1.4527023341249075</v>
      </c>
      <c r="R31" s="41"/>
    </row>
    <row r="32" spans="1:18" ht="11.25" customHeight="1">
      <c r="A32" s="36" t="s">
        <v>312</v>
      </c>
      <c r="B32" s="158" t="s">
        <v>191</v>
      </c>
      <c r="C32" s="37">
        <v>7680.815</v>
      </c>
      <c r="D32" s="37">
        <v>3785.774</v>
      </c>
      <c r="E32" s="37">
        <v>3436.235</v>
      </c>
      <c r="F32" s="38">
        <f t="shared" si="0"/>
        <v>-9.232960023498492</v>
      </c>
      <c r="G32" s="38"/>
      <c r="H32" s="37">
        <v>34003.103</v>
      </c>
      <c r="I32" s="37">
        <v>16517.227</v>
      </c>
      <c r="J32" s="37">
        <v>20609.198</v>
      </c>
      <c r="K32" s="38">
        <f t="shared" si="6"/>
        <v>24.773958728060123</v>
      </c>
      <c r="L32" s="38">
        <f t="shared" si="7"/>
        <v>18.280028110295746</v>
      </c>
      <c r="M32" s="41">
        <f>+I32/D32</f>
        <v>4.362972274626007</v>
      </c>
      <c r="N32" s="41">
        <f>+J32/E32</f>
        <v>5.997610175089887</v>
      </c>
      <c r="O32" s="41">
        <f>+N32/M32*100-100</f>
        <v>37.46615374960183</v>
      </c>
      <c r="R32" s="41"/>
    </row>
    <row r="33" spans="1:18" ht="11.25" customHeight="1">
      <c r="A33" s="36" t="s">
        <v>313</v>
      </c>
      <c r="B33" s="158" t="s">
        <v>322</v>
      </c>
      <c r="C33" s="37">
        <v>2670.979</v>
      </c>
      <c r="D33" s="37">
        <v>2601.759</v>
      </c>
      <c r="E33" s="37">
        <v>2103.681</v>
      </c>
      <c r="F33" s="38">
        <f t="shared" si="0"/>
        <v>-19.14389457286397</v>
      </c>
      <c r="G33" s="38"/>
      <c r="H33" s="37">
        <v>6371.893</v>
      </c>
      <c r="I33" s="37">
        <v>6212.254</v>
      </c>
      <c r="J33" s="37">
        <v>6113.598</v>
      </c>
      <c r="K33" s="38">
        <f t="shared" si="6"/>
        <v>-1.588087029281155</v>
      </c>
      <c r="L33" s="38">
        <f t="shared" si="7"/>
        <v>5.422663380450217</v>
      </c>
      <c r="M33" s="41">
        <f>+I33/D33</f>
        <v>2.387713081803503</v>
      </c>
      <c r="N33" s="41">
        <f>+J33/E33</f>
        <v>2.9061430891851</v>
      </c>
      <c r="O33" s="41">
        <f>+N33/M33*100-100</f>
        <v>21.712408049882328</v>
      </c>
      <c r="R33" s="41"/>
    </row>
    <row r="34" spans="1:25" ht="11.25" customHeight="1">
      <c r="A34" s="36" t="s">
        <v>314</v>
      </c>
      <c r="B34" s="158" t="s">
        <v>325</v>
      </c>
      <c r="C34" s="37">
        <v>44.234</v>
      </c>
      <c r="D34" s="37">
        <v>5.823</v>
      </c>
      <c r="E34" s="37">
        <v>35.54</v>
      </c>
      <c r="F34" s="38">
        <f t="shared" si="0"/>
        <v>510.33831358406314</v>
      </c>
      <c r="G34" s="38"/>
      <c r="H34" s="37">
        <v>248.718</v>
      </c>
      <c r="I34" s="37">
        <v>36.958</v>
      </c>
      <c r="J34" s="37">
        <v>232.346</v>
      </c>
      <c r="K34" s="38">
        <f t="shared" si="6"/>
        <v>528.6757941447048</v>
      </c>
      <c r="L34" s="38">
        <f t="shared" si="7"/>
        <v>0.2060871757996005</v>
      </c>
      <c r="R34" s="41"/>
      <c r="T34" s="39"/>
      <c r="U34" s="39"/>
      <c r="V34" s="39"/>
      <c r="W34" s="39"/>
      <c r="X34" s="39"/>
      <c r="Y34" s="39"/>
    </row>
    <row r="35" spans="1:18" ht="11.25" customHeight="1">
      <c r="A35" s="36" t="s">
        <v>315</v>
      </c>
      <c r="B35" s="158" t="s">
        <v>323</v>
      </c>
      <c r="C35" s="37">
        <v>732.811</v>
      </c>
      <c r="D35" s="37">
        <v>732.811</v>
      </c>
      <c r="E35" s="37">
        <v>123.579</v>
      </c>
      <c r="F35" s="38">
        <f t="shared" si="0"/>
        <v>-83.13630663295174</v>
      </c>
      <c r="G35" s="38"/>
      <c r="H35" s="37">
        <v>664.554</v>
      </c>
      <c r="I35" s="37">
        <v>664.554</v>
      </c>
      <c r="J35" s="37">
        <v>107.731</v>
      </c>
      <c r="K35" s="38">
        <f t="shared" si="6"/>
        <v>-83.78897726896535</v>
      </c>
      <c r="L35" s="38">
        <f t="shared" si="7"/>
        <v>0.09555566928661033</v>
      </c>
      <c r="M35" s="41">
        <f>+I35/D35</f>
        <v>0.906855928745611</v>
      </c>
      <c r="R35" s="41"/>
    </row>
    <row r="36" spans="1:18" ht="11.25" customHeight="1">
      <c r="A36" s="36" t="s">
        <v>316</v>
      </c>
      <c r="B36" s="158" t="s">
        <v>326</v>
      </c>
      <c r="C36" s="37">
        <v>0.94</v>
      </c>
      <c r="D36" s="37">
        <v>0.94</v>
      </c>
      <c r="E36" s="37">
        <v>0.54</v>
      </c>
      <c r="F36" s="38">
        <f t="shared" si="0"/>
        <v>-42.553191489361694</v>
      </c>
      <c r="G36" s="38"/>
      <c r="H36" s="37">
        <v>10.589</v>
      </c>
      <c r="I36" s="37">
        <v>10.589</v>
      </c>
      <c r="J36" s="37">
        <v>1.8</v>
      </c>
      <c r="K36" s="38">
        <f t="shared" si="6"/>
        <v>-83.00122768911135</v>
      </c>
      <c r="L36" s="38">
        <f t="shared" si="7"/>
        <v>0.001596571132876318</v>
      </c>
      <c r="R36" s="41"/>
    </row>
    <row r="37" spans="1:18" ht="11.25" customHeight="1">
      <c r="A37" s="36" t="s">
        <v>534</v>
      </c>
      <c r="B37" s="158" t="s">
        <v>535</v>
      </c>
      <c r="C37" s="37">
        <v>0</v>
      </c>
      <c r="D37" s="37">
        <v>0</v>
      </c>
      <c r="E37" s="37">
        <v>114.85</v>
      </c>
      <c r="F37" s="38"/>
      <c r="G37" s="38"/>
      <c r="H37" s="37">
        <v>0</v>
      </c>
      <c r="I37" s="37">
        <v>0</v>
      </c>
      <c r="J37" s="37">
        <v>554.173</v>
      </c>
      <c r="K37" s="38"/>
      <c r="L37" s="38"/>
      <c r="R37" s="41"/>
    </row>
    <row r="38" spans="1:18" ht="11.25" customHeight="1">
      <c r="A38" s="36" t="s">
        <v>145</v>
      </c>
      <c r="B38" s="158" t="s">
        <v>197</v>
      </c>
      <c r="C38" s="37">
        <v>11458.382</v>
      </c>
      <c r="D38" s="37">
        <v>8961.557</v>
      </c>
      <c r="E38" s="37">
        <v>9235.029</v>
      </c>
      <c r="F38" s="38">
        <f t="shared" si="0"/>
        <v>3.0516125713422326</v>
      </c>
      <c r="G38" s="38"/>
      <c r="H38" s="37">
        <v>32379.36</v>
      </c>
      <c r="I38" s="37">
        <v>25024.008</v>
      </c>
      <c r="J38" s="37">
        <v>40281.599</v>
      </c>
      <c r="K38" s="38">
        <f t="shared" si="6"/>
        <v>60.97181154993237</v>
      </c>
      <c r="L38" s="38">
        <f t="shared" si="7"/>
        <v>35.72913230527753</v>
      </c>
      <c r="M38" s="41">
        <f aca="true" t="shared" si="8" ref="M38:N40">+I38/D38</f>
        <v>2.792372798610777</v>
      </c>
      <c r="N38" s="41">
        <f t="shared" si="8"/>
        <v>4.361827017543746</v>
      </c>
      <c r="O38" s="41">
        <f>+N38/M38*100-100</f>
        <v>56.205038944433994</v>
      </c>
      <c r="R38" s="41"/>
    </row>
    <row r="39" spans="1:18" ht="11.25" customHeight="1">
      <c r="A39" s="36" t="s">
        <v>317</v>
      </c>
      <c r="B39" s="158" t="s">
        <v>192</v>
      </c>
      <c r="C39" s="37">
        <v>6790.386</v>
      </c>
      <c r="D39" s="37">
        <v>2967.45</v>
      </c>
      <c r="E39" s="37">
        <v>3502.618</v>
      </c>
      <c r="F39" s="38">
        <f t="shared" si="0"/>
        <v>18.034608839239084</v>
      </c>
      <c r="G39" s="38"/>
      <c r="H39" s="37">
        <v>52093.133</v>
      </c>
      <c r="I39" s="37">
        <v>22414.079</v>
      </c>
      <c r="J39" s="37">
        <v>43183.53</v>
      </c>
      <c r="K39" s="38">
        <f t="shared" si="6"/>
        <v>92.66252251542431</v>
      </c>
      <c r="L39" s="38">
        <f t="shared" si="7"/>
        <v>38.303098563165804</v>
      </c>
      <c r="M39" s="41">
        <f t="shared" si="8"/>
        <v>7.553313113953059</v>
      </c>
      <c r="N39" s="41">
        <f t="shared" si="8"/>
        <v>12.328929389388167</v>
      </c>
      <c r="O39" s="41">
        <f>+N39/M39*100-100</f>
        <v>63.2254509165418</v>
      </c>
      <c r="R39" s="41"/>
    </row>
    <row r="40" spans="1:18" ht="11.25" customHeight="1">
      <c r="A40" s="36" t="s">
        <v>328</v>
      </c>
      <c r="B40" s="158" t="s">
        <v>321</v>
      </c>
      <c r="C40" s="37">
        <v>50.59</v>
      </c>
      <c r="D40" s="37">
        <v>50.59</v>
      </c>
      <c r="E40" s="37">
        <v>1.5</v>
      </c>
      <c r="F40" s="38">
        <f t="shared" si="0"/>
        <v>-97.03498715161099</v>
      </c>
      <c r="G40" s="38"/>
      <c r="H40" s="37">
        <v>2347.422</v>
      </c>
      <c r="I40" s="37">
        <v>2347.422</v>
      </c>
      <c r="J40" s="37">
        <v>16</v>
      </c>
      <c r="K40" s="38">
        <f t="shared" si="6"/>
        <v>-99.31840120779306</v>
      </c>
      <c r="L40" s="38">
        <f t="shared" si="7"/>
        <v>0.014191743403345046</v>
      </c>
      <c r="M40" s="41">
        <f t="shared" si="8"/>
        <v>46.40090927060684</v>
      </c>
      <c r="N40" s="41">
        <f t="shared" si="8"/>
        <v>10.666666666666666</v>
      </c>
      <c r="O40" s="41">
        <f>+N40/M40*100-100</f>
        <v>-77.01194473483393</v>
      </c>
      <c r="R40" s="41"/>
    </row>
    <row r="41" spans="1:18" ht="11.25" customHeight="1">
      <c r="A41" s="36" t="s">
        <v>454</v>
      </c>
      <c r="B41" s="158" t="s">
        <v>536</v>
      </c>
      <c r="C41" s="37">
        <v>0.625</v>
      </c>
      <c r="D41" s="37">
        <v>0</v>
      </c>
      <c r="E41" s="37">
        <v>0.476</v>
      </c>
      <c r="F41" s="38"/>
      <c r="G41" s="38"/>
      <c r="H41" s="37">
        <v>1.406</v>
      </c>
      <c r="I41" s="37">
        <v>0</v>
      </c>
      <c r="J41" s="37">
        <v>3.835</v>
      </c>
      <c r="K41" s="38"/>
      <c r="L41" s="38"/>
      <c r="R41" s="41"/>
    </row>
    <row r="42" spans="1:18" ht="11.25">
      <c r="A42" s="149"/>
      <c r="B42" s="149"/>
      <c r="C42" s="161"/>
      <c r="D42" s="161"/>
      <c r="E42" s="161"/>
      <c r="F42" s="161"/>
      <c r="G42" s="161"/>
      <c r="H42" s="161"/>
      <c r="I42" s="161"/>
      <c r="J42" s="161"/>
      <c r="K42" s="149"/>
      <c r="L42" s="149"/>
      <c r="R42" s="41"/>
    </row>
    <row r="43" spans="1:18" ht="11.25">
      <c r="A43" s="35" t="s">
        <v>75</v>
      </c>
      <c r="B43" s="35"/>
      <c r="C43" s="35"/>
      <c r="D43" s="35"/>
      <c r="E43" s="35"/>
      <c r="F43" s="35"/>
      <c r="G43" s="35"/>
      <c r="H43" s="35"/>
      <c r="I43" s="35"/>
      <c r="J43" s="35"/>
      <c r="K43" s="35"/>
      <c r="L43" s="35"/>
      <c r="R43" s="41"/>
    </row>
    <row r="44" spans="1:18" ht="11.25" customHeight="1">
      <c r="A44" s="35"/>
      <c r="B44" s="35"/>
      <c r="C44" s="37"/>
      <c r="D44" s="37"/>
      <c r="E44" s="37"/>
      <c r="F44" s="38"/>
      <c r="G44" s="38"/>
      <c r="H44" s="37"/>
      <c r="I44" s="37"/>
      <c r="J44" s="37"/>
      <c r="K44" s="38"/>
      <c r="L44" s="38"/>
      <c r="R44" s="41"/>
    </row>
    <row r="45" spans="1:21" ht="19.5" customHeight="1">
      <c r="A45" s="328" t="s">
        <v>495</v>
      </c>
      <c r="B45" s="328"/>
      <c r="C45" s="328"/>
      <c r="D45" s="328"/>
      <c r="E45" s="328"/>
      <c r="F45" s="328"/>
      <c r="G45" s="328"/>
      <c r="H45" s="328"/>
      <c r="I45" s="328"/>
      <c r="J45" s="328"/>
      <c r="K45" s="328"/>
      <c r="L45" s="328"/>
      <c r="M45" s="47"/>
      <c r="P45" s="146"/>
      <c r="Q45" s="146"/>
      <c r="R45" s="146"/>
      <c r="S45" s="146"/>
      <c r="T45" s="146"/>
      <c r="U45" s="146"/>
    </row>
    <row r="46" spans="1:21" ht="19.5" customHeight="1">
      <c r="A46" s="329" t="s">
        <v>260</v>
      </c>
      <c r="B46" s="329"/>
      <c r="C46" s="329"/>
      <c r="D46" s="329"/>
      <c r="E46" s="329"/>
      <c r="F46" s="329"/>
      <c r="G46" s="329"/>
      <c r="H46" s="329"/>
      <c r="I46" s="329"/>
      <c r="J46" s="329"/>
      <c r="K46" s="329"/>
      <c r="L46" s="329"/>
      <c r="P46" s="152"/>
      <c r="Q46" s="152"/>
      <c r="R46" s="152"/>
      <c r="S46" s="152"/>
      <c r="T46" s="152"/>
      <c r="U46" s="152"/>
    </row>
    <row r="47" spans="1:21" s="47" customFormat="1" ht="11.25">
      <c r="A47" s="44"/>
      <c r="B47" s="44"/>
      <c r="C47" s="330" t="s">
        <v>151</v>
      </c>
      <c r="D47" s="330"/>
      <c r="E47" s="330"/>
      <c r="F47" s="330"/>
      <c r="G47" s="258"/>
      <c r="H47" s="330" t="s">
        <v>152</v>
      </c>
      <c r="I47" s="330"/>
      <c r="J47" s="330"/>
      <c r="K47" s="330"/>
      <c r="L47" s="258"/>
      <c r="M47" s="332" t="s">
        <v>302</v>
      </c>
      <c r="N47" s="332"/>
      <c r="O47" s="332"/>
      <c r="P47" s="180"/>
      <c r="Q47" s="180"/>
      <c r="R47" s="180"/>
      <c r="S47" s="180"/>
      <c r="T47" s="180"/>
      <c r="U47" s="180"/>
    </row>
    <row r="48" spans="1:21" s="47" customFormat="1" ht="11.25">
      <c r="A48" s="44" t="s">
        <v>506</v>
      </c>
      <c r="B48" s="260" t="s">
        <v>138</v>
      </c>
      <c r="C48" s="259">
        <f>+C4</f>
        <v>2009</v>
      </c>
      <c r="D48" s="331" t="str">
        <f>+D4</f>
        <v>enero - julio</v>
      </c>
      <c r="E48" s="331"/>
      <c r="F48" s="331"/>
      <c r="G48" s="258"/>
      <c r="H48" s="259">
        <f>+C48</f>
        <v>2009</v>
      </c>
      <c r="I48" s="331" t="str">
        <f>+D48</f>
        <v>enero - julio</v>
      </c>
      <c r="J48" s="331"/>
      <c r="K48" s="331"/>
      <c r="L48" s="260" t="s">
        <v>338</v>
      </c>
      <c r="M48" s="333" t="s">
        <v>301</v>
      </c>
      <c r="N48" s="333"/>
      <c r="O48" s="333"/>
      <c r="P48" s="180"/>
      <c r="Q48" s="180"/>
      <c r="R48" s="180"/>
      <c r="S48" s="180"/>
      <c r="T48" s="180"/>
      <c r="U48" s="180"/>
    </row>
    <row r="49" spans="1:15" s="47" customFormat="1" ht="11.25">
      <c r="A49" s="261"/>
      <c r="B49" s="264" t="s">
        <v>48</v>
      </c>
      <c r="C49" s="261"/>
      <c r="D49" s="262">
        <f>+D5</f>
        <v>2009</v>
      </c>
      <c r="E49" s="262">
        <f>+E5</f>
        <v>2010</v>
      </c>
      <c r="F49" s="263" t="str">
        <f>+F5</f>
        <v>Var % 10/09</v>
      </c>
      <c r="G49" s="264"/>
      <c r="H49" s="261"/>
      <c r="I49" s="262">
        <f>+D49</f>
        <v>2009</v>
      </c>
      <c r="J49" s="262">
        <f>+E49</f>
        <v>2010</v>
      </c>
      <c r="K49" s="263" t="str">
        <f>+F49</f>
        <v>Var % 10/09</v>
      </c>
      <c r="L49" s="264">
        <v>2008</v>
      </c>
      <c r="M49" s="265">
        <v>2007</v>
      </c>
      <c r="N49" s="265">
        <v>2008</v>
      </c>
      <c r="O49" s="264" t="s">
        <v>276</v>
      </c>
    </row>
    <row r="50" spans="1:18" ht="11.25" customHeight="1">
      <c r="A50" s="44" t="s">
        <v>499</v>
      </c>
      <c r="B50" s="44"/>
      <c r="C50" s="45">
        <f>+C52+C58+C65+C76+C83+C88+C93</f>
        <v>502101.40100000007</v>
      </c>
      <c r="D50" s="45">
        <f>+D52+D58+D65+D76+D83+D88+D93</f>
        <v>259564.699</v>
      </c>
      <c r="E50" s="45">
        <f>+E52+E58+E65+E76+E83+E88+E93</f>
        <v>300078.82399999996</v>
      </c>
      <c r="F50" s="43">
        <f>+E50/D50*100-100</f>
        <v>15.608488040201479</v>
      </c>
      <c r="G50" s="43"/>
      <c r="H50" s="45">
        <f>+H52+H58+H65+H76+H83+H88+H93</f>
        <v>833600.2740000002</v>
      </c>
      <c r="I50" s="45">
        <f>+I52+I58+I65+I76+I83+I88+I93</f>
        <v>476693.759</v>
      </c>
      <c r="J50" s="45">
        <f>+J52+J58+J65+J76+J83+J88+J93</f>
        <v>498850.2269999999</v>
      </c>
      <c r="K50" s="43">
        <f>+J50/I50*100-100</f>
        <v>4.647945894336729</v>
      </c>
      <c r="L50" s="43">
        <f>+J50/J9*100</f>
        <v>17.38340976940173</v>
      </c>
      <c r="M50" s="41">
        <f>+I50/D50</f>
        <v>1.8365122870579564</v>
      </c>
      <c r="N50" s="41">
        <f>+J50/E50</f>
        <v>1.6623973006505783</v>
      </c>
      <c r="O50" s="41">
        <f>+N50/M50*100-100</f>
        <v>-9.48074170994552</v>
      </c>
      <c r="Q50" s="41"/>
      <c r="R50" s="46"/>
    </row>
    <row r="51" spans="1:18" ht="11.25" customHeight="1">
      <c r="A51" s="35"/>
      <c r="B51" s="35"/>
      <c r="C51" s="37"/>
      <c r="D51" s="37"/>
      <c r="E51" s="37"/>
      <c r="F51" s="38"/>
      <c r="G51" s="38"/>
      <c r="H51" s="37"/>
      <c r="I51" s="37"/>
      <c r="J51" s="37"/>
      <c r="K51" s="38"/>
      <c r="L51" s="38"/>
      <c r="R51" s="41"/>
    </row>
    <row r="52" spans="1:18" s="47" customFormat="1" ht="11.25" customHeight="1">
      <c r="A52" s="44" t="s">
        <v>12</v>
      </c>
      <c r="B52" s="44"/>
      <c r="C52" s="45">
        <f>SUM(C53:C56)</f>
        <v>107390.84599999999</v>
      </c>
      <c r="D52" s="45">
        <f>SUM(D53:D56)</f>
        <v>50580.42</v>
      </c>
      <c r="E52" s="45">
        <f>SUM(E53:E56)</f>
        <v>71429.651</v>
      </c>
      <c r="F52" s="43">
        <f aca="true" t="shared" si="9" ref="F52:F93">+E52/D52*100-100</f>
        <v>41.219964167952725</v>
      </c>
      <c r="G52" s="43"/>
      <c r="H52" s="45">
        <f>SUM(H53:H56)</f>
        <v>95290.778</v>
      </c>
      <c r="I52" s="45">
        <f>SUM(I53:I56)</f>
        <v>49252.185999999994</v>
      </c>
      <c r="J52" s="45">
        <f>SUM(J53:J56)</f>
        <v>57516.259</v>
      </c>
      <c r="K52" s="43">
        <f aca="true" t="shared" si="10" ref="K52:K93">+J52/I52*100-100</f>
        <v>16.77909890131579</v>
      </c>
      <c r="L52" s="43"/>
      <c r="M52" s="46"/>
      <c r="N52" s="46"/>
      <c r="O52" s="46"/>
      <c r="R52" s="46"/>
    </row>
    <row r="53" spans="1:18" ht="11.25" customHeight="1">
      <c r="A53" s="35" t="s">
        <v>402</v>
      </c>
      <c r="B53"/>
      <c r="C53" s="37">
        <v>1997.274</v>
      </c>
      <c r="D53" s="37">
        <v>1219.694</v>
      </c>
      <c r="E53" s="37">
        <v>646.79</v>
      </c>
      <c r="F53" s="38">
        <f t="shared" si="9"/>
        <v>-46.97112554460381</v>
      </c>
      <c r="G53" s="38"/>
      <c r="H53" s="37">
        <v>2196.041</v>
      </c>
      <c r="I53" s="37">
        <v>1358.141</v>
      </c>
      <c r="J53" s="37">
        <v>629.453</v>
      </c>
      <c r="K53" s="38">
        <f t="shared" si="10"/>
        <v>-53.653339380815396</v>
      </c>
      <c r="L53" s="38"/>
      <c r="R53" s="41"/>
    </row>
    <row r="54" spans="1:18" ht="11.25" customHeight="1">
      <c r="A54" s="35" t="s">
        <v>403</v>
      </c>
      <c r="B54"/>
      <c r="C54" s="37">
        <v>41253.386</v>
      </c>
      <c r="D54" s="37">
        <v>17894.912</v>
      </c>
      <c r="E54" s="37">
        <v>27472.132</v>
      </c>
      <c r="F54" s="38">
        <f t="shared" si="9"/>
        <v>53.51923496466483</v>
      </c>
      <c r="G54" s="38"/>
      <c r="H54" s="37">
        <v>39142.117</v>
      </c>
      <c r="I54" s="37">
        <v>19346.175</v>
      </c>
      <c r="J54" s="37">
        <v>22902.853</v>
      </c>
      <c r="K54" s="38">
        <f t="shared" si="10"/>
        <v>18.384398983261548</v>
      </c>
      <c r="L54" s="38"/>
      <c r="R54" s="41"/>
    </row>
    <row r="55" spans="1:18" ht="11.25" customHeight="1">
      <c r="A55" s="35" t="s">
        <v>404</v>
      </c>
      <c r="B55"/>
      <c r="C55" s="37">
        <v>64130.168</v>
      </c>
      <c r="D55" s="37">
        <v>31455.796</v>
      </c>
      <c r="E55" s="37">
        <v>43306.563</v>
      </c>
      <c r="F55" s="38">
        <f t="shared" si="9"/>
        <v>37.67435101626424</v>
      </c>
      <c r="G55" s="38"/>
      <c r="H55" s="37">
        <v>53927.986</v>
      </c>
      <c r="I55" s="37">
        <v>28523.236</v>
      </c>
      <c r="J55" s="37">
        <v>33975.841</v>
      </c>
      <c r="K55" s="38">
        <f t="shared" si="10"/>
        <v>19.11636183215677</v>
      </c>
      <c r="L55" s="38"/>
      <c r="R55" s="41"/>
    </row>
    <row r="56" spans="1:18" ht="11.25" customHeight="1">
      <c r="A56" s="35" t="s">
        <v>256</v>
      </c>
      <c r="B56"/>
      <c r="C56" s="37">
        <v>10.018</v>
      </c>
      <c r="D56" s="37">
        <v>10.018</v>
      </c>
      <c r="E56" s="37">
        <v>4.166</v>
      </c>
      <c r="F56" s="38">
        <f t="shared" si="9"/>
        <v>-58.41485326412458</v>
      </c>
      <c r="G56" s="38"/>
      <c r="H56" s="37">
        <v>24.634</v>
      </c>
      <c r="I56" s="37">
        <v>24.634</v>
      </c>
      <c r="J56" s="37">
        <v>8.112</v>
      </c>
      <c r="K56" s="38">
        <f t="shared" si="10"/>
        <v>-67.06990338556466</v>
      </c>
      <c r="L56" s="38"/>
      <c r="R56" s="41"/>
    </row>
    <row r="57" spans="1:18" ht="11.25" customHeight="1">
      <c r="A57" s="35"/>
      <c r="B57"/>
      <c r="C57" s="37"/>
      <c r="D57" s="37"/>
      <c r="E57" s="37"/>
      <c r="F57" s="38"/>
      <c r="G57" s="38"/>
      <c r="H57" s="37"/>
      <c r="I57" s="37"/>
      <c r="J57" s="37"/>
      <c r="K57" s="38"/>
      <c r="L57" s="38"/>
      <c r="R57" s="41"/>
    </row>
    <row r="58" spans="1:18" s="47" customFormat="1" ht="11.25" customHeight="1">
      <c r="A58" s="44" t="s">
        <v>424</v>
      </c>
      <c r="B58" s="20"/>
      <c r="C58" s="45">
        <f>SUM(C59:C63)</f>
        <v>91040.3</v>
      </c>
      <c r="D58" s="45">
        <f>SUM(D59:D63)</f>
        <v>72091.46399999999</v>
      </c>
      <c r="E58" s="45">
        <f>SUM(E59:E63)</f>
        <v>76621.949</v>
      </c>
      <c r="F58" s="43">
        <f t="shared" si="9"/>
        <v>6.284357049539182</v>
      </c>
      <c r="G58" s="43"/>
      <c r="H58" s="45">
        <f>SUM(H59:H63)</f>
        <v>215294.817</v>
      </c>
      <c r="I58" s="45">
        <f>SUM(I59:I63)</f>
        <v>174184.29</v>
      </c>
      <c r="J58" s="45">
        <f>SUM(J59:J63)</f>
        <v>163017.607</v>
      </c>
      <c r="K58" s="43">
        <f t="shared" si="10"/>
        <v>-6.410843940059124</v>
      </c>
      <c r="L58" s="43"/>
      <c r="M58" s="46"/>
      <c r="N58" s="46"/>
      <c r="O58" s="46"/>
      <c r="R58" s="46"/>
    </row>
    <row r="59" spans="1:18" ht="11.25" customHeight="1">
      <c r="A59" s="35" t="s">
        <v>405</v>
      </c>
      <c r="B59"/>
      <c r="C59" s="37">
        <v>35164.08</v>
      </c>
      <c r="D59" s="37">
        <v>30246.779</v>
      </c>
      <c r="E59" s="37">
        <v>33231.989</v>
      </c>
      <c r="F59" s="38">
        <f t="shared" si="9"/>
        <v>9.86951370921183</v>
      </c>
      <c r="G59" s="38"/>
      <c r="H59" s="37">
        <v>124740.728</v>
      </c>
      <c r="I59" s="37">
        <v>107377.122</v>
      </c>
      <c r="J59" s="37">
        <v>97464.855</v>
      </c>
      <c r="K59" s="38">
        <f t="shared" si="10"/>
        <v>-9.231265296903757</v>
      </c>
      <c r="L59" s="38"/>
      <c r="R59" s="41"/>
    </row>
    <row r="60" spans="1:18" ht="11.25" customHeight="1">
      <c r="A60" s="35" t="s">
        <v>406</v>
      </c>
      <c r="B60"/>
      <c r="C60" s="37">
        <v>20970.085</v>
      </c>
      <c r="D60" s="37">
        <v>15725.976</v>
      </c>
      <c r="E60" s="37">
        <v>16692.101</v>
      </c>
      <c r="F60" s="38">
        <f t="shared" si="9"/>
        <v>6.143497866205564</v>
      </c>
      <c r="G60" s="38"/>
      <c r="H60" s="37">
        <v>28832.287</v>
      </c>
      <c r="I60" s="37">
        <v>21949.101</v>
      </c>
      <c r="J60" s="37">
        <v>21837.211</v>
      </c>
      <c r="K60" s="38">
        <f t="shared" si="10"/>
        <v>-0.5097703090436312</v>
      </c>
      <c r="L60" s="38"/>
      <c r="R60" s="41"/>
    </row>
    <row r="61" spans="1:18" ht="11.25" customHeight="1">
      <c r="A61" s="35" t="s">
        <v>407</v>
      </c>
      <c r="B61"/>
      <c r="C61" s="37">
        <v>12021.097</v>
      </c>
      <c r="D61" s="37">
        <v>9711.29</v>
      </c>
      <c r="E61" s="37">
        <v>11494.515</v>
      </c>
      <c r="F61" s="38">
        <f t="shared" si="9"/>
        <v>18.36239057838864</v>
      </c>
      <c r="G61" s="38"/>
      <c r="H61" s="37">
        <v>15548.082</v>
      </c>
      <c r="I61" s="37">
        <v>12494.111</v>
      </c>
      <c r="J61" s="37">
        <v>15577.079</v>
      </c>
      <c r="K61" s="38">
        <f t="shared" si="10"/>
        <v>24.67536905987147</v>
      </c>
      <c r="L61" s="38"/>
      <c r="R61" s="41"/>
    </row>
    <row r="62" spans="1:18" ht="11.25" customHeight="1">
      <c r="A62" s="35" t="s">
        <v>408</v>
      </c>
      <c r="B62"/>
      <c r="C62" s="37">
        <v>1326.546</v>
      </c>
      <c r="D62" s="37">
        <v>728.962</v>
      </c>
      <c r="E62" s="37">
        <v>1385.156</v>
      </c>
      <c r="F62" s="38">
        <f t="shared" si="9"/>
        <v>90.01758665060731</v>
      </c>
      <c r="G62" s="38"/>
      <c r="H62" s="37">
        <v>2167.601</v>
      </c>
      <c r="I62" s="37">
        <v>1051.244</v>
      </c>
      <c r="J62" s="37">
        <v>2766.964</v>
      </c>
      <c r="K62" s="38">
        <f t="shared" si="10"/>
        <v>163.20854149940453</v>
      </c>
      <c r="L62" s="38"/>
      <c r="R62" s="41"/>
    </row>
    <row r="63" spans="1:18" ht="11.25" customHeight="1">
      <c r="A63" s="35" t="s">
        <v>409</v>
      </c>
      <c r="B63"/>
      <c r="C63" s="37">
        <v>21558.492</v>
      </c>
      <c r="D63" s="37">
        <v>15678.457</v>
      </c>
      <c r="E63" s="37">
        <v>13818.188</v>
      </c>
      <c r="F63" s="38">
        <f t="shared" si="9"/>
        <v>-11.865128054374225</v>
      </c>
      <c r="G63" s="38"/>
      <c r="H63" s="37">
        <v>44006.119</v>
      </c>
      <c r="I63" s="37">
        <v>31312.712</v>
      </c>
      <c r="J63" s="37">
        <v>25371.498</v>
      </c>
      <c r="K63" s="38">
        <f t="shared" si="10"/>
        <v>-18.973808464753873</v>
      </c>
      <c r="L63" s="38"/>
      <c r="R63" s="41"/>
    </row>
    <row r="64" spans="1:18" ht="11.25" customHeight="1">
      <c r="A64" s="35"/>
      <c r="B64"/>
      <c r="C64" s="37"/>
      <c r="D64" s="37"/>
      <c r="E64" s="37"/>
      <c r="F64" s="38"/>
      <c r="G64" s="38"/>
      <c r="H64" s="37"/>
      <c r="I64" s="37"/>
      <c r="J64" s="37"/>
      <c r="K64" s="38"/>
      <c r="L64" s="38"/>
      <c r="R64" s="41"/>
    </row>
    <row r="65" spans="1:18" s="47" customFormat="1" ht="11.25" customHeight="1">
      <c r="A65" s="44" t="s">
        <v>160</v>
      </c>
      <c r="B65" s="20"/>
      <c r="C65" s="45">
        <f>SUM(C66:C74)</f>
        <v>77262.13200000001</v>
      </c>
      <c r="D65" s="45">
        <f>SUM(D66:D74)</f>
        <v>30083.548999999995</v>
      </c>
      <c r="E65" s="45">
        <f>SUM(E66:E74)</f>
        <v>39710.073000000004</v>
      </c>
      <c r="F65" s="43">
        <f t="shared" si="9"/>
        <v>31.999296359615045</v>
      </c>
      <c r="G65" s="43"/>
      <c r="H65" s="45">
        <f>SUM(H66:H74)</f>
        <v>107588.41200000001</v>
      </c>
      <c r="I65" s="45">
        <f>SUM(I66:I74)</f>
        <v>47595.631</v>
      </c>
      <c r="J65" s="45">
        <f>SUM(J66:J74)</f>
        <v>58351.043000000005</v>
      </c>
      <c r="K65" s="43">
        <f t="shared" si="10"/>
        <v>22.59747748695675</v>
      </c>
      <c r="L65" s="43"/>
      <c r="M65" s="46"/>
      <c r="N65" s="46"/>
      <c r="O65" s="46"/>
      <c r="R65" s="46"/>
    </row>
    <row r="66" spans="1:18" ht="11.25" customHeight="1">
      <c r="A66" s="35" t="s">
        <v>410</v>
      </c>
      <c r="B66"/>
      <c r="C66" s="37">
        <v>2928.065</v>
      </c>
      <c r="D66" s="37">
        <v>1634.215</v>
      </c>
      <c r="E66" s="37">
        <v>1949.22</v>
      </c>
      <c r="F66" s="38">
        <f t="shared" si="9"/>
        <v>19.275615509587183</v>
      </c>
      <c r="G66" s="38"/>
      <c r="H66" s="37">
        <v>5848.601</v>
      </c>
      <c r="I66" s="37">
        <v>3168.296</v>
      </c>
      <c r="J66" s="37">
        <v>3261.175</v>
      </c>
      <c r="K66" s="38">
        <f t="shared" si="10"/>
        <v>2.9315127121960955</v>
      </c>
      <c r="L66" s="38"/>
      <c r="R66" s="41"/>
    </row>
    <row r="67" spans="1:18" ht="11.25" customHeight="1">
      <c r="A67" s="35" t="s">
        <v>144</v>
      </c>
      <c r="B67"/>
      <c r="C67" s="37">
        <v>5074.153</v>
      </c>
      <c r="D67" s="37">
        <v>2815.889</v>
      </c>
      <c r="E67" s="37">
        <v>2596.062</v>
      </c>
      <c r="F67" s="38">
        <f t="shared" si="9"/>
        <v>-7.806664254166279</v>
      </c>
      <c r="G67" s="38"/>
      <c r="H67" s="37">
        <v>11053.924</v>
      </c>
      <c r="I67" s="37">
        <v>6162.508</v>
      </c>
      <c r="J67" s="37">
        <v>6629.739</v>
      </c>
      <c r="K67" s="38">
        <f t="shared" si="10"/>
        <v>7.581831942449384</v>
      </c>
      <c r="L67" s="38"/>
      <c r="R67" s="41"/>
    </row>
    <row r="68" spans="1:18" ht="11.25" customHeight="1">
      <c r="A68" s="35" t="s">
        <v>402</v>
      </c>
      <c r="B68"/>
      <c r="C68" s="37">
        <v>201.904</v>
      </c>
      <c r="D68" s="37">
        <v>201.904</v>
      </c>
      <c r="E68" s="37">
        <v>69.639</v>
      </c>
      <c r="F68" s="38">
        <f t="shared" si="9"/>
        <v>-65.50885569379507</v>
      </c>
      <c r="G68" s="38"/>
      <c r="H68" s="37">
        <v>335.081</v>
      </c>
      <c r="I68" s="37">
        <v>335.081</v>
      </c>
      <c r="J68" s="37">
        <v>87.048</v>
      </c>
      <c r="K68" s="38">
        <f t="shared" si="10"/>
        <v>-74.02180368328851</v>
      </c>
      <c r="L68" s="38"/>
      <c r="R68" s="41"/>
    </row>
    <row r="69" spans="1:18" ht="11.25" customHeight="1">
      <c r="A69" s="35" t="s">
        <v>403</v>
      </c>
      <c r="B69"/>
      <c r="C69" s="37">
        <v>57660.878</v>
      </c>
      <c r="D69" s="37">
        <v>20353.399</v>
      </c>
      <c r="E69" s="37">
        <v>29391.772</v>
      </c>
      <c r="F69" s="38">
        <f t="shared" si="9"/>
        <v>44.40719213532836</v>
      </c>
      <c r="G69" s="38"/>
      <c r="H69" s="37">
        <v>67971.463</v>
      </c>
      <c r="I69" s="37">
        <v>26243.063</v>
      </c>
      <c r="J69" s="37">
        <v>35684.348</v>
      </c>
      <c r="K69" s="38">
        <f t="shared" si="10"/>
        <v>35.976307338819396</v>
      </c>
      <c r="L69" s="38"/>
      <c r="R69" s="41"/>
    </row>
    <row r="70" spans="1:18" ht="11.25" customHeight="1">
      <c r="A70" s="35" t="s">
        <v>411</v>
      </c>
      <c r="B70"/>
      <c r="C70" s="37">
        <v>2070.672</v>
      </c>
      <c r="D70" s="37">
        <v>1647.386</v>
      </c>
      <c r="E70" s="37">
        <v>1421.713</v>
      </c>
      <c r="F70" s="38">
        <f t="shared" si="9"/>
        <v>-13.698853820537508</v>
      </c>
      <c r="G70" s="38"/>
      <c r="H70" s="37">
        <v>3704.534</v>
      </c>
      <c r="I70" s="37">
        <v>2740.239</v>
      </c>
      <c r="J70" s="37">
        <v>2660.223</v>
      </c>
      <c r="K70" s="38">
        <f t="shared" si="10"/>
        <v>-2.920037266822348</v>
      </c>
      <c r="L70" s="38"/>
      <c r="R70" s="41"/>
    </row>
    <row r="71" spans="1:18" ht="11.25" customHeight="1">
      <c r="A71" s="35" t="s">
        <v>412</v>
      </c>
      <c r="B71"/>
      <c r="C71" s="37">
        <v>1106.441</v>
      </c>
      <c r="D71" s="37">
        <v>658.411</v>
      </c>
      <c r="E71" s="37">
        <v>744.589</v>
      </c>
      <c r="F71" s="38">
        <f t="shared" si="9"/>
        <v>13.08878496865941</v>
      </c>
      <c r="G71" s="38"/>
      <c r="H71" s="37">
        <v>8164.946</v>
      </c>
      <c r="I71" s="37">
        <v>5281.004</v>
      </c>
      <c r="J71" s="37">
        <v>5197.718</v>
      </c>
      <c r="K71" s="38">
        <f t="shared" si="10"/>
        <v>-1.577086478252994</v>
      </c>
      <c r="L71" s="38"/>
      <c r="R71" s="41"/>
    </row>
    <row r="72" spans="1:18" ht="11.25" customHeight="1">
      <c r="A72" s="35" t="s">
        <v>413</v>
      </c>
      <c r="B72"/>
      <c r="C72" s="37">
        <v>7844.113</v>
      </c>
      <c r="D72" s="37">
        <v>2589.319</v>
      </c>
      <c r="E72" s="37">
        <v>3391.975</v>
      </c>
      <c r="F72" s="38">
        <f t="shared" si="9"/>
        <v>30.998729781846123</v>
      </c>
      <c r="G72" s="38"/>
      <c r="H72" s="37">
        <v>9813.357</v>
      </c>
      <c r="I72" s="37">
        <v>3384.541</v>
      </c>
      <c r="J72" s="37">
        <v>4587.643</v>
      </c>
      <c r="K72" s="38">
        <f t="shared" si="10"/>
        <v>35.54697668014657</v>
      </c>
      <c r="L72" s="38"/>
      <c r="R72" s="41"/>
    </row>
    <row r="73" spans="1:18" ht="11.25" customHeight="1">
      <c r="A73" s="35" t="s">
        <v>414</v>
      </c>
      <c r="B73"/>
      <c r="C73" s="37">
        <v>203.004</v>
      </c>
      <c r="D73" s="37">
        <v>114.336</v>
      </c>
      <c r="E73" s="37">
        <v>77.733</v>
      </c>
      <c r="F73" s="38">
        <f t="shared" si="9"/>
        <v>-32.013539042821165</v>
      </c>
      <c r="G73" s="38"/>
      <c r="H73" s="37">
        <v>252.258</v>
      </c>
      <c r="I73" s="37">
        <v>148.62</v>
      </c>
      <c r="J73" s="37">
        <v>96.139</v>
      </c>
      <c r="K73" s="38">
        <f t="shared" si="10"/>
        <v>-35.31220562508412</v>
      </c>
      <c r="L73" s="38"/>
      <c r="R73" s="41"/>
    </row>
    <row r="74" spans="1:18" ht="11.25" customHeight="1">
      <c r="A74" s="35" t="s">
        <v>415</v>
      </c>
      <c r="B74"/>
      <c r="C74" s="37">
        <v>172.902</v>
      </c>
      <c r="D74" s="37">
        <v>68.69</v>
      </c>
      <c r="E74" s="37">
        <v>67.37</v>
      </c>
      <c r="F74" s="38">
        <f t="shared" si="9"/>
        <v>-1.9216771000145485</v>
      </c>
      <c r="G74" s="38"/>
      <c r="H74" s="37">
        <v>444.248</v>
      </c>
      <c r="I74" s="37">
        <v>132.279</v>
      </c>
      <c r="J74" s="37">
        <v>147.01</v>
      </c>
      <c r="K74" s="38">
        <f t="shared" si="10"/>
        <v>11.136310374284648</v>
      </c>
      <c r="L74" s="38"/>
      <c r="R74" s="41"/>
    </row>
    <row r="75" spans="1:18" ht="11.25" customHeight="1">
      <c r="A75" s="35"/>
      <c r="B75"/>
      <c r="C75" s="37"/>
      <c r="D75" s="37"/>
      <c r="E75" s="37"/>
      <c r="F75" s="38"/>
      <c r="G75" s="38"/>
      <c r="H75" s="37"/>
      <c r="I75" s="37"/>
      <c r="J75" s="37"/>
      <c r="K75" s="38"/>
      <c r="L75" s="38"/>
      <c r="R75" s="41"/>
    </row>
    <row r="76" spans="1:18" s="47" customFormat="1" ht="11.25" customHeight="1">
      <c r="A76" s="44" t="s">
        <v>11</v>
      </c>
      <c r="B76" s="20"/>
      <c r="C76" s="45">
        <f>SUM(C77:C81)</f>
        <v>136395.844</v>
      </c>
      <c r="D76" s="45">
        <f>SUM(D77:D81)</f>
        <v>61415.953</v>
      </c>
      <c r="E76" s="45">
        <f>SUM(E77:E81)</f>
        <v>71276.57100000001</v>
      </c>
      <c r="F76" s="43">
        <f t="shared" si="9"/>
        <v>16.055466891476897</v>
      </c>
      <c r="G76" s="43"/>
      <c r="H76" s="45">
        <f>SUM(H77:H81)</f>
        <v>275885.25200000004</v>
      </c>
      <c r="I76" s="45">
        <f>SUM(I77:I81)</f>
        <v>130520.29499999998</v>
      </c>
      <c r="J76" s="45">
        <f>SUM(J77:J81)</f>
        <v>155032.269</v>
      </c>
      <c r="K76" s="43">
        <f t="shared" si="10"/>
        <v>18.780201193998238</v>
      </c>
      <c r="L76" s="43"/>
      <c r="M76" s="46"/>
      <c r="N76" s="46"/>
      <c r="O76" s="46"/>
      <c r="R76" s="46"/>
    </row>
    <row r="77" spans="1:18" ht="11.25" customHeight="1">
      <c r="A77" s="35" t="s">
        <v>416</v>
      </c>
      <c r="B77"/>
      <c r="C77" s="37">
        <v>46502.12</v>
      </c>
      <c r="D77" s="37">
        <v>20907.626</v>
      </c>
      <c r="E77" s="37">
        <v>34087.553</v>
      </c>
      <c r="F77" s="38">
        <f t="shared" si="9"/>
        <v>63.038850034910695</v>
      </c>
      <c r="G77" s="38"/>
      <c r="H77" s="37">
        <v>100059.21</v>
      </c>
      <c r="I77" s="37">
        <v>47122.619</v>
      </c>
      <c r="J77" s="37">
        <v>61537.669</v>
      </c>
      <c r="K77" s="38">
        <f t="shared" si="10"/>
        <v>30.590511108900813</v>
      </c>
      <c r="L77" s="38"/>
      <c r="R77" s="41"/>
    </row>
    <row r="78" spans="1:18" ht="11.25" customHeight="1">
      <c r="A78" s="35" t="s">
        <v>140</v>
      </c>
      <c r="B78"/>
      <c r="C78" s="37">
        <v>5340.378</v>
      </c>
      <c r="D78" s="37">
        <v>2237.287</v>
      </c>
      <c r="E78" s="37">
        <v>2767.873</v>
      </c>
      <c r="F78" s="38">
        <f t="shared" si="9"/>
        <v>23.7155984010992</v>
      </c>
      <c r="G78" s="38"/>
      <c r="H78" s="37">
        <v>29404.438</v>
      </c>
      <c r="I78" s="37">
        <v>13217.886</v>
      </c>
      <c r="J78" s="37">
        <v>13868.942</v>
      </c>
      <c r="K78" s="38">
        <f t="shared" si="10"/>
        <v>4.925568279224052</v>
      </c>
      <c r="L78" s="38"/>
      <c r="R78" s="41"/>
    </row>
    <row r="79" spans="1:18" ht="11.25" customHeight="1">
      <c r="A79" s="35" t="s">
        <v>417</v>
      </c>
      <c r="B79"/>
      <c r="C79" s="37">
        <v>6003.113</v>
      </c>
      <c r="D79" s="37">
        <v>3125.328</v>
      </c>
      <c r="E79" s="37">
        <v>3136.44</v>
      </c>
      <c r="F79" s="38">
        <f t="shared" si="9"/>
        <v>0.3555466818202717</v>
      </c>
      <c r="G79" s="38"/>
      <c r="H79" s="37">
        <v>25439.71</v>
      </c>
      <c r="I79" s="37">
        <v>12746.607</v>
      </c>
      <c r="J79" s="37">
        <v>12125.069</v>
      </c>
      <c r="K79" s="38">
        <f t="shared" si="10"/>
        <v>-4.876105460849317</v>
      </c>
      <c r="L79" s="38"/>
      <c r="R79" s="41"/>
    </row>
    <row r="80" spans="1:18" ht="11.25" customHeight="1">
      <c r="A80" s="35" t="s">
        <v>418</v>
      </c>
      <c r="B80"/>
      <c r="C80" s="37">
        <v>78276.731</v>
      </c>
      <c r="D80" s="37">
        <v>35005.524</v>
      </c>
      <c r="E80" s="37">
        <v>31050.707</v>
      </c>
      <c r="F80" s="38">
        <f t="shared" si="9"/>
        <v>-11.297694043945754</v>
      </c>
      <c r="G80" s="38"/>
      <c r="H80" s="37">
        <v>118942.89</v>
      </c>
      <c r="I80" s="37">
        <v>56354.052</v>
      </c>
      <c r="J80" s="37">
        <v>64873.184</v>
      </c>
      <c r="K80" s="38">
        <f t="shared" si="10"/>
        <v>15.117159632105952</v>
      </c>
      <c r="L80" s="38"/>
      <c r="R80" s="41"/>
    </row>
    <row r="81" spans="1:18" ht="11.25" customHeight="1">
      <c r="A81" s="35" t="s">
        <v>419</v>
      </c>
      <c r="B81"/>
      <c r="C81" s="37">
        <v>273.502</v>
      </c>
      <c r="D81" s="37">
        <v>140.188</v>
      </c>
      <c r="E81" s="37">
        <v>233.998</v>
      </c>
      <c r="F81" s="38">
        <f t="shared" si="9"/>
        <v>66.91728250634864</v>
      </c>
      <c r="G81" s="38"/>
      <c r="H81" s="37">
        <v>2039.004</v>
      </c>
      <c r="I81" s="37">
        <v>1079.131</v>
      </c>
      <c r="J81" s="37">
        <v>2627.405</v>
      </c>
      <c r="K81" s="38">
        <f t="shared" si="10"/>
        <v>143.47414725366986</v>
      </c>
      <c r="L81" s="38"/>
      <c r="R81" s="41"/>
    </row>
    <row r="82" spans="1:18" ht="11.25" customHeight="1">
      <c r="A82" s="35"/>
      <c r="B82"/>
      <c r="C82" s="37"/>
      <c r="D82" s="37"/>
      <c r="E82" s="37"/>
      <c r="F82" s="38"/>
      <c r="G82" s="38"/>
      <c r="H82" s="37"/>
      <c r="I82" s="37"/>
      <c r="J82" s="37"/>
      <c r="K82" s="38"/>
      <c r="L82" s="38"/>
      <c r="R82" s="41"/>
    </row>
    <row r="83" spans="1:18" s="47" customFormat="1" ht="11.25" customHeight="1">
      <c r="A83" s="44" t="s">
        <v>425</v>
      </c>
      <c r="B83" s="20"/>
      <c r="C83" s="45">
        <f>SUM(C84:C86)</f>
        <v>2283.5</v>
      </c>
      <c r="D83" s="45">
        <f>SUM(D84:D86)</f>
        <v>1011.0820000000001</v>
      </c>
      <c r="E83" s="45">
        <f>SUM(E84:E86)</f>
        <v>1228.797</v>
      </c>
      <c r="F83" s="43">
        <f t="shared" si="9"/>
        <v>21.53287270468664</v>
      </c>
      <c r="G83" s="43"/>
      <c r="H83" s="45">
        <f>SUM(H84:H86)</f>
        <v>15943.158</v>
      </c>
      <c r="I83" s="45">
        <f>SUM(I84:I86)</f>
        <v>7072.819</v>
      </c>
      <c r="J83" s="45">
        <f>SUM(J84:J86)</f>
        <v>7683.001</v>
      </c>
      <c r="K83" s="43">
        <f t="shared" si="10"/>
        <v>8.627140041332865</v>
      </c>
      <c r="L83" s="43"/>
      <c r="M83" s="46"/>
      <c r="N83" s="46"/>
      <c r="O83" s="46"/>
      <c r="R83" s="46"/>
    </row>
    <row r="84" spans="1:18" ht="11.25" customHeight="1">
      <c r="A84" s="35" t="s">
        <v>420</v>
      </c>
      <c r="B84"/>
      <c r="C84" s="37">
        <v>1933.646</v>
      </c>
      <c r="D84" s="37">
        <v>779.489</v>
      </c>
      <c r="E84" s="37">
        <v>1034.825</v>
      </c>
      <c r="F84" s="38">
        <f t="shared" si="9"/>
        <v>32.75684454815914</v>
      </c>
      <c r="G84" s="38"/>
      <c r="H84" s="37">
        <v>12543.028</v>
      </c>
      <c r="I84" s="37">
        <v>5306.122</v>
      </c>
      <c r="J84" s="37">
        <v>4821.531</v>
      </c>
      <c r="K84" s="38">
        <f t="shared" si="10"/>
        <v>-9.132677311226544</v>
      </c>
      <c r="L84" s="38"/>
      <c r="R84" s="41"/>
    </row>
    <row r="85" spans="1:18" ht="11.25" customHeight="1">
      <c r="A85" s="35" t="s">
        <v>421</v>
      </c>
      <c r="B85"/>
      <c r="C85" s="37">
        <v>199.898</v>
      </c>
      <c r="D85" s="37">
        <v>99.724</v>
      </c>
      <c r="E85" s="37">
        <v>190.284</v>
      </c>
      <c r="F85" s="38">
        <f t="shared" si="9"/>
        <v>90.81063735911113</v>
      </c>
      <c r="G85" s="38"/>
      <c r="H85" s="37">
        <v>3028.391</v>
      </c>
      <c r="I85" s="37">
        <v>1473.497</v>
      </c>
      <c r="J85" s="37">
        <v>2836.054</v>
      </c>
      <c r="K85" s="38">
        <f t="shared" si="10"/>
        <v>92.47097211599345</v>
      </c>
      <c r="L85" s="38"/>
      <c r="R85" s="41"/>
    </row>
    <row r="86" spans="1:18" ht="11.25" customHeight="1">
      <c r="A86" s="35" t="s">
        <v>10</v>
      </c>
      <c r="B86"/>
      <c r="C86" s="37">
        <v>149.956</v>
      </c>
      <c r="D86" s="37">
        <v>131.869</v>
      </c>
      <c r="E86" s="37">
        <v>3.688</v>
      </c>
      <c r="F86" s="38">
        <f t="shared" si="9"/>
        <v>-97.20328507837323</v>
      </c>
      <c r="G86" s="38"/>
      <c r="H86" s="37">
        <v>371.739</v>
      </c>
      <c r="I86" s="37">
        <v>293.2</v>
      </c>
      <c r="J86" s="37">
        <v>25.416</v>
      </c>
      <c r="K86" s="38">
        <f t="shared" si="10"/>
        <v>-91.33151432469305</v>
      </c>
      <c r="L86" s="38"/>
      <c r="R86" s="41"/>
    </row>
    <row r="87" spans="1:18" ht="11.25" customHeight="1">
      <c r="A87" s="35"/>
      <c r="B87"/>
      <c r="C87" s="37"/>
      <c r="D87" s="37"/>
      <c r="E87" s="37"/>
      <c r="F87" s="38"/>
      <c r="G87" s="38"/>
      <c r="H87" s="37"/>
      <c r="I87" s="37"/>
      <c r="J87" s="37"/>
      <c r="K87" s="38"/>
      <c r="L87" s="38"/>
      <c r="R87" s="41"/>
    </row>
    <row r="88" spans="1:18" s="47" customFormat="1" ht="11.25" customHeight="1">
      <c r="A88" s="44" t="s">
        <v>13</v>
      </c>
      <c r="B88" s="20"/>
      <c r="C88" s="45">
        <f>SUM(C89:C91)</f>
        <v>80854.77100000001</v>
      </c>
      <c r="D88" s="45">
        <f>SUM(D89:D91)</f>
        <v>39958.373</v>
      </c>
      <c r="E88" s="45">
        <f>SUM(E89:E91)</f>
        <v>37194.945999999996</v>
      </c>
      <c r="F88" s="43">
        <f t="shared" si="9"/>
        <v>-6.915764563286913</v>
      </c>
      <c r="G88" s="43"/>
      <c r="H88" s="45">
        <f>SUM(H89:H91)</f>
        <v>108841.094</v>
      </c>
      <c r="I88" s="45">
        <f>SUM(I89:I91)</f>
        <v>58196.189</v>
      </c>
      <c r="J88" s="45">
        <f>SUM(J89:J91)</f>
        <v>51062.812</v>
      </c>
      <c r="K88" s="43">
        <f t="shared" si="10"/>
        <v>-12.257464144258662</v>
      </c>
      <c r="L88" s="43"/>
      <c r="M88" s="46"/>
      <c r="N88" s="46"/>
      <c r="O88" s="46"/>
      <c r="R88" s="46"/>
    </row>
    <row r="89" spans="1:18" ht="11.25" customHeight="1">
      <c r="A89" s="35" t="s">
        <v>140</v>
      </c>
      <c r="B89"/>
      <c r="C89" s="37">
        <v>38145.973</v>
      </c>
      <c r="D89" s="37">
        <v>18510.7</v>
      </c>
      <c r="E89" s="37">
        <v>18581.094</v>
      </c>
      <c r="F89" s="38">
        <f t="shared" si="9"/>
        <v>0.38028815766016066</v>
      </c>
      <c r="G89" s="38"/>
      <c r="H89" s="37">
        <v>40317.918</v>
      </c>
      <c r="I89" s="37">
        <v>23246.807</v>
      </c>
      <c r="J89" s="37">
        <v>18336.71</v>
      </c>
      <c r="K89" s="38">
        <f t="shared" si="10"/>
        <v>-21.121597473579925</v>
      </c>
      <c r="L89" s="38"/>
      <c r="R89" s="41"/>
    </row>
    <row r="90" spans="1:18" ht="11.25" customHeight="1">
      <c r="A90" s="35" t="s">
        <v>422</v>
      </c>
      <c r="B90"/>
      <c r="C90" s="37">
        <v>42306.35</v>
      </c>
      <c r="D90" s="37">
        <v>21253.821</v>
      </c>
      <c r="E90" s="37">
        <v>18482.14</v>
      </c>
      <c r="F90" s="38">
        <f t="shared" si="9"/>
        <v>-13.04085980586737</v>
      </c>
      <c r="G90" s="38"/>
      <c r="H90" s="37">
        <v>68115.077</v>
      </c>
      <c r="I90" s="37">
        <v>34738.02</v>
      </c>
      <c r="J90" s="37">
        <v>32504.661</v>
      </c>
      <c r="K90" s="38">
        <f t="shared" si="10"/>
        <v>-6.429148811590295</v>
      </c>
      <c r="L90" s="38"/>
      <c r="R90" s="41"/>
    </row>
    <row r="91" spans="1:18" ht="11.25" customHeight="1">
      <c r="A91" s="35" t="s">
        <v>10</v>
      </c>
      <c r="B91"/>
      <c r="C91" s="37">
        <v>402.448</v>
      </c>
      <c r="D91" s="37">
        <v>193.852</v>
      </c>
      <c r="E91" s="37">
        <v>131.712</v>
      </c>
      <c r="F91" s="38">
        <f t="shared" si="9"/>
        <v>-32.055382456719556</v>
      </c>
      <c r="G91" s="38"/>
      <c r="H91" s="37">
        <v>408.099</v>
      </c>
      <c r="I91" s="37">
        <v>211.362</v>
      </c>
      <c r="J91" s="37">
        <v>221.441</v>
      </c>
      <c r="K91" s="38">
        <f t="shared" si="10"/>
        <v>4.768596057947974</v>
      </c>
      <c r="L91" s="38"/>
      <c r="R91" s="41"/>
    </row>
    <row r="92" spans="1:18" ht="11.25" customHeight="1">
      <c r="A92" s="35"/>
      <c r="B92"/>
      <c r="C92" s="37"/>
      <c r="D92" s="37"/>
      <c r="E92" s="37"/>
      <c r="F92" s="38"/>
      <c r="G92" s="38"/>
      <c r="H92" s="37"/>
      <c r="I92" s="37"/>
      <c r="J92" s="37"/>
      <c r="K92" s="38"/>
      <c r="L92" s="38"/>
      <c r="R92" s="41"/>
    </row>
    <row r="93" spans="1:18" s="47" customFormat="1" ht="11.25" customHeight="1">
      <c r="A93" s="44" t="s">
        <v>423</v>
      </c>
      <c r="B93" s="20"/>
      <c r="C93" s="45">
        <v>6874.008</v>
      </c>
      <c r="D93" s="45">
        <v>4423.858</v>
      </c>
      <c r="E93" s="45">
        <v>2616.837</v>
      </c>
      <c r="F93" s="43">
        <f t="shared" si="9"/>
        <v>-40.84717457025068</v>
      </c>
      <c r="G93" s="43"/>
      <c r="H93" s="45">
        <v>14756.763</v>
      </c>
      <c r="I93" s="45">
        <v>9872.349</v>
      </c>
      <c r="J93" s="45">
        <v>6187.236</v>
      </c>
      <c r="K93" s="43">
        <f t="shared" si="10"/>
        <v>-37.32762081243279</v>
      </c>
      <c r="L93" s="43"/>
      <c r="M93" s="46"/>
      <c r="N93" s="46"/>
      <c r="O93" s="46"/>
      <c r="R93" s="46"/>
    </row>
    <row r="94" spans="1:18" ht="11.25" customHeight="1">
      <c r="A94" s="35"/>
      <c r="B94" s="35"/>
      <c r="C94" s="37"/>
      <c r="D94" s="37"/>
      <c r="E94" s="37"/>
      <c r="F94" s="38"/>
      <c r="G94" s="38"/>
      <c r="H94" s="37"/>
      <c r="I94" s="37"/>
      <c r="J94" s="37"/>
      <c r="K94" s="38"/>
      <c r="L94" s="38"/>
      <c r="R94" s="41"/>
    </row>
    <row r="95" spans="1:18" ht="11.25">
      <c r="A95" s="149"/>
      <c r="B95" s="149"/>
      <c r="C95" s="161"/>
      <c r="D95" s="161"/>
      <c r="E95" s="161"/>
      <c r="F95" s="161"/>
      <c r="G95" s="161"/>
      <c r="H95" s="161"/>
      <c r="I95" s="161"/>
      <c r="J95" s="161"/>
      <c r="K95" s="149"/>
      <c r="L95" s="149"/>
      <c r="R95" s="41"/>
    </row>
    <row r="96" spans="1:18" ht="11.25">
      <c r="A96" s="35" t="s">
        <v>75</v>
      </c>
      <c r="B96" s="35"/>
      <c r="C96" s="35"/>
      <c r="D96" s="35"/>
      <c r="E96" s="35"/>
      <c r="F96" s="35"/>
      <c r="G96" s="35"/>
      <c r="H96" s="35"/>
      <c r="I96" s="35"/>
      <c r="J96" s="35"/>
      <c r="K96" s="35"/>
      <c r="L96" s="35"/>
      <c r="R96" s="41"/>
    </row>
    <row r="97" spans="1:18" ht="19.5" customHeight="1">
      <c r="A97" s="328" t="s">
        <v>265</v>
      </c>
      <c r="B97" s="328"/>
      <c r="C97" s="328"/>
      <c r="D97" s="328"/>
      <c r="E97" s="328"/>
      <c r="F97" s="328"/>
      <c r="G97" s="328"/>
      <c r="H97" s="328"/>
      <c r="I97" s="328"/>
      <c r="J97" s="328"/>
      <c r="K97" s="328"/>
      <c r="L97" s="328"/>
      <c r="R97" s="41"/>
    </row>
    <row r="98" spans="1:18" ht="19.5" customHeight="1">
      <c r="A98" s="329" t="s">
        <v>262</v>
      </c>
      <c r="B98" s="329"/>
      <c r="C98" s="329"/>
      <c r="D98" s="329"/>
      <c r="E98" s="329"/>
      <c r="F98" s="329"/>
      <c r="G98" s="329"/>
      <c r="H98" s="329"/>
      <c r="I98" s="329"/>
      <c r="J98" s="329"/>
      <c r="K98" s="329"/>
      <c r="L98" s="329"/>
      <c r="R98" s="41"/>
    </row>
    <row r="99" spans="1:21" s="47" customFormat="1" ht="11.25">
      <c r="A99" s="44"/>
      <c r="B99" s="44"/>
      <c r="C99" s="330" t="s">
        <v>151</v>
      </c>
      <c r="D99" s="330"/>
      <c r="E99" s="330"/>
      <c r="F99" s="330"/>
      <c r="G99" s="258"/>
      <c r="H99" s="330" t="s">
        <v>152</v>
      </c>
      <c r="I99" s="330"/>
      <c r="J99" s="330"/>
      <c r="K99" s="330"/>
      <c r="L99" s="258"/>
      <c r="M99" s="332"/>
      <c r="N99" s="332"/>
      <c r="O99" s="332"/>
      <c r="P99" s="180"/>
      <c r="Q99" s="180"/>
      <c r="R99" s="180"/>
      <c r="S99" s="180"/>
      <c r="T99" s="180"/>
      <c r="U99" s="180"/>
    </row>
    <row r="100" spans="1:21" s="47" customFormat="1" ht="11.25">
      <c r="A100" s="44" t="s">
        <v>506</v>
      </c>
      <c r="B100" s="260" t="s">
        <v>138</v>
      </c>
      <c r="C100" s="259">
        <f>+C4</f>
        <v>2009</v>
      </c>
      <c r="D100" s="331" t="str">
        <f>+D4</f>
        <v>enero - julio</v>
      </c>
      <c r="E100" s="331"/>
      <c r="F100" s="331"/>
      <c r="G100" s="258"/>
      <c r="H100" s="259">
        <f>+C100</f>
        <v>2009</v>
      </c>
      <c r="I100" s="331" t="str">
        <f>+D100</f>
        <v>enero - julio</v>
      </c>
      <c r="J100" s="331"/>
      <c r="K100" s="331"/>
      <c r="L100" s="260" t="s">
        <v>338</v>
      </c>
      <c r="M100" s="333"/>
      <c r="N100" s="333"/>
      <c r="O100" s="333"/>
      <c r="P100" s="180"/>
      <c r="Q100" s="180"/>
      <c r="R100" s="180"/>
      <c r="S100" s="180"/>
      <c r="T100" s="180"/>
      <c r="U100" s="180"/>
    </row>
    <row r="101" spans="1:15" s="47" customFormat="1" ht="11.25">
      <c r="A101" s="261"/>
      <c r="B101" s="264" t="s">
        <v>48</v>
      </c>
      <c r="C101" s="261"/>
      <c r="D101" s="262">
        <f>+D5</f>
        <v>2009</v>
      </c>
      <c r="E101" s="262">
        <f>+E5</f>
        <v>2010</v>
      </c>
      <c r="F101" s="263" t="str">
        <f>+F5</f>
        <v>Var % 10/09</v>
      </c>
      <c r="G101" s="264"/>
      <c r="H101" s="261"/>
      <c r="I101" s="262">
        <f>+D101</f>
        <v>2009</v>
      </c>
      <c r="J101" s="262">
        <f>+E101</f>
        <v>2010</v>
      </c>
      <c r="K101" s="263" t="str">
        <f>+F101</f>
        <v>Var % 10/09</v>
      </c>
      <c r="L101" s="264">
        <v>2008</v>
      </c>
      <c r="M101" s="265"/>
      <c r="N101" s="265"/>
      <c r="O101" s="264"/>
    </row>
    <row r="102" spans="1:18" ht="11.25">
      <c r="A102" s="35"/>
      <c r="B102" s="35"/>
      <c r="C102" s="35"/>
      <c r="D102" s="35"/>
      <c r="E102" s="35"/>
      <c r="F102" s="35"/>
      <c r="G102" s="35"/>
      <c r="H102" s="35"/>
      <c r="I102" s="35"/>
      <c r="J102" s="35"/>
      <c r="K102" s="37"/>
      <c r="L102" s="37"/>
      <c r="R102" s="41"/>
    </row>
    <row r="103" spans="1:15" s="47" customFormat="1" ht="11.25">
      <c r="A103" s="44" t="s">
        <v>496</v>
      </c>
      <c r="B103" s="44"/>
      <c r="C103" s="44"/>
      <c r="D103" s="44"/>
      <c r="E103" s="44"/>
      <c r="F103" s="44"/>
      <c r="G103" s="44"/>
      <c r="H103" s="45">
        <f>+H7</f>
        <v>6168356</v>
      </c>
      <c r="I103" s="45">
        <f>+I7</f>
        <v>4217800</v>
      </c>
      <c r="J103" s="45">
        <f>+J7</f>
        <v>4341309</v>
      </c>
      <c r="K103" s="43">
        <f>+J103/I103*100-100</f>
        <v>2.9282801460477117</v>
      </c>
      <c r="L103" s="44"/>
      <c r="M103" s="46"/>
      <c r="N103" s="46"/>
      <c r="O103" s="46"/>
    </row>
    <row r="104" spans="1:18" s="157" customFormat="1" ht="11.25">
      <c r="A104" s="155" t="s">
        <v>515</v>
      </c>
      <c r="B104" s="155"/>
      <c r="C104" s="155">
        <f>+C106+C107+C111+C112+C113+C114+C115+C116+C117+C118+C121++C122+C123+C124+C125+C126+C127+C128+C137+C147+C148+C149+C150</f>
        <v>104989.65</v>
      </c>
      <c r="D104" s="155">
        <f>+D106+D107+D111+D112+D113+D114+D115+D116+D117+D118+D121++D122+D123+D124+D125+D126+D127+D128+D137+D147+D148+D149+D150</f>
        <v>102666.53800000003</v>
      </c>
      <c r="E104" s="155">
        <f>+E106+E107+E111+E112+E113+E114+E115+E116+E117+E118+E121++E122+E123+E124+E125+E126+E127+E128+E137+E147+E148+E149+E150</f>
        <v>76146.65699999998</v>
      </c>
      <c r="F104" s="156">
        <f>+E104/D104*100-100</f>
        <v>-25.831085294801753</v>
      </c>
      <c r="G104" s="155"/>
      <c r="H104" s="155">
        <f>+H106+H107+H111+H112+H113+H114+H115+H116+H117+H118+H121++H122+H123+H124+H125+H126+H127+H128+H137+H147+H148+H149+H150</f>
        <v>381105.7810000001</v>
      </c>
      <c r="I104" s="155">
        <f>+I106+I107+I111+I112+I113+I114+I115+I116+I117+I118+I121++I122+I123+I124+I125+I126+I127+I128+I137+I147+I148+I149+I150</f>
        <v>351533.20499999996</v>
      </c>
      <c r="J104" s="155">
        <f>+J106+J107+J111+J112+J113+J114+J115+J116+J117+J118+J121++J122+J123+J124+J125+J126+J127+J128+J137+J147+J148+J149+J150</f>
        <v>282838.84800000006</v>
      </c>
      <c r="K104" s="156">
        <f>+J104/I104*100-100</f>
        <v>-19.541356555492357</v>
      </c>
      <c r="L104" s="156">
        <f>+J104/$J$7*100</f>
        <v>6.515059121569094</v>
      </c>
      <c r="M104" s="162"/>
      <c r="N104" s="162"/>
      <c r="O104" s="162"/>
      <c r="R104" s="46"/>
    </row>
    <row r="105" spans="1:27" ht="11.25" customHeight="1">
      <c r="A105" s="44"/>
      <c r="B105" s="44"/>
      <c r="C105" s="45"/>
      <c r="D105" s="45"/>
      <c r="E105" s="45"/>
      <c r="F105" s="43"/>
      <c r="G105" s="43"/>
      <c r="H105" s="45"/>
      <c r="I105" s="45"/>
      <c r="J105" s="45"/>
      <c r="K105" s="38"/>
      <c r="P105" s="146"/>
      <c r="Q105" s="146"/>
      <c r="R105" s="162"/>
      <c r="S105" s="146"/>
      <c r="T105" s="146"/>
      <c r="U105" s="146"/>
      <c r="V105" s="146"/>
      <c r="W105" s="146"/>
      <c r="X105" s="146"/>
      <c r="Y105" s="146"/>
      <c r="Z105" s="146"/>
      <c r="AA105" s="146"/>
    </row>
    <row r="106" spans="1:27" s="168" customFormat="1" ht="11.25" customHeight="1">
      <c r="A106" s="163" t="s">
        <v>2</v>
      </c>
      <c r="B106" s="163">
        <v>7011000</v>
      </c>
      <c r="C106" s="164">
        <v>524.908</v>
      </c>
      <c r="D106" s="164">
        <v>299.976</v>
      </c>
      <c r="E106" s="164">
        <v>894</v>
      </c>
      <c r="F106" s="38">
        <f>+E106/D106*100-100</f>
        <v>198.02384190735262</v>
      </c>
      <c r="G106" s="165"/>
      <c r="H106" s="164">
        <v>446.779</v>
      </c>
      <c r="I106" s="164">
        <v>250.564</v>
      </c>
      <c r="J106" s="164">
        <v>1004.626</v>
      </c>
      <c r="K106" s="38">
        <f>+J106/I106*100-100</f>
        <v>300.9458661260197</v>
      </c>
      <c r="L106" s="38">
        <f>+J106/$J$104*100</f>
        <v>0.3551937815840629</v>
      </c>
      <c r="M106" s="41">
        <f>+I106/D106</f>
        <v>0.835280155745793</v>
      </c>
      <c r="N106" s="41">
        <f>+J106/E106</f>
        <v>1.1237427293064877</v>
      </c>
      <c r="O106" s="41">
        <f>+N106/M106*100-100</f>
        <v>34.53482901232539</v>
      </c>
      <c r="P106" s="166"/>
      <c r="Q106" s="166"/>
      <c r="R106" s="166"/>
      <c r="S106" s="166"/>
      <c r="T106" s="166"/>
      <c r="U106" s="166"/>
      <c r="V106" s="167"/>
      <c r="W106" s="167"/>
      <c r="X106" s="167"/>
      <c r="Y106" s="167"/>
      <c r="Z106" s="167"/>
      <c r="AA106" s="167"/>
    </row>
    <row r="107" spans="1:27" ht="11.25" customHeight="1">
      <c r="A107" s="36" t="s">
        <v>215</v>
      </c>
      <c r="B107" s="36"/>
      <c r="C107" s="37">
        <f>SUM(C108:C110)</f>
        <v>1340.501</v>
      </c>
      <c r="D107" s="37">
        <f>SUM(D108:D110)</f>
        <v>1270.566</v>
      </c>
      <c r="E107" s="37">
        <f>SUM(E108:E110)</f>
        <v>1566.261</v>
      </c>
      <c r="F107" s="38">
        <f>+E107/D107*100-100</f>
        <v>23.27269893889809</v>
      </c>
      <c r="G107" s="38"/>
      <c r="H107" s="37">
        <f>SUM(H108:H110)</f>
        <v>4117.695</v>
      </c>
      <c r="I107" s="37">
        <f>SUM(I108:I110)</f>
        <v>3933.297</v>
      </c>
      <c r="J107" s="37">
        <f>SUM(J108:J110)</f>
        <v>4117.059</v>
      </c>
      <c r="K107" s="38">
        <f>+J107/I107*100-100</f>
        <v>4.67195841046329</v>
      </c>
      <c r="L107" s="38">
        <f aca="true" t="shared" si="11" ref="L107:L150">+J107/$J$104*100</f>
        <v>1.4556200568317967</v>
      </c>
      <c r="M107" s="41">
        <f aca="true" t="shared" si="12" ref="M107:M115">+I107/D107</f>
        <v>3.0957045914970176</v>
      </c>
      <c r="N107" s="41">
        <f aca="true" t="shared" si="13" ref="N107:N115">+J107/E107</f>
        <v>2.628590637192652</v>
      </c>
      <c r="O107" s="41">
        <f aca="true" t="shared" si="14" ref="O107:O115">+N107/M107*100-100</f>
        <v>-15.089099767057519</v>
      </c>
      <c r="P107" s="146"/>
      <c r="Q107" s="146"/>
      <c r="R107" s="162"/>
      <c r="S107" s="146"/>
      <c r="T107" s="146"/>
      <c r="U107" s="146"/>
      <c r="V107" s="146"/>
      <c r="W107" s="146"/>
      <c r="X107" s="146"/>
      <c r="Y107" s="146"/>
      <c r="Z107" s="146"/>
      <c r="AA107" s="146"/>
    </row>
    <row r="108" spans="1:27" s="168" customFormat="1" ht="11.25" customHeight="1" hidden="1" outlineLevel="1">
      <c r="A108" s="163" t="s">
        <v>366</v>
      </c>
      <c r="B108" s="163">
        <v>7133110</v>
      </c>
      <c r="C108" s="164"/>
      <c r="D108" s="164"/>
      <c r="E108" s="164"/>
      <c r="F108" s="38"/>
      <c r="G108" s="165"/>
      <c r="H108" s="164"/>
      <c r="I108" s="164"/>
      <c r="J108" s="164"/>
      <c r="K108" s="38"/>
      <c r="L108" s="38">
        <f t="shared" si="11"/>
        <v>0</v>
      </c>
      <c r="M108" s="41" t="e">
        <f t="shared" si="12"/>
        <v>#DIV/0!</v>
      </c>
      <c r="N108" s="41" t="e">
        <f t="shared" si="13"/>
        <v>#DIV/0!</v>
      </c>
      <c r="O108" s="41" t="e">
        <f t="shared" si="14"/>
        <v>#DIV/0!</v>
      </c>
      <c r="P108" s="167"/>
      <c r="Q108" s="167"/>
      <c r="R108" s="162"/>
      <c r="S108" s="167"/>
      <c r="T108" s="167"/>
      <c r="U108" s="167"/>
      <c r="V108" s="167"/>
      <c r="W108" s="167"/>
      <c r="X108" s="167"/>
      <c r="Y108" s="167"/>
      <c r="Z108" s="167"/>
      <c r="AA108" s="167"/>
    </row>
    <row r="109" spans="1:18" s="168" customFormat="1" ht="11.25" customHeight="1" hidden="1" outlineLevel="1">
      <c r="A109" s="163" t="s">
        <v>367</v>
      </c>
      <c r="B109" s="163">
        <v>7133310</v>
      </c>
      <c r="C109" s="164">
        <v>1340.501</v>
      </c>
      <c r="D109" s="164">
        <v>1270.566</v>
      </c>
      <c r="E109" s="164">
        <v>1566.261</v>
      </c>
      <c r="F109" s="38">
        <f>+E109/D109*100-100</f>
        <v>23.27269893889809</v>
      </c>
      <c r="G109" s="38"/>
      <c r="H109" s="164">
        <v>4117.695</v>
      </c>
      <c r="I109" s="164">
        <v>3933.297</v>
      </c>
      <c r="J109" s="164">
        <v>4117.059</v>
      </c>
      <c r="K109" s="38">
        <f>+J109/I109*100-100</f>
        <v>4.67195841046329</v>
      </c>
      <c r="L109" s="38">
        <f t="shared" si="11"/>
        <v>1.4556200568317967</v>
      </c>
      <c r="M109" s="41">
        <f t="shared" si="12"/>
        <v>3.0957045914970176</v>
      </c>
      <c r="N109" s="41">
        <f t="shared" si="13"/>
        <v>2.628590637192652</v>
      </c>
      <c r="O109" s="41">
        <f t="shared" si="14"/>
        <v>-15.089099767057519</v>
      </c>
      <c r="R109" s="41"/>
    </row>
    <row r="110" spans="1:18" s="168" customFormat="1" ht="11.25" customHeight="1" hidden="1" outlineLevel="1">
      <c r="A110" s="163" t="s">
        <v>368</v>
      </c>
      <c r="B110" s="163">
        <v>7133910</v>
      </c>
      <c r="C110" s="164"/>
      <c r="D110" s="164"/>
      <c r="E110" s="164"/>
      <c r="F110" s="38"/>
      <c r="G110" s="38"/>
      <c r="H110" s="164"/>
      <c r="I110" s="164"/>
      <c r="J110" s="164"/>
      <c r="K110" s="38"/>
      <c r="L110" s="38">
        <f t="shared" si="11"/>
        <v>0</v>
      </c>
      <c r="M110" s="41" t="e">
        <f t="shared" si="12"/>
        <v>#DIV/0!</v>
      </c>
      <c r="N110" s="41" t="e">
        <f t="shared" si="13"/>
        <v>#DIV/0!</v>
      </c>
      <c r="O110" s="41" t="e">
        <f t="shared" si="14"/>
        <v>#DIV/0!</v>
      </c>
      <c r="R110" s="41"/>
    </row>
    <row r="111" spans="1:18" ht="11.25" customHeight="1" collapsed="1">
      <c r="A111" s="36" t="s">
        <v>213</v>
      </c>
      <c r="B111" s="36">
        <v>10011000</v>
      </c>
      <c r="C111" s="37">
        <v>0.1</v>
      </c>
      <c r="D111" s="37">
        <v>0.1</v>
      </c>
      <c r="E111" s="37">
        <v>0</v>
      </c>
      <c r="F111" s="38"/>
      <c r="G111" s="38"/>
      <c r="H111" s="37">
        <v>0.108</v>
      </c>
      <c r="I111" s="37">
        <v>0.108</v>
      </c>
      <c r="J111" s="37">
        <v>0</v>
      </c>
      <c r="K111" s="38"/>
      <c r="L111" s="38">
        <f t="shared" si="11"/>
        <v>0</v>
      </c>
      <c r="R111" s="41"/>
    </row>
    <row r="112" spans="1:18" ht="11.25" customHeight="1">
      <c r="A112" s="36" t="s">
        <v>214</v>
      </c>
      <c r="B112" s="36">
        <v>10030000</v>
      </c>
      <c r="C112" s="37">
        <v>663.13</v>
      </c>
      <c r="D112" s="37">
        <v>375.03</v>
      </c>
      <c r="E112" s="37">
        <v>365</v>
      </c>
      <c r="F112" s="38">
        <f>+E112/D112*100-100</f>
        <v>-2.6744527104498275</v>
      </c>
      <c r="G112" s="38"/>
      <c r="H112" s="37">
        <v>243.496</v>
      </c>
      <c r="I112" s="37">
        <v>141.436</v>
      </c>
      <c r="J112" s="37">
        <v>137.29</v>
      </c>
      <c r="K112" s="38">
        <f>+J112/I112*100-100</f>
        <v>-2.9313611810288904</v>
      </c>
      <c r="L112" s="38">
        <f t="shared" si="11"/>
        <v>0.0485400081957624</v>
      </c>
      <c r="M112" s="41">
        <f t="shared" si="12"/>
        <v>0.37713249606698135</v>
      </c>
      <c r="N112" s="41">
        <f t="shared" si="13"/>
        <v>0.3761369863013698</v>
      </c>
      <c r="O112" s="41">
        <f t="shared" si="14"/>
        <v>-0.2639681745788067</v>
      </c>
      <c r="R112" s="41"/>
    </row>
    <row r="113" spans="1:18" ht="11.25" customHeight="1">
      <c r="A113" s="36" t="s">
        <v>0</v>
      </c>
      <c r="B113" s="36">
        <v>10051000</v>
      </c>
      <c r="C113" s="37">
        <v>75212.907</v>
      </c>
      <c r="D113" s="37">
        <v>74849.583</v>
      </c>
      <c r="E113" s="169">
        <v>52469.987</v>
      </c>
      <c r="F113" s="38">
        <f>+E113/D113*100-100</f>
        <v>-29.89942642699826</v>
      </c>
      <c r="G113" s="38"/>
      <c r="H113" s="37">
        <v>193073.067</v>
      </c>
      <c r="I113" s="37">
        <v>191728.537</v>
      </c>
      <c r="J113" s="37">
        <v>140252.873</v>
      </c>
      <c r="K113" s="38">
        <f>+J113/I113*100-100</f>
        <v>-26.848201527767372</v>
      </c>
      <c r="L113" s="38">
        <f t="shared" si="11"/>
        <v>49.587556303439605</v>
      </c>
      <c r="M113" s="41">
        <f t="shared" si="12"/>
        <v>2.5615177709139676</v>
      </c>
      <c r="N113" s="41">
        <f t="shared" si="13"/>
        <v>2.6730113922078917</v>
      </c>
      <c r="O113" s="41">
        <f t="shared" si="14"/>
        <v>4.352638992394816</v>
      </c>
      <c r="R113" s="41"/>
    </row>
    <row r="114" spans="1:18" ht="11.25" customHeight="1">
      <c r="A114" s="36" t="s">
        <v>1</v>
      </c>
      <c r="B114" s="36">
        <v>10070010</v>
      </c>
      <c r="C114" s="37">
        <v>13.276</v>
      </c>
      <c r="D114" s="37">
        <v>13.276</v>
      </c>
      <c r="E114" s="37">
        <v>22.499</v>
      </c>
      <c r="F114" s="38">
        <f>+E114/D114*100-100</f>
        <v>69.47122627297378</v>
      </c>
      <c r="G114" s="38"/>
      <c r="H114" s="37">
        <v>37.135</v>
      </c>
      <c r="I114" s="37">
        <v>37.135</v>
      </c>
      <c r="J114" s="37">
        <v>29.644</v>
      </c>
      <c r="K114" s="38">
        <f>+J114/I114*100-100</f>
        <v>-20.17234414972397</v>
      </c>
      <c r="L114" s="38">
        <f t="shared" si="11"/>
        <v>0.010480879910810552</v>
      </c>
      <c r="M114" s="41">
        <f t="shared" si="12"/>
        <v>2.7971527568544743</v>
      </c>
      <c r="N114" s="41">
        <f t="shared" si="13"/>
        <v>1.3175696697631005</v>
      </c>
      <c r="O114" s="41">
        <f t="shared" si="14"/>
        <v>-52.896041643261285</v>
      </c>
      <c r="R114" s="41"/>
    </row>
    <row r="115" spans="1:18" ht="11.25">
      <c r="A115" s="36" t="s">
        <v>216</v>
      </c>
      <c r="B115" s="36">
        <v>12010010</v>
      </c>
      <c r="C115" s="37">
        <v>12643.569</v>
      </c>
      <c r="D115" s="37">
        <v>12622.046</v>
      </c>
      <c r="E115" s="37">
        <v>12616.436</v>
      </c>
      <c r="F115" s="38">
        <f>+E115/D115*100-100</f>
        <v>-0.0444460430583149</v>
      </c>
      <c r="G115" s="38"/>
      <c r="H115" s="37">
        <v>28091.285</v>
      </c>
      <c r="I115" s="37">
        <v>28046.613</v>
      </c>
      <c r="J115" s="37">
        <v>24442.929</v>
      </c>
      <c r="K115" s="38">
        <f>+J115/I115*100-100</f>
        <v>-12.848909777447986</v>
      </c>
      <c r="L115" s="38">
        <f t="shared" si="11"/>
        <v>8.641998499442337</v>
      </c>
      <c r="M115" s="41">
        <f t="shared" si="12"/>
        <v>2.2220338129016484</v>
      </c>
      <c r="N115" s="41">
        <f t="shared" si="13"/>
        <v>1.9373877852667742</v>
      </c>
      <c r="O115" s="41">
        <f t="shared" si="14"/>
        <v>-12.810157342437932</v>
      </c>
      <c r="R115" s="41"/>
    </row>
    <row r="116" spans="1:18" ht="11.25" customHeight="1">
      <c r="A116" s="36" t="s">
        <v>3</v>
      </c>
      <c r="B116" s="170">
        <v>12040010</v>
      </c>
      <c r="C116" s="37"/>
      <c r="D116" s="37"/>
      <c r="E116" s="37"/>
      <c r="F116" s="38"/>
      <c r="G116" s="38"/>
      <c r="H116" s="37"/>
      <c r="I116" s="37"/>
      <c r="J116" s="37"/>
      <c r="K116" s="38"/>
      <c r="L116" s="38"/>
      <c r="R116" s="41"/>
    </row>
    <row r="117" spans="1:18" ht="11.25" customHeight="1">
      <c r="A117" s="36" t="s">
        <v>226</v>
      </c>
      <c r="B117" s="170">
        <v>12072010</v>
      </c>
      <c r="C117" s="37"/>
      <c r="D117" s="37"/>
      <c r="E117" s="37"/>
      <c r="F117" s="38"/>
      <c r="G117" s="38"/>
      <c r="H117" s="37"/>
      <c r="I117" s="37"/>
      <c r="J117" s="37"/>
      <c r="K117" s="38"/>
      <c r="L117" s="38"/>
      <c r="R117" s="41"/>
    </row>
    <row r="118" spans="1:18" ht="12.75" customHeight="1">
      <c r="A118" s="36" t="s">
        <v>4</v>
      </c>
      <c r="B118" s="36"/>
      <c r="C118" s="37">
        <f>SUM(C119:C120)</f>
        <v>7169.941999999999</v>
      </c>
      <c r="D118" s="37">
        <f>SUM(D119:D120)</f>
        <v>7134.127</v>
      </c>
      <c r="E118" s="37">
        <f>SUM(E119:E120)</f>
        <v>3295.696</v>
      </c>
      <c r="F118" s="38">
        <f>+E118/D118*100-100</f>
        <v>-53.803794073192144</v>
      </c>
      <c r="G118" s="38"/>
      <c r="H118" s="37">
        <f>SUM(H119:H120)</f>
        <v>20622.022</v>
      </c>
      <c r="I118" s="37">
        <f>SUM(I119:I120)</f>
        <v>20521.023999999998</v>
      </c>
      <c r="J118" s="37">
        <f>SUM(J119:J120)</f>
        <v>9429.279</v>
      </c>
      <c r="K118" s="38">
        <f>+J118/I118*100-100</f>
        <v>-54.0506409426742</v>
      </c>
      <c r="L118" s="38">
        <f t="shared" si="11"/>
        <v>3.3337991109340113</v>
      </c>
      <c r="R118" s="41"/>
    </row>
    <row r="119" spans="1:18" s="168" customFormat="1" ht="11.25" customHeight="1" hidden="1" outlineLevel="1">
      <c r="A119" s="163" t="s">
        <v>370</v>
      </c>
      <c r="B119" s="171" t="s">
        <v>228</v>
      </c>
      <c r="C119" s="164">
        <v>2331.904</v>
      </c>
      <c r="D119" s="164">
        <v>2331.904</v>
      </c>
      <c r="E119" s="164">
        <v>622.054</v>
      </c>
      <c r="F119" s="38">
        <f>+E119/D119*100-100</f>
        <v>-73.32420202546932</v>
      </c>
      <c r="G119" s="165"/>
      <c r="H119" s="164">
        <v>5671.92</v>
      </c>
      <c r="I119" s="164">
        <v>5671.92</v>
      </c>
      <c r="J119" s="164">
        <v>1347.171</v>
      </c>
      <c r="K119" s="38">
        <f>+J119/I119*100-100</f>
        <v>-76.2484132357297</v>
      </c>
      <c r="L119" s="38">
        <f>+J119/$J$104*100</f>
        <v>0.4763033824830173</v>
      </c>
      <c r="M119" s="172"/>
      <c r="N119" s="172"/>
      <c r="O119" s="172"/>
      <c r="R119" s="41"/>
    </row>
    <row r="120" spans="1:18" s="168" customFormat="1" ht="11.25" customHeight="1" hidden="1" outlineLevel="1">
      <c r="A120" s="163" t="s">
        <v>369</v>
      </c>
      <c r="B120" s="171" t="s">
        <v>227</v>
      </c>
      <c r="C120" s="164">
        <v>4838.038</v>
      </c>
      <c r="D120" s="164">
        <v>4802.223</v>
      </c>
      <c r="E120" s="164">
        <v>2673.642</v>
      </c>
      <c r="F120" s="38">
        <f>+E120/D120*100-100</f>
        <v>-44.32490952627565</v>
      </c>
      <c r="G120" s="165"/>
      <c r="H120" s="164">
        <v>14950.102</v>
      </c>
      <c r="I120" s="164">
        <v>14849.104</v>
      </c>
      <c r="J120" s="164">
        <v>8082.108</v>
      </c>
      <c r="K120" s="38">
        <f>+J120/I120*100-100</f>
        <v>-45.57174628179585</v>
      </c>
      <c r="L120" s="38">
        <f t="shared" si="11"/>
        <v>2.8574957284509934</v>
      </c>
      <c r="M120" s="172"/>
      <c r="N120" s="172"/>
      <c r="O120" s="172"/>
      <c r="R120" s="41"/>
    </row>
    <row r="121" spans="1:18" s="168" customFormat="1" ht="11.25" customHeight="1" collapsed="1">
      <c r="A121" s="163" t="s">
        <v>9</v>
      </c>
      <c r="B121" s="171">
        <v>12060010</v>
      </c>
      <c r="C121" s="164">
        <v>2812.6</v>
      </c>
      <c r="D121" s="164">
        <v>2468.262</v>
      </c>
      <c r="E121" s="164">
        <v>2037.216</v>
      </c>
      <c r="F121" s="38">
        <f>+E121/D121*100-100</f>
        <v>-17.4635431732936</v>
      </c>
      <c r="G121" s="165"/>
      <c r="H121" s="164">
        <v>14514.66</v>
      </c>
      <c r="I121" s="164">
        <v>11976.649</v>
      </c>
      <c r="J121" s="164">
        <v>6707.009</v>
      </c>
      <c r="K121" s="38">
        <f>+J121/I121*100-100</f>
        <v>-43.99928560985631</v>
      </c>
      <c r="L121" s="38">
        <f t="shared" si="11"/>
        <v>2.3713181719648353</v>
      </c>
      <c r="M121" s="172"/>
      <c r="N121" s="172"/>
      <c r="O121" s="172"/>
      <c r="R121" s="41"/>
    </row>
    <row r="122" spans="1:18" s="168" customFormat="1" ht="11.25" customHeight="1">
      <c r="A122" s="163" t="s">
        <v>229</v>
      </c>
      <c r="B122" s="171">
        <v>12074010</v>
      </c>
      <c r="C122" s="164"/>
      <c r="D122" s="164"/>
      <c r="E122" s="164"/>
      <c r="F122" s="38"/>
      <c r="G122" s="165"/>
      <c r="H122" s="164"/>
      <c r="I122" s="164"/>
      <c r="J122" s="164"/>
      <c r="K122" s="38"/>
      <c r="L122" s="38">
        <f t="shared" si="11"/>
        <v>0</v>
      </c>
      <c r="M122" s="172"/>
      <c r="N122" s="172"/>
      <c r="O122" s="172"/>
      <c r="R122" s="41"/>
    </row>
    <row r="123" spans="1:18" s="168" customFormat="1" ht="11.25" customHeight="1">
      <c r="A123" s="163" t="s">
        <v>230</v>
      </c>
      <c r="B123" s="171">
        <v>12075010</v>
      </c>
      <c r="C123" s="164">
        <v>0.064</v>
      </c>
      <c r="D123" s="164">
        <v>0.003</v>
      </c>
      <c r="E123" s="164">
        <v>0</v>
      </c>
      <c r="F123" s="38"/>
      <c r="G123" s="165"/>
      <c r="H123" s="164">
        <v>0.534</v>
      </c>
      <c r="I123" s="164">
        <v>0.011</v>
      </c>
      <c r="J123" s="164">
        <v>0</v>
      </c>
      <c r="K123" s="38"/>
      <c r="L123" s="38">
        <f t="shared" si="11"/>
        <v>0</v>
      </c>
      <c r="M123" s="172"/>
      <c r="N123" s="172"/>
      <c r="O123" s="172"/>
      <c r="R123" s="41"/>
    </row>
    <row r="124" spans="1:18" s="168" customFormat="1" ht="11.25" customHeight="1">
      <c r="A124" s="163" t="s">
        <v>231</v>
      </c>
      <c r="B124" s="171">
        <v>12079911</v>
      </c>
      <c r="C124" s="164">
        <v>0</v>
      </c>
      <c r="D124" s="164">
        <v>0</v>
      </c>
      <c r="E124" s="164">
        <v>0.161</v>
      </c>
      <c r="F124" s="38"/>
      <c r="G124" s="165"/>
      <c r="H124" s="164">
        <v>0</v>
      </c>
      <c r="I124" s="164">
        <v>0</v>
      </c>
      <c r="J124" s="164">
        <v>0.465</v>
      </c>
      <c r="K124" s="38"/>
      <c r="L124" s="38">
        <f t="shared" si="11"/>
        <v>0.00016440457288243514</v>
      </c>
      <c r="M124" s="172"/>
      <c r="N124" s="172"/>
      <c r="O124" s="172"/>
      <c r="R124" s="41"/>
    </row>
    <row r="125" spans="1:18" s="168" customFormat="1" ht="11.25" customHeight="1">
      <c r="A125" s="163" t="s">
        <v>232</v>
      </c>
      <c r="B125" s="171">
        <v>12079110</v>
      </c>
      <c r="C125" s="164"/>
      <c r="D125" s="164"/>
      <c r="E125" s="164"/>
      <c r="F125" s="38"/>
      <c r="G125" s="165"/>
      <c r="H125" s="164"/>
      <c r="I125" s="164"/>
      <c r="J125" s="164"/>
      <c r="K125" s="38"/>
      <c r="L125" s="38"/>
      <c r="M125" s="172"/>
      <c r="N125" s="172"/>
      <c r="O125" s="172"/>
      <c r="R125" s="41"/>
    </row>
    <row r="126" spans="1:18" s="168" customFormat="1" ht="11.25" customHeight="1">
      <c r="A126" s="163" t="s">
        <v>220</v>
      </c>
      <c r="B126" s="171">
        <v>12079900</v>
      </c>
      <c r="C126" s="164"/>
      <c r="D126" s="164"/>
      <c r="E126" s="164"/>
      <c r="F126" s="38"/>
      <c r="G126" s="165"/>
      <c r="H126" s="164"/>
      <c r="I126" s="164"/>
      <c r="J126" s="164"/>
      <c r="K126" s="38"/>
      <c r="L126" s="38"/>
      <c r="M126" s="172"/>
      <c r="N126" s="172"/>
      <c r="O126" s="172"/>
      <c r="R126" s="41"/>
    </row>
    <row r="127" spans="1:18" s="168" customFormat="1" ht="11.25" customHeight="1">
      <c r="A127" s="163" t="s">
        <v>8</v>
      </c>
      <c r="B127" s="163">
        <v>12091000</v>
      </c>
      <c r="C127" s="164">
        <v>3.768</v>
      </c>
      <c r="D127" s="164">
        <v>3.762</v>
      </c>
      <c r="E127" s="164">
        <v>98.643</v>
      </c>
      <c r="F127" s="38">
        <f>+E127/D127*100-100</f>
        <v>2522.089314194577</v>
      </c>
      <c r="G127" s="165"/>
      <c r="H127" s="164">
        <v>7.528</v>
      </c>
      <c r="I127" s="164">
        <v>7.468</v>
      </c>
      <c r="J127" s="164">
        <v>654.766</v>
      </c>
      <c r="K127" s="38">
        <f>+J127/I127*100-100</f>
        <v>8667.621853240491</v>
      </c>
      <c r="L127" s="38">
        <f t="shared" si="11"/>
        <v>0.23149790229664624</v>
      </c>
      <c r="M127" s="172"/>
      <c r="N127" s="172"/>
      <c r="O127" s="172"/>
      <c r="R127" s="41"/>
    </row>
    <row r="128" spans="1:18" ht="11.25" customHeight="1">
      <c r="A128" s="36" t="s">
        <v>217</v>
      </c>
      <c r="B128" s="36"/>
      <c r="C128" s="37">
        <f>SUM(C129:C136)</f>
        <v>1800.6760000000002</v>
      </c>
      <c r="D128" s="37">
        <f>SUM(D129:D136)</f>
        <v>1178.4209999999998</v>
      </c>
      <c r="E128" s="37">
        <f>SUM(E129:E136)</f>
        <v>827.049</v>
      </c>
      <c r="F128" s="38">
        <f>+E128/D128*100-100</f>
        <v>-29.81718757557782</v>
      </c>
      <c r="G128" s="38"/>
      <c r="H128" s="37">
        <f>SUM(H129:H136)</f>
        <v>7722.1449999999995</v>
      </c>
      <c r="I128" s="37">
        <f>SUM(I129:I136)</f>
        <v>4436.307</v>
      </c>
      <c r="J128" s="37">
        <f>SUM(J129:J136)</f>
        <v>1980.45</v>
      </c>
      <c r="K128" s="38">
        <f>+J128/I128*100-100</f>
        <v>-55.35813910083319</v>
      </c>
      <c r="L128" s="38">
        <f t="shared" si="11"/>
        <v>0.70020437927961</v>
      </c>
      <c r="R128" s="41"/>
    </row>
    <row r="129" spans="1:18" ht="11.25" hidden="1" outlineLevel="1">
      <c r="A129" s="36" t="s">
        <v>371</v>
      </c>
      <c r="B129" s="36">
        <v>12092100</v>
      </c>
      <c r="C129" s="37">
        <v>695.4</v>
      </c>
      <c r="D129" s="37">
        <v>138</v>
      </c>
      <c r="E129" s="37">
        <v>47.5</v>
      </c>
      <c r="F129" s="38">
        <f>+E129/D129*100-100</f>
        <v>-65.57971014492753</v>
      </c>
      <c r="G129" s="38"/>
      <c r="H129" s="37">
        <v>3892.241</v>
      </c>
      <c r="I129" s="37">
        <v>772.46</v>
      </c>
      <c r="J129" s="37">
        <v>243.435</v>
      </c>
      <c r="K129" s="38">
        <f>+J129/I129*100-100</f>
        <v>-68.48574683478756</v>
      </c>
      <c r="L129" s="38">
        <f t="shared" si="11"/>
        <v>0.08606844559061419</v>
      </c>
      <c r="R129" s="41"/>
    </row>
    <row r="130" spans="1:18" ht="11.25" hidden="1" outlineLevel="1">
      <c r="A130" s="36" t="s">
        <v>372</v>
      </c>
      <c r="B130" s="36">
        <v>12092200</v>
      </c>
      <c r="C130" s="37">
        <v>989.163</v>
      </c>
      <c r="D130" s="37">
        <v>966.138</v>
      </c>
      <c r="E130" s="37">
        <v>337.425</v>
      </c>
      <c r="F130" s="38">
        <f>+E130/D130*100-100</f>
        <v>-65.0748650813859</v>
      </c>
      <c r="G130" s="38"/>
      <c r="H130" s="37">
        <v>3615.632</v>
      </c>
      <c r="I130" s="37">
        <v>3513.096</v>
      </c>
      <c r="J130" s="37">
        <v>1153.726</v>
      </c>
      <c r="K130" s="38">
        <f>+J130/I130*100-100</f>
        <v>-67.15928058897336</v>
      </c>
      <c r="L130" s="38">
        <f t="shared" si="11"/>
        <v>0.407909312372818</v>
      </c>
      <c r="R130" s="41"/>
    </row>
    <row r="131" spans="1:18" ht="11.25" hidden="1" outlineLevel="1">
      <c r="A131" s="36" t="s">
        <v>373</v>
      </c>
      <c r="B131" s="36">
        <v>12092300</v>
      </c>
      <c r="C131" s="37"/>
      <c r="D131" s="37"/>
      <c r="E131" s="37"/>
      <c r="F131" s="38"/>
      <c r="G131" s="38"/>
      <c r="H131" s="37"/>
      <c r="I131" s="37"/>
      <c r="J131" s="37"/>
      <c r="K131" s="38"/>
      <c r="L131" s="38">
        <f t="shared" si="11"/>
        <v>0</v>
      </c>
      <c r="R131" s="41"/>
    </row>
    <row r="132" spans="1:18" ht="11.25" hidden="1" outlineLevel="1">
      <c r="A132" s="36" t="s">
        <v>374</v>
      </c>
      <c r="B132" s="36">
        <v>12092400</v>
      </c>
      <c r="C132" s="37"/>
      <c r="D132" s="37"/>
      <c r="E132" s="37"/>
      <c r="F132" s="38"/>
      <c r="G132" s="38"/>
      <c r="H132" s="37"/>
      <c r="I132" s="37"/>
      <c r="J132" s="37"/>
      <c r="K132" s="38"/>
      <c r="L132" s="38">
        <f t="shared" si="11"/>
        <v>0</v>
      </c>
      <c r="R132" s="41"/>
    </row>
    <row r="133" spans="1:18" ht="11.25" hidden="1" outlineLevel="1">
      <c r="A133" s="36" t="s">
        <v>375</v>
      </c>
      <c r="B133" s="36">
        <v>12092500</v>
      </c>
      <c r="C133" s="37">
        <v>27.55</v>
      </c>
      <c r="D133" s="37">
        <v>3.55</v>
      </c>
      <c r="E133" s="37">
        <v>12</v>
      </c>
      <c r="F133" s="38">
        <f>+E133/D133*100-100</f>
        <v>238.02816901408454</v>
      </c>
      <c r="G133" s="38"/>
      <c r="H133" s="37">
        <v>56.035</v>
      </c>
      <c r="I133" s="37">
        <v>7.235</v>
      </c>
      <c r="J133" s="37">
        <v>24</v>
      </c>
      <c r="K133" s="38">
        <f>+J133/I133*100-100</f>
        <v>231.720801658604</v>
      </c>
      <c r="L133" s="38">
        <f t="shared" si="11"/>
        <v>0.008485397310061168</v>
      </c>
      <c r="R133" s="41"/>
    </row>
    <row r="134" spans="1:18" ht="11.25" hidden="1" outlineLevel="1">
      <c r="A134" s="36" t="s">
        <v>376</v>
      </c>
      <c r="B134" s="36">
        <v>12092600</v>
      </c>
      <c r="C134" s="37"/>
      <c r="D134" s="37"/>
      <c r="E134" s="37"/>
      <c r="F134" s="38"/>
      <c r="G134" s="38"/>
      <c r="H134" s="37"/>
      <c r="I134" s="37"/>
      <c r="J134" s="37"/>
      <c r="K134" s="38"/>
      <c r="L134" s="38">
        <f t="shared" si="11"/>
        <v>0</v>
      </c>
      <c r="R134" s="41"/>
    </row>
    <row r="135" spans="1:18" ht="11.25" hidden="1" outlineLevel="1">
      <c r="A135" s="36" t="s">
        <v>377</v>
      </c>
      <c r="B135" s="36">
        <v>12092910</v>
      </c>
      <c r="C135" s="37">
        <v>0</v>
      </c>
      <c r="D135" s="37">
        <v>0</v>
      </c>
      <c r="E135" s="37">
        <v>175.05</v>
      </c>
      <c r="F135" s="38"/>
      <c r="G135" s="38"/>
      <c r="H135" s="37">
        <v>0</v>
      </c>
      <c r="I135" s="37">
        <v>0</v>
      </c>
      <c r="J135" s="37">
        <v>263.07</v>
      </c>
      <c r="K135" s="38"/>
      <c r="L135" s="38">
        <f t="shared" si="11"/>
        <v>0.09301056126490798</v>
      </c>
      <c r="R135" s="41"/>
    </row>
    <row r="136" spans="1:18" ht="11.25" hidden="1" outlineLevel="1">
      <c r="A136" s="36" t="s">
        <v>378</v>
      </c>
      <c r="B136" s="36">
        <v>12092990</v>
      </c>
      <c r="C136" s="37">
        <v>88.563</v>
      </c>
      <c r="D136" s="37">
        <v>70.733</v>
      </c>
      <c r="E136" s="37">
        <v>255.074</v>
      </c>
      <c r="F136" s="38">
        <f aca="true" t="shared" si="15" ref="F136:F149">+E136/D136*100-100</f>
        <v>260.6152715140034</v>
      </c>
      <c r="G136" s="38"/>
      <c r="H136" s="37">
        <v>158.237</v>
      </c>
      <c r="I136" s="37">
        <v>143.516</v>
      </c>
      <c r="J136" s="37">
        <v>296.219</v>
      </c>
      <c r="K136" s="38">
        <f aca="true" t="shared" si="16" ref="K136:K150">+J136/I136*100-100</f>
        <v>106.40137684996796</v>
      </c>
      <c r="L136" s="38">
        <f t="shared" si="11"/>
        <v>0.10473066274120871</v>
      </c>
      <c r="R136" s="41"/>
    </row>
    <row r="137" spans="1:18" ht="11.25" collapsed="1">
      <c r="A137" s="36" t="s">
        <v>218</v>
      </c>
      <c r="B137" s="36"/>
      <c r="C137" s="37">
        <f>SUM(C138:C146)</f>
        <v>2729.852</v>
      </c>
      <c r="D137" s="37">
        <f>SUM(D138:D146)</f>
        <v>2403.422</v>
      </c>
      <c r="E137" s="37">
        <f>SUM(E138:E146)</f>
        <v>1781.393</v>
      </c>
      <c r="F137" s="38">
        <f>+E137/D137*100-100</f>
        <v>-25.88097304593201</v>
      </c>
      <c r="G137" s="38"/>
      <c r="H137" s="37">
        <f>SUM(H138:H146)</f>
        <v>82897.04299999999</v>
      </c>
      <c r="I137" s="37">
        <f>SUM(I138:I146)</f>
        <v>68399.133</v>
      </c>
      <c r="J137" s="37">
        <f>SUM(J138:J146)</f>
        <v>72418.723</v>
      </c>
      <c r="K137" s="38">
        <f t="shared" si="16"/>
        <v>5.876668056596571</v>
      </c>
      <c r="L137" s="38">
        <f t="shared" si="11"/>
        <v>25.604234889261036</v>
      </c>
      <c r="R137" s="41"/>
    </row>
    <row r="138" spans="1:18" ht="11.25" customHeight="1" hidden="1" outlineLevel="1" collapsed="1">
      <c r="A138" s="36" t="s">
        <v>379</v>
      </c>
      <c r="B138" s="36">
        <v>12099110</v>
      </c>
      <c r="C138" s="37">
        <v>4.429</v>
      </c>
      <c r="D138" s="37">
        <v>3.976</v>
      </c>
      <c r="E138" s="37">
        <v>4.135</v>
      </c>
      <c r="F138" s="38">
        <f t="shared" si="15"/>
        <v>3.998993963782695</v>
      </c>
      <c r="G138" s="38"/>
      <c r="H138" s="37">
        <v>7742.538</v>
      </c>
      <c r="I138" s="37">
        <v>7183.712</v>
      </c>
      <c r="J138" s="37">
        <v>7337.055</v>
      </c>
      <c r="K138" s="38">
        <f t="shared" si="16"/>
        <v>2.134592812183996</v>
      </c>
      <c r="L138" s="38">
        <f t="shared" si="11"/>
        <v>2.5940761150321188</v>
      </c>
      <c r="R138" s="41"/>
    </row>
    <row r="139" spans="1:18" ht="11.25" customHeight="1" hidden="1" outlineLevel="1">
      <c r="A139" s="36" t="s">
        <v>380</v>
      </c>
      <c r="B139" s="36">
        <v>12099120</v>
      </c>
      <c r="C139" s="37">
        <v>76.013</v>
      </c>
      <c r="D139" s="37">
        <v>62.449</v>
      </c>
      <c r="E139" s="37">
        <v>83.081</v>
      </c>
      <c r="F139" s="38">
        <f t="shared" si="15"/>
        <v>33.038159137856496</v>
      </c>
      <c r="G139" s="38"/>
      <c r="H139" s="37">
        <v>4266.923</v>
      </c>
      <c r="I139" s="37">
        <v>3792.358</v>
      </c>
      <c r="J139" s="37">
        <v>3808.042</v>
      </c>
      <c r="K139" s="38">
        <f t="shared" si="16"/>
        <v>0.41356855022651473</v>
      </c>
      <c r="L139" s="38">
        <f t="shared" si="11"/>
        <v>1.346364555974998</v>
      </c>
      <c r="R139" s="41"/>
    </row>
    <row r="140" spans="1:18" ht="11.25" customHeight="1" hidden="1" outlineLevel="1">
      <c r="A140" s="36" t="s">
        <v>381</v>
      </c>
      <c r="B140" s="36">
        <v>12099130</v>
      </c>
      <c r="C140" s="37">
        <v>133.464</v>
      </c>
      <c r="D140" s="37">
        <v>111.408</v>
      </c>
      <c r="E140" s="37">
        <v>161.64</v>
      </c>
      <c r="F140" s="38">
        <f t="shared" si="15"/>
        <v>45.08832399827659</v>
      </c>
      <c r="G140" s="38"/>
      <c r="H140" s="37">
        <v>7072.101</v>
      </c>
      <c r="I140" s="37">
        <v>5281.749</v>
      </c>
      <c r="J140" s="37">
        <v>8317.906</v>
      </c>
      <c r="K140" s="38">
        <f t="shared" si="16"/>
        <v>57.483931932395905</v>
      </c>
      <c r="L140" s="38">
        <f t="shared" si="11"/>
        <v>2.9408640499059024</v>
      </c>
      <c r="R140" s="41"/>
    </row>
    <row r="141" spans="1:18" ht="11.25" customHeight="1" hidden="1" outlineLevel="1">
      <c r="A141" s="36" t="s">
        <v>382</v>
      </c>
      <c r="B141" s="36">
        <v>12099140</v>
      </c>
      <c r="C141" s="37">
        <v>38.561</v>
      </c>
      <c r="D141" s="37">
        <v>24.423</v>
      </c>
      <c r="E141" s="37">
        <v>23.449</v>
      </c>
      <c r="F141" s="38">
        <f t="shared" si="15"/>
        <v>-3.9880440568316686</v>
      </c>
      <c r="G141" s="38"/>
      <c r="H141" s="37">
        <v>12480.151</v>
      </c>
      <c r="I141" s="37">
        <v>8708.687</v>
      </c>
      <c r="J141" s="37">
        <v>8323.606</v>
      </c>
      <c r="K141" s="38">
        <f t="shared" si="16"/>
        <v>-4.421803194901827</v>
      </c>
      <c r="L141" s="38">
        <f t="shared" si="11"/>
        <v>2.9428793317670414</v>
      </c>
      <c r="R141" s="41"/>
    </row>
    <row r="142" spans="1:18" ht="11.25" customHeight="1" hidden="1" outlineLevel="1">
      <c r="A142" s="36" t="s">
        <v>383</v>
      </c>
      <c r="B142" s="36">
        <v>12099150</v>
      </c>
      <c r="C142" s="37">
        <v>159.747</v>
      </c>
      <c r="D142" s="37">
        <v>116.385</v>
      </c>
      <c r="E142" s="37">
        <v>140.279</v>
      </c>
      <c r="F142" s="38">
        <f t="shared" si="15"/>
        <v>20.530137045151847</v>
      </c>
      <c r="G142" s="38"/>
      <c r="H142" s="37">
        <v>5691.44</v>
      </c>
      <c r="I142" s="37">
        <v>4206.709</v>
      </c>
      <c r="J142" s="37">
        <v>6789.061</v>
      </c>
      <c r="K142" s="38">
        <f t="shared" si="16"/>
        <v>61.38651378072501</v>
      </c>
      <c r="L142" s="38">
        <f t="shared" si="11"/>
        <v>2.400328331135049</v>
      </c>
      <c r="R142" s="41"/>
    </row>
    <row r="143" spans="1:18" ht="11.25" customHeight="1" hidden="1" outlineLevel="1">
      <c r="A143" s="36" t="s">
        <v>384</v>
      </c>
      <c r="B143" s="36">
        <v>12099160</v>
      </c>
      <c r="C143" s="37">
        <v>54.982</v>
      </c>
      <c r="D143" s="37">
        <v>49.9</v>
      </c>
      <c r="E143" s="37">
        <v>46.367</v>
      </c>
      <c r="F143" s="38">
        <f t="shared" si="15"/>
        <v>-7.0801603206412835</v>
      </c>
      <c r="G143" s="38"/>
      <c r="H143" s="37">
        <v>7863.009</v>
      </c>
      <c r="I143" s="37">
        <v>7561.468</v>
      </c>
      <c r="J143" s="37">
        <v>6590.216</v>
      </c>
      <c r="K143" s="38">
        <f t="shared" si="16"/>
        <v>-12.844754484182161</v>
      </c>
      <c r="L143" s="38">
        <f t="shared" si="11"/>
        <v>2.3300250466300865</v>
      </c>
      <c r="R143" s="41"/>
    </row>
    <row r="144" spans="1:18" ht="11.25" customHeight="1" hidden="1" outlineLevel="1">
      <c r="A144" s="36" t="s">
        <v>385</v>
      </c>
      <c r="B144" s="36">
        <v>12099170</v>
      </c>
      <c r="C144" s="37">
        <v>43.175</v>
      </c>
      <c r="D144" s="37">
        <v>41.68</v>
      </c>
      <c r="E144" s="37">
        <v>47.464</v>
      </c>
      <c r="F144" s="38">
        <f t="shared" si="15"/>
        <v>13.87715930902111</v>
      </c>
      <c r="G144" s="38"/>
      <c r="H144" s="37">
        <v>4620.693</v>
      </c>
      <c r="I144" s="37">
        <v>4219.799</v>
      </c>
      <c r="J144" s="37">
        <v>6165.104</v>
      </c>
      <c r="K144" s="38">
        <f t="shared" si="16"/>
        <v>46.09947061459562</v>
      </c>
      <c r="L144" s="38">
        <f t="shared" si="11"/>
        <v>2.1797232040769727</v>
      </c>
      <c r="R144" s="41"/>
    </row>
    <row r="145" spans="1:18" ht="11.25" customHeight="1" hidden="1" outlineLevel="1">
      <c r="A145" s="36" t="s">
        <v>386</v>
      </c>
      <c r="B145" s="36">
        <v>12099180</v>
      </c>
      <c r="C145" s="37">
        <v>260.063</v>
      </c>
      <c r="D145" s="37">
        <v>210.323</v>
      </c>
      <c r="E145" s="37">
        <v>170.707</v>
      </c>
      <c r="F145" s="38">
        <f t="shared" si="15"/>
        <v>-18.835790664834576</v>
      </c>
      <c r="G145" s="38"/>
      <c r="H145" s="37">
        <v>10376.668</v>
      </c>
      <c r="I145" s="37">
        <v>8476.968</v>
      </c>
      <c r="J145" s="37">
        <v>8535.748</v>
      </c>
      <c r="K145" s="38">
        <f t="shared" si="16"/>
        <v>0.6934083035349232</v>
      </c>
      <c r="L145" s="38">
        <f t="shared" si="11"/>
        <v>3.01788387994</v>
      </c>
      <c r="R145" s="41"/>
    </row>
    <row r="146" spans="1:18" ht="11.25" customHeight="1" hidden="1" outlineLevel="1">
      <c r="A146" s="36" t="s">
        <v>387</v>
      </c>
      <c r="B146" s="36">
        <v>12099190</v>
      </c>
      <c r="C146" s="37">
        <v>1959.418</v>
      </c>
      <c r="D146" s="37">
        <v>1782.878</v>
      </c>
      <c r="E146" s="37">
        <v>1104.271</v>
      </c>
      <c r="F146" s="38">
        <f t="shared" si="15"/>
        <v>-38.06244734636919</v>
      </c>
      <c r="G146" s="38"/>
      <c r="H146" s="37">
        <v>22783.52</v>
      </c>
      <c r="I146" s="37">
        <v>18967.683</v>
      </c>
      <c r="J146" s="37">
        <v>16551.985</v>
      </c>
      <c r="K146" s="38">
        <f t="shared" si="16"/>
        <v>-12.735862361259407</v>
      </c>
      <c r="L146" s="38">
        <f t="shared" si="11"/>
        <v>5.852090374798867</v>
      </c>
      <c r="M146" s="173"/>
      <c r="N146" s="174"/>
      <c r="O146" s="174"/>
      <c r="R146" s="41"/>
    </row>
    <row r="147" spans="1:18" ht="11.25" collapsed="1">
      <c r="A147" s="36" t="s">
        <v>7</v>
      </c>
      <c r="B147" s="36">
        <v>12099920</v>
      </c>
      <c r="C147" s="37">
        <v>26.68</v>
      </c>
      <c r="D147" s="37">
        <v>23.964</v>
      </c>
      <c r="E147" s="37">
        <v>13.442</v>
      </c>
      <c r="F147" s="38">
        <f t="shared" si="15"/>
        <v>-43.90752795860456</v>
      </c>
      <c r="G147" s="38"/>
      <c r="H147" s="37">
        <v>6869.862</v>
      </c>
      <c r="I147" s="37">
        <v>5977.749</v>
      </c>
      <c r="J147" s="37">
        <v>3486.531</v>
      </c>
      <c r="K147" s="38">
        <f t="shared" si="16"/>
        <v>-41.674851185621876</v>
      </c>
      <c r="L147" s="38">
        <f t="shared" si="11"/>
        <v>1.23269169870187</v>
      </c>
      <c r="M147" s="173"/>
      <c r="N147" s="174"/>
      <c r="O147" s="174"/>
      <c r="R147" s="41"/>
    </row>
    <row r="148" spans="1:18" ht="9.75" customHeight="1">
      <c r="A148" s="36" t="s">
        <v>6</v>
      </c>
      <c r="B148" s="36">
        <v>12099930</v>
      </c>
      <c r="C148" s="37">
        <v>14.104</v>
      </c>
      <c r="D148" s="37">
        <v>10.13</v>
      </c>
      <c r="E148" s="37">
        <v>21.121</v>
      </c>
      <c r="F148" s="38">
        <f t="shared" si="15"/>
        <v>108.49950641658438</v>
      </c>
      <c r="G148" s="38"/>
      <c r="H148" s="37">
        <v>5525.52</v>
      </c>
      <c r="I148" s="37">
        <v>4900.725</v>
      </c>
      <c r="J148" s="37">
        <v>5804.743</v>
      </c>
      <c r="K148" s="38">
        <f t="shared" si="16"/>
        <v>18.446617592295027</v>
      </c>
      <c r="L148" s="38">
        <f t="shared" si="11"/>
        <v>2.052314609908183</v>
      </c>
      <c r="M148" s="173"/>
      <c r="N148" s="174"/>
      <c r="O148" s="174"/>
      <c r="R148" s="41"/>
    </row>
    <row r="149" spans="1:18" ht="11.25">
      <c r="A149" s="36" t="s">
        <v>5</v>
      </c>
      <c r="B149" s="36">
        <v>12099990</v>
      </c>
      <c r="C149" s="37">
        <v>13.006</v>
      </c>
      <c r="D149" s="37">
        <v>3.248</v>
      </c>
      <c r="E149" s="37">
        <v>120.072</v>
      </c>
      <c r="F149" s="38">
        <f t="shared" si="15"/>
        <v>3596.79802955665</v>
      </c>
      <c r="G149" s="38"/>
      <c r="H149" s="37">
        <v>531.161</v>
      </c>
      <c r="I149" s="37">
        <v>405.23</v>
      </c>
      <c r="J149" s="37">
        <v>850.827</v>
      </c>
      <c r="K149" s="38">
        <f t="shared" si="16"/>
        <v>109.96150334378007</v>
      </c>
      <c r="L149" s="38">
        <f t="shared" si="11"/>
        <v>0.3008168807136422</v>
      </c>
      <c r="M149" s="173"/>
      <c r="N149" s="174"/>
      <c r="O149" s="174"/>
      <c r="R149" s="41"/>
    </row>
    <row r="150" spans="1:18" ht="11.25">
      <c r="A150" s="36" t="s">
        <v>219</v>
      </c>
      <c r="B150" s="36">
        <v>12093000</v>
      </c>
      <c r="C150" s="37">
        <v>20.567</v>
      </c>
      <c r="D150" s="37">
        <v>10.622</v>
      </c>
      <c r="E150" s="37">
        <v>17.681</v>
      </c>
      <c r="F150" s="38">
        <f>+E150/D150*100-100</f>
        <v>66.45641122199211</v>
      </c>
      <c r="G150" s="38"/>
      <c r="H150" s="37">
        <v>16405.741</v>
      </c>
      <c r="I150" s="37">
        <v>10771.219</v>
      </c>
      <c r="J150" s="37">
        <v>11521.634</v>
      </c>
      <c r="K150" s="38">
        <f t="shared" si="16"/>
        <v>6.966853055350569</v>
      </c>
      <c r="L150" s="38">
        <f t="shared" si="11"/>
        <v>4.073568422962888</v>
      </c>
      <c r="M150" s="173"/>
      <c r="N150" s="174"/>
      <c r="O150" s="174"/>
      <c r="R150" s="41"/>
    </row>
    <row r="151" spans="1:18" ht="11.25">
      <c r="A151" s="149"/>
      <c r="B151" s="149"/>
      <c r="C151" s="161"/>
      <c r="D151" s="161"/>
      <c r="E151" s="161"/>
      <c r="F151" s="161"/>
      <c r="G151" s="161"/>
      <c r="H151" s="161"/>
      <c r="I151" s="161"/>
      <c r="J151" s="161"/>
      <c r="K151" s="149"/>
      <c r="L151" s="149"/>
      <c r="M151" s="149"/>
      <c r="N151" s="149"/>
      <c r="O151" s="149"/>
      <c r="P151" s="168"/>
      <c r="R151" s="41"/>
    </row>
    <row r="152" spans="1:18" ht="11.25">
      <c r="A152" s="35" t="s">
        <v>75</v>
      </c>
      <c r="B152" s="35"/>
      <c r="C152" s="35"/>
      <c r="D152" s="35"/>
      <c r="E152" s="35"/>
      <c r="F152" s="35"/>
      <c r="G152" s="35"/>
      <c r="H152" s="35"/>
      <c r="I152" s="35"/>
      <c r="J152" s="35"/>
      <c r="K152" s="35"/>
      <c r="L152" s="35"/>
      <c r="M152" s="175"/>
      <c r="N152" s="176"/>
      <c r="O152" s="176"/>
      <c r="P152" s="168"/>
      <c r="R152" s="41"/>
    </row>
    <row r="153" spans="1:18" ht="19.5" customHeight="1">
      <c r="A153" s="328" t="s">
        <v>267</v>
      </c>
      <c r="B153" s="328"/>
      <c r="C153" s="328"/>
      <c r="D153" s="328"/>
      <c r="E153" s="328"/>
      <c r="F153" s="328"/>
      <c r="G153" s="328"/>
      <c r="H153" s="328"/>
      <c r="I153" s="328"/>
      <c r="J153" s="328"/>
      <c r="K153" s="328"/>
      <c r="L153" s="328"/>
      <c r="M153" s="175"/>
      <c r="N153" s="176"/>
      <c r="O153" s="176"/>
      <c r="P153" s="168"/>
      <c r="R153" s="41"/>
    </row>
    <row r="154" spans="1:18" ht="19.5" customHeight="1">
      <c r="A154" s="329" t="s">
        <v>263</v>
      </c>
      <c r="B154" s="329"/>
      <c r="C154" s="329"/>
      <c r="D154" s="329"/>
      <c r="E154" s="329"/>
      <c r="F154" s="329"/>
      <c r="G154" s="329"/>
      <c r="H154" s="329"/>
      <c r="I154" s="329"/>
      <c r="J154" s="329"/>
      <c r="K154" s="329"/>
      <c r="L154" s="329"/>
      <c r="M154" s="175"/>
      <c r="N154" s="176"/>
      <c r="O154" s="176"/>
      <c r="P154" s="168"/>
      <c r="R154" s="41"/>
    </row>
    <row r="155" spans="1:21" s="47" customFormat="1" ht="11.25">
      <c r="A155" s="44"/>
      <c r="B155" s="44"/>
      <c r="C155" s="330" t="s">
        <v>151</v>
      </c>
      <c r="D155" s="330"/>
      <c r="E155" s="330"/>
      <c r="F155" s="330"/>
      <c r="G155" s="258"/>
      <c r="H155" s="330" t="s">
        <v>152</v>
      </c>
      <c r="I155" s="330"/>
      <c r="J155" s="330"/>
      <c r="K155" s="330"/>
      <c r="L155" s="258"/>
      <c r="M155" s="332"/>
      <c r="N155" s="332"/>
      <c r="O155" s="332"/>
      <c r="P155" s="180"/>
      <c r="Q155" s="180"/>
      <c r="R155" s="180"/>
      <c r="S155" s="180"/>
      <c r="T155" s="180"/>
      <c r="U155" s="180"/>
    </row>
    <row r="156" spans="1:21" s="47" customFormat="1" ht="11.25">
      <c r="A156" s="44" t="s">
        <v>506</v>
      </c>
      <c r="B156" s="260" t="s">
        <v>138</v>
      </c>
      <c r="C156" s="259">
        <f>+C100</f>
        <v>2009</v>
      </c>
      <c r="D156" s="331" t="str">
        <f>+D100</f>
        <v>enero - julio</v>
      </c>
      <c r="E156" s="331"/>
      <c r="F156" s="331"/>
      <c r="G156" s="258"/>
      <c r="H156" s="259">
        <f>+H100</f>
        <v>2009</v>
      </c>
      <c r="I156" s="331" t="str">
        <f>+D156</f>
        <v>enero - julio</v>
      </c>
      <c r="J156" s="331"/>
      <c r="K156" s="331"/>
      <c r="L156" s="260" t="s">
        <v>338</v>
      </c>
      <c r="M156" s="333"/>
      <c r="N156" s="333"/>
      <c r="O156" s="333"/>
      <c r="P156" s="180"/>
      <c r="Q156" s="180"/>
      <c r="R156" s="180"/>
      <c r="S156" s="180"/>
      <c r="T156" s="180"/>
      <c r="U156" s="180"/>
    </row>
    <row r="157" spans="1:15" s="47" customFormat="1" ht="11.25">
      <c r="A157" s="261"/>
      <c r="B157" s="264" t="s">
        <v>48</v>
      </c>
      <c r="C157" s="261"/>
      <c r="D157" s="262">
        <f>+D101</f>
        <v>2009</v>
      </c>
      <c r="E157" s="262">
        <f>+E101</f>
        <v>2010</v>
      </c>
      <c r="F157" s="263" t="str">
        <f>+F101</f>
        <v>Var % 10/09</v>
      </c>
      <c r="G157" s="264"/>
      <c r="H157" s="261"/>
      <c r="I157" s="262">
        <f>+I101</f>
        <v>2009</v>
      </c>
      <c r="J157" s="262">
        <f>+J101</f>
        <v>2010</v>
      </c>
      <c r="K157" s="263" t="str">
        <f>+K101</f>
        <v>Var % 10/09</v>
      </c>
      <c r="L157" s="264">
        <v>2008</v>
      </c>
      <c r="M157" s="265"/>
      <c r="N157" s="265"/>
      <c r="O157" s="264"/>
    </row>
    <row r="158" spans="1:18" ht="11.25" customHeight="1">
      <c r="A158" s="35"/>
      <c r="B158" s="35"/>
      <c r="C158" s="37"/>
      <c r="D158" s="37"/>
      <c r="E158" s="37"/>
      <c r="F158" s="38"/>
      <c r="G158" s="38"/>
      <c r="H158" s="37"/>
      <c r="I158" s="37"/>
      <c r="J158" s="37"/>
      <c r="K158" s="38"/>
      <c r="L158" s="38"/>
      <c r="M158" s="175"/>
      <c r="N158" s="176"/>
      <c r="O158" s="176"/>
      <c r="P158" s="168"/>
      <c r="R158" s="41"/>
    </row>
    <row r="159" spans="1:15" s="47" customFormat="1" ht="11.25">
      <c r="A159" s="44" t="s">
        <v>496</v>
      </c>
      <c r="B159" s="44"/>
      <c r="C159" s="44"/>
      <c r="D159" s="44"/>
      <c r="E159" s="44"/>
      <c r="F159" s="44"/>
      <c r="G159" s="44"/>
      <c r="H159" s="45">
        <f>+H103</f>
        <v>6168356</v>
      </c>
      <c r="I159" s="45">
        <f>+I103</f>
        <v>4217800</v>
      </c>
      <c r="J159" s="45">
        <f>+J103</f>
        <v>4341309</v>
      </c>
      <c r="K159" s="43">
        <f>+J159/I159*100-100</f>
        <v>2.9282801460477117</v>
      </c>
      <c r="L159" s="44"/>
      <c r="M159" s="46"/>
      <c r="N159" s="46"/>
      <c r="O159" s="46"/>
    </row>
    <row r="160" spans="1:18" s="157" customFormat="1" ht="11.25">
      <c r="A160" s="155" t="s">
        <v>514</v>
      </c>
      <c r="B160" s="155"/>
      <c r="C160" s="155">
        <f>+C162+C168+C173+C183</f>
        <v>11430.81</v>
      </c>
      <c r="D160" s="155">
        <f>+D162+D168+D173+D183</f>
        <v>2436.8440000000005</v>
      </c>
      <c r="E160" s="155">
        <f>+E162+E168+E173+E183</f>
        <v>2135.947</v>
      </c>
      <c r="F160" s="43">
        <f>+E160/D160*100-100</f>
        <v>-12.34781545310247</v>
      </c>
      <c r="G160" s="155"/>
      <c r="H160" s="155">
        <f>+H162+H168+H173+H183</f>
        <v>34175.952000000005</v>
      </c>
      <c r="I160" s="155">
        <f>+I162+I168+I173+I183</f>
        <v>9718.151</v>
      </c>
      <c r="J160" s="155">
        <f>+J162+J168+J173+J183</f>
        <v>8327.672999999999</v>
      </c>
      <c r="K160" s="156">
        <f>+J160/I160*100-100</f>
        <v>-14.30805098624215</v>
      </c>
      <c r="L160" s="156">
        <f>+J160/$J$159*100</f>
        <v>0.19182400976295394</v>
      </c>
      <c r="M160" s="162"/>
      <c r="N160" s="162"/>
      <c r="O160" s="162"/>
      <c r="R160" s="162"/>
    </row>
    <row r="161" spans="1:26" ht="11.25" customHeight="1">
      <c r="A161" s="44"/>
      <c r="B161" s="44"/>
      <c r="C161" s="45"/>
      <c r="D161" s="45"/>
      <c r="E161" s="45"/>
      <c r="F161" s="43"/>
      <c r="G161" s="43"/>
      <c r="H161" s="45"/>
      <c r="I161" s="45"/>
      <c r="J161" s="45"/>
      <c r="K161" s="43"/>
      <c r="M161" s="175"/>
      <c r="N161" s="176"/>
      <c r="O161" s="176"/>
      <c r="P161" s="167"/>
      <c r="Q161" s="146"/>
      <c r="R161" s="162"/>
      <c r="S161" s="146"/>
      <c r="T161" s="146"/>
      <c r="U161" s="146"/>
      <c r="V161" s="146"/>
      <c r="W161" s="146"/>
      <c r="X161" s="146"/>
      <c r="Y161" s="146"/>
      <c r="Z161" s="146"/>
    </row>
    <row r="162" spans="1:26" s="47" customFormat="1" ht="11.25" customHeight="1">
      <c r="A162" s="177" t="s">
        <v>278</v>
      </c>
      <c r="B162" s="178" t="s">
        <v>199</v>
      </c>
      <c r="C162" s="45">
        <f>SUM(C163:C166)</f>
        <v>10644.09</v>
      </c>
      <c r="D162" s="45">
        <f>SUM(D163:D166)</f>
        <v>2036.3520000000003</v>
      </c>
      <c r="E162" s="45">
        <f>SUM(E163:E166)</f>
        <v>1878.114</v>
      </c>
      <c r="F162" s="43">
        <f>+E162/D162*100-100</f>
        <v>-7.770660475202732</v>
      </c>
      <c r="G162" s="43"/>
      <c r="H162" s="45">
        <f>SUM(H163:H166)</f>
        <v>29992.459</v>
      </c>
      <c r="I162" s="45">
        <f>SUM(I163:I166)</f>
        <v>7636.096</v>
      </c>
      <c r="J162" s="45">
        <f>SUM(J163:J166)</f>
        <v>6694.729</v>
      </c>
      <c r="K162" s="43">
        <f>+J162/I162*100-100</f>
        <v>-12.327857062037978</v>
      </c>
      <c r="L162" s="43">
        <f>+J162/$J$162*100</f>
        <v>100</v>
      </c>
      <c r="M162" s="175"/>
      <c r="N162" s="176"/>
      <c r="O162" s="176"/>
      <c r="P162" s="179"/>
      <c r="Q162" s="179"/>
      <c r="R162" s="179"/>
      <c r="S162" s="152"/>
      <c r="T162" s="152"/>
      <c r="U162" s="152"/>
      <c r="V162" s="180"/>
      <c r="W162" s="180"/>
      <c r="X162" s="180"/>
      <c r="Y162" s="180"/>
      <c r="Z162" s="180"/>
    </row>
    <row r="163" spans="1:26" ht="11.25" customHeight="1">
      <c r="A163" s="21" t="s">
        <v>181</v>
      </c>
      <c r="B163" s="178" t="s">
        <v>200</v>
      </c>
      <c r="C163" s="37">
        <v>9819.931</v>
      </c>
      <c r="D163" s="37">
        <v>1286.717</v>
      </c>
      <c r="E163" s="37">
        <v>864.47</v>
      </c>
      <c r="F163" s="38">
        <f>+E163/D163*100-100</f>
        <v>-32.815840623851244</v>
      </c>
      <c r="G163" s="43"/>
      <c r="H163" s="37">
        <v>25121.215</v>
      </c>
      <c r="I163" s="37">
        <v>3458.321</v>
      </c>
      <c r="J163" s="37">
        <v>2462.57</v>
      </c>
      <c r="K163" s="38">
        <f>+J163/I163*100-100</f>
        <v>-28.79290268312282</v>
      </c>
      <c r="L163" s="38">
        <f>+J163/$J$162*100</f>
        <v>36.78371447148944</v>
      </c>
      <c r="M163" s="175"/>
      <c r="N163" s="176"/>
      <c r="O163" s="176"/>
      <c r="P163" s="167"/>
      <c r="Q163" s="146"/>
      <c r="R163" s="162"/>
      <c r="S163" s="146"/>
      <c r="T163" s="146"/>
      <c r="U163" s="146"/>
      <c r="V163" s="146"/>
      <c r="W163" s="146"/>
      <c r="X163" s="146"/>
      <c r="Y163" s="146"/>
      <c r="Z163" s="146"/>
    </row>
    <row r="164" spans="1:18" ht="11.25" customHeight="1">
      <c r="A164" s="21" t="s">
        <v>182</v>
      </c>
      <c r="B164" s="178" t="s">
        <v>201</v>
      </c>
      <c r="C164" s="37">
        <v>728.117</v>
      </c>
      <c r="D164" s="37">
        <v>709.217</v>
      </c>
      <c r="E164" s="37">
        <v>967.145</v>
      </c>
      <c r="F164" s="38">
        <f>+E164/D164*100-100</f>
        <v>36.3679945630181</v>
      </c>
      <c r="G164" s="43"/>
      <c r="H164" s="37">
        <v>4290.389</v>
      </c>
      <c r="I164" s="37">
        <v>4109.058</v>
      </c>
      <c r="J164" s="37">
        <v>4086.724</v>
      </c>
      <c r="K164" s="38">
        <f>+J164/I164*100-100</f>
        <v>-0.5435309017297811</v>
      </c>
      <c r="L164" s="38">
        <f>+J164/$J$162*100</f>
        <v>61.043904839165265</v>
      </c>
      <c r="M164" s="175"/>
      <c r="N164" s="176"/>
      <c r="O164" s="176"/>
      <c r="P164" s="168"/>
      <c r="R164" s="41"/>
    </row>
    <row r="165" spans="1:18" ht="11.25" customHeight="1">
      <c r="A165" s="21" t="s">
        <v>183</v>
      </c>
      <c r="B165" s="178" t="s">
        <v>202</v>
      </c>
      <c r="C165" s="37">
        <v>55.969</v>
      </c>
      <c r="D165" s="37">
        <v>0.345</v>
      </c>
      <c r="E165" s="37">
        <v>0.824</v>
      </c>
      <c r="F165" s="38">
        <f>+E165/D165*100-100</f>
        <v>138.84057971014494</v>
      </c>
      <c r="G165" s="43"/>
      <c r="H165" s="37">
        <v>538.531</v>
      </c>
      <c r="I165" s="37">
        <v>26.393</v>
      </c>
      <c r="J165" s="37">
        <v>35.514</v>
      </c>
      <c r="K165" s="38">
        <f>+J165/I165*100-100</f>
        <v>34.55840563785853</v>
      </c>
      <c r="L165" s="38">
        <f>+J165/$J$162*100</f>
        <v>0.5304770364864657</v>
      </c>
      <c r="M165" s="175"/>
      <c r="N165" s="176"/>
      <c r="O165" s="176"/>
      <c r="P165" s="168"/>
      <c r="R165" s="41"/>
    </row>
    <row r="166" spans="1:18" ht="11.25" customHeight="1">
      <c r="A166" s="21" t="s">
        <v>184</v>
      </c>
      <c r="B166" s="181" t="s">
        <v>185</v>
      </c>
      <c r="C166" s="37">
        <v>40.073</v>
      </c>
      <c r="D166" s="37">
        <v>40.073</v>
      </c>
      <c r="E166" s="37">
        <v>45.675</v>
      </c>
      <c r="F166" s="38">
        <f>+E166/D166*100-100</f>
        <v>13.979487435430343</v>
      </c>
      <c r="G166" s="43"/>
      <c r="H166" s="37">
        <v>42.324</v>
      </c>
      <c r="I166" s="37">
        <v>42.324</v>
      </c>
      <c r="J166" s="37">
        <v>109.921</v>
      </c>
      <c r="K166" s="38">
        <f>+J166/I166*100-100</f>
        <v>159.71316510726774</v>
      </c>
      <c r="L166" s="38">
        <f>+J166/$J$162*100</f>
        <v>1.6419036528588387</v>
      </c>
      <c r="M166" s="175"/>
      <c r="N166" s="176"/>
      <c r="O166" s="176"/>
      <c r="P166" s="168"/>
      <c r="R166" s="41"/>
    </row>
    <row r="167" spans="1:18" ht="11.25" customHeight="1">
      <c r="A167" s="21"/>
      <c r="B167" s="21"/>
      <c r="C167" s="37"/>
      <c r="D167" s="37"/>
      <c r="E167" s="37"/>
      <c r="F167" s="38"/>
      <c r="G167" s="43"/>
      <c r="H167" s="37"/>
      <c r="I167" s="37"/>
      <c r="J167" s="37"/>
      <c r="K167" s="38"/>
      <c r="L167" s="38"/>
      <c r="M167" s="175"/>
      <c r="N167" s="176"/>
      <c r="O167" s="176"/>
      <c r="P167" s="168"/>
      <c r="R167" s="41"/>
    </row>
    <row r="168" spans="1:18" s="47" customFormat="1" ht="11.25" customHeight="1">
      <c r="A168" s="177" t="s">
        <v>279</v>
      </c>
      <c r="B168" s="178" t="s">
        <v>203</v>
      </c>
      <c r="C168" s="45">
        <f>SUM(C169:C171)</f>
        <v>0.651</v>
      </c>
      <c r="D168" s="45">
        <f>SUM(D169:D171)</f>
        <v>0.651</v>
      </c>
      <c r="E168" s="45">
        <f>SUM(E169:E171)</f>
        <v>0.891</v>
      </c>
      <c r="F168" s="43">
        <f>+E168/D168*100-100</f>
        <v>36.86635944700461</v>
      </c>
      <c r="G168" s="43"/>
      <c r="H168" s="45">
        <f>SUM(H169:H171)</f>
        <v>23.467</v>
      </c>
      <c r="I168" s="45">
        <f>SUM(I169:I171)</f>
        <v>23.467</v>
      </c>
      <c r="J168" s="45">
        <f>SUM(J169:J171)</f>
        <v>24.53</v>
      </c>
      <c r="K168" s="43">
        <f>+J168/I168*100-100</f>
        <v>4.529765202198831</v>
      </c>
      <c r="L168" s="38"/>
      <c r="M168" s="46"/>
      <c r="N168" s="46"/>
      <c r="O168" s="46"/>
      <c r="R168" s="41"/>
    </row>
    <row r="169" spans="1:18" ht="11.25" customHeight="1">
      <c r="A169" s="21" t="s">
        <v>327</v>
      </c>
      <c r="B169" s="178" t="s">
        <v>204</v>
      </c>
      <c r="C169" s="37">
        <v>0.379</v>
      </c>
      <c r="D169" s="37">
        <v>0.379</v>
      </c>
      <c r="E169" s="37">
        <v>0.891</v>
      </c>
      <c r="F169" s="38">
        <f>+E169/D169*100-100</f>
        <v>135.09234828496042</v>
      </c>
      <c r="G169" s="43"/>
      <c r="H169" s="37">
        <v>22.608</v>
      </c>
      <c r="I169" s="37">
        <v>22.608</v>
      </c>
      <c r="J169" s="37">
        <v>24.53</v>
      </c>
      <c r="K169" s="38">
        <f>+J169/I169*100-100</f>
        <v>8.501415428167022</v>
      </c>
      <c r="L169" s="38"/>
      <c r="R169" s="41"/>
    </row>
    <row r="170" spans="1:18" ht="11.25" customHeight="1">
      <c r="A170" s="21" t="s">
        <v>209</v>
      </c>
      <c r="B170" s="178" t="s">
        <v>205</v>
      </c>
      <c r="C170" s="37">
        <v>0.272</v>
      </c>
      <c r="D170" s="37">
        <v>0.272</v>
      </c>
      <c r="E170" s="37">
        <v>0</v>
      </c>
      <c r="F170" s="38">
        <f>+E170/D170*100-100</f>
        <v>-100</v>
      </c>
      <c r="G170" s="43"/>
      <c r="H170" s="37">
        <v>0.859</v>
      </c>
      <c r="I170" s="37">
        <v>0.859</v>
      </c>
      <c r="J170" s="37">
        <v>0</v>
      </c>
      <c r="K170" s="38">
        <f>+J170/I170*100-100</f>
        <v>-100</v>
      </c>
      <c r="L170" s="38"/>
      <c r="R170" s="41"/>
    </row>
    <row r="171" spans="1:18" ht="11.25" customHeight="1">
      <c r="A171" s="21" t="s">
        <v>184</v>
      </c>
      <c r="B171" s="181" t="s">
        <v>185</v>
      </c>
      <c r="C171" s="37"/>
      <c r="D171" s="37"/>
      <c r="E171" s="37"/>
      <c r="F171" s="38"/>
      <c r="G171" s="43"/>
      <c r="H171" s="37"/>
      <c r="I171" s="37"/>
      <c r="J171" s="37"/>
      <c r="K171" s="38"/>
      <c r="L171" s="38"/>
      <c r="R171" s="41"/>
    </row>
    <row r="172" spans="1:18" ht="11.25" customHeight="1">
      <c r="A172" s="21"/>
      <c r="B172" s="21"/>
      <c r="C172" s="37"/>
      <c r="D172" s="37"/>
      <c r="E172" s="37"/>
      <c r="F172" s="38"/>
      <c r="G172" s="43"/>
      <c r="H172" s="37"/>
      <c r="I172" s="37"/>
      <c r="J172" s="37"/>
      <c r="K172" s="38"/>
      <c r="L172" s="38"/>
      <c r="R172" s="41"/>
    </row>
    <row r="173" spans="1:18" s="47" customFormat="1" ht="11.25" customHeight="1">
      <c r="A173" s="177" t="s">
        <v>179</v>
      </c>
      <c r="B173" s="178"/>
      <c r="C173" s="45">
        <f>SUM(C174:C181)</f>
        <v>257.213</v>
      </c>
      <c r="D173" s="45">
        <f>SUM(D174:D181)</f>
        <v>142.651</v>
      </c>
      <c r="E173" s="45">
        <f>SUM(E174:E181)</f>
        <v>97.297</v>
      </c>
      <c r="F173" s="43">
        <f aca="true" t="shared" si="17" ref="F173:F181">+E173/D173*100-100</f>
        <v>-31.793678277754807</v>
      </c>
      <c r="G173" s="45"/>
      <c r="H173" s="45">
        <f>SUM(H174:H181)</f>
        <v>2814.955</v>
      </c>
      <c r="I173" s="45">
        <f>SUM(I174:I181)</f>
        <v>1421.23</v>
      </c>
      <c r="J173" s="45">
        <f>SUM(J174:J181)</f>
        <v>1190.865</v>
      </c>
      <c r="K173" s="43">
        <f aca="true" t="shared" si="18" ref="K173:K181">+J173/I173*100-100</f>
        <v>-16.20884726610049</v>
      </c>
      <c r="L173" s="43">
        <f aca="true" t="shared" si="19" ref="L173:L181">+J173/$J$173*100</f>
        <v>100</v>
      </c>
      <c r="M173" s="46"/>
      <c r="N173" s="46"/>
      <c r="O173" s="46"/>
      <c r="R173" s="41"/>
    </row>
    <row r="174" spans="1:18" ht="11.25" customHeight="1">
      <c r="A174" s="40" t="s">
        <v>337</v>
      </c>
      <c r="B174" s="178" t="s">
        <v>293</v>
      </c>
      <c r="C174" s="37">
        <v>57.974</v>
      </c>
      <c r="D174" s="37">
        <v>28.595</v>
      </c>
      <c r="E174" s="37">
        <v>9.641</v>
      </c>
      <c r="F174" s="38">
        <f t="shared" si="17"/>
        <v>-66.2843154397622</v>
      </c>
      <c r="G174" s="43"/>
      <c r="H174" s="37">
        <v>579.497</v>
      </c>
      <c r="I174" s="37">
        <v>435.269</v>
      </c>
      <c r="J174" s="37">
        <v>201.655</v>
      </c>
      <c r="K174" s="38">
        <f t="shared" si="18"/>
        <v>-53.67117805311199</v>
      </c>
      <c r="L174" s="38">
        <f t="shared" si="19"/>
        <v>16.93348952232201</v>
      </c>
      <c r="R174" s="41"/>
    </row>
    <row r="175" spans="1:18" ht="11.25" customHeight="1">
      <c r="A175" s="21" t="s">
        <v>331</v>
      </c>
      <c r="B175" s="178" t="s">
        <v>292</v>
      </c>
      <c r="C175" s="37">
        <v>47.729</v>
      </c>
      <c r="D175" s="37">
        <v>47.029</v>
      </c>
      <c r="E175" s="37">
        <v>0.676</v>
      </c>
      <c r="F175" s="38">
        <f t="shared" si="17"/>
        <v>-98.56258904080461</v>
      </c>
      <c r="G175" s="43"/>
      <c r="H175" s="37">
        <v>277.256</v>
      </c>
      <c r="I175" s="37">
        <v>275.869</v>
      </c>
      <c r="J175" s="37">
        <v>3.507</v>
      </c>
      <c r="K175" s="38">
        <f t="shared" si="18"/>
        <v>-98.72874444029594</v>
      </c>
      <c r="L175" s="38">
        <f t="shared" si="19"/>
        <v>0.2944918189719238</v>
      </c>
      <c r="R175" s="41"/>
    </row>
    <row r="176" spans="1:18" ht="11.25" customHeight="1">
      <c r="A176" s="21" t="s">
        <v>333</v>
      </c>
      <c r="B176" s="178" t="s">
        <v>294</v>
      </c>
      <c r="C176" s="37">
        <v>71.017</v>
      </c>
      <c r="D176" s="37">
        <v>20.142</v>
      </c>
      <c r="E176" s="37">
        <v>42.462</v>
      </c>
      <c r="F176" s="38">
        <f t="shared" si="17"/>
        <v>110.81322609472747</v>
      </c>
      <c r="G176" s="43"/>
      <c r="H176" s="37">
        <v>1037.531</v>
      </c>
      <c r="I176" s="37">
        <v>293.429</v>
      </c>
      <c r="J176" s="37">
        <v>356.829</v>
      </c>
      <c r="K176" s="38">
        <f t="shared" si="18"/>
        <v>21.606589669051132</v>
      </c>
      <c r="L176" s="38">
        <f t="shared" si="19"/>
        <v>29.963849806653148</v>
      </c>
      <c r="R176" s="41"/>
    </row>
    <row r="177" spans="1:18" ht="11.25" customHeight="1">
      <c r="A177" s="21" t="s">
        <v>332</v>
      </c>
      <c r="B177" s="178" t="s">
        <v>295</v>
      </c>
      <c r="C177" s="182">
        <v>12.685</v>
      </c>
      <c r="D177" s="182">
        <v>5.649</v>
      </c>
      <c r="E177" s="37">
        <v>3.7</v>
      </c>
      <c r="F177" s="38">
        <f t="shared" si="17"/>
        <v>-34.501681713577625</v>
      </c>
      <c r="G177" s="43"/>
      <c r="H177" s="182">
        <v>135.253</v>
      </c>
      <c r="I177" s="182">
        <v>47.39</v>
      </c>
      <c r="J177" s="37">
        <v>64.326</v>
      </c>
      <c r="K177" s="38">
        <f t="shared" si="18"/>
        <v>35.737497362312695</v>
      </c>
      <c r="L177" s="38">
        <f t="shared" si="19"/>
        <v>5.401619830963207</v>
      </c>
      <c r="R177" s="41"/>
    </row>
    <row r="178" spans="1:18" ht="11.25" customHeight="1">
      <c r="A178" s="21" t="s">
        <v>335</v>
      </c>
      <c r="B178" s="178" t="s">
        <v>298</v>
      </c>
      <c r="C178" s="37"/>
      <c r="D178" s="37"/>
      <c r="E178" s="37"/>
      <c r="F178" s="38"/>
      <c r="G178" s="43"/>
      <c r="H178" s="37"/>
      <c r="I178" s="37"/>
      <c r="J178" s="37"/>
      <c r="K178" s="38"/>
      <c r="L178" s="38">
        <f t="shared" si="19"/>
        <v>0</v>
      </c>
      <c r="R178" s="41"/>
    </row>
    <row r="179" spans="1:18" ht="11.25" customHeight="1">
      <c r="A179" s="21" t="s">
        <v>334</v>
      </c>
      <c r="B179" s="178" t="s">
        <v>296</v>
      </c>
      <c r="C179" s="37">
        <v>7.5</v>
      </c>
      <c r="D179" s="37">
        <v>7.5</v>
      </c>
      <c r="E179" s="37">
        <v>0</v>
      </c>
      <c r="F179" s="38">
        <f t="shared" si="17"/>
        <v>-100</v>
      </c>
      <c r="G179" s="43"/>
      <c r="H179" s="37">
        <v>12.6</v>
      </c>
      <c r="I179" s="37">
        <v>12.6</v>
      </c>
      <c r="J179" s="37">
        <v>0</v>
      </c>
      <c r="K179" s="38">
        <f t="shared" si="18"/>
        <v>-100</v>
      </c>
      <c r="L179" s="38">
        <f t="shared" si="19"/>
        <v>0</v>
      </c>
      <c r="R179" s="41"/>
    </row>
    <row r="180" spans="1:18" ht="11.25" customHeight="1">
      <c r="A180" s="21" t="s">
        <v>336</v>
      </c>
      <c r="B180" s="178" t="s">
        <v>297</v>
      </c>
      <c r="C180" s="182">
        <v>0.095</v>
      </c>
      <c r="D180" s="182">
        <v>0.025</v>
      </c>
      <c r="E180" s="37">
        <v>0</v>
      </c>
      <c r="F180" s="38">
        <f t="shared" si="17"/>
        <v>-100</v>
      </c>
      <c r="G180" s="43"/>
      <c r="H180" s="182">
        <v>0.585</v>
      </c>
      <c r="I180" s="182">
        <v>0.041</v>
      </c>
      <c r="J180" s="37">
        <v>0</v>
      </c>
      <c r="K180" s="38">
        <f t="shared" si="18"/>
        <v>-100</v>
      </c>
      <c r="L180" s="38">
        <f t="shared" si="19"/>
        <v>0</v>
      </c>
      <c r="R180" s="41"/>
    </row>
    <row r="181" spans="1:18" ht="11.25" customHeight="1">
      <c r="A181" s="21" t="s">
        <v>180</v>
      </c>
      <c r="B181" s="183" t="s">
        <v>185</v>
      </c>
      <c r="C181" s="182">
        <v>60.213</v>
      </c>
      <c r="D181" s="182">
        <v>33.711</v>
      </c>
      <c r="E181" s="182">
        <v>40.818</v>
      </c>
      <c r="F181" s="38">
        <f t="shared" si="17"/>
        <v>21.082139361039424</v>
      </c>
      <c r="G181" s="43"/>
      <c r="H181" s="182">
        <v>772.233</v>
      </c>
      <c r="I181" s="182">
        <v>356.632</v>
      </c>
      <c r="J181" s="182">
        <v>564.548</v>
      </c>
      <c r="K181" s="38">
        <f t="shared" si="18"/>
        <v>58.2998721371049</v>
      </c>
      <c r="L181" s="38">
        <f t="shared" si="19"/>
        <v>47.40654902108971</v>
      </c>
      <c r="R181" s="41"/>
    </row>
    <row r="182" spans="1:18" ht="11.25" customHeight="1">
      <c r="A182" s="21"/>
      <c r="B182" s="21"/>
      <c r="C182" s="37"/>
      <c r="D182" s="37"/>
      <c r="E182" s="37"/>
      <c r="F182" s="38"/>
      <c r="G182" s="43"/>
      <c r="H182" s="37"/>
      <c r="I182" s="37"/>
      <c r="J182" s="37"/>
      <c r="K182" s="38"/>
      <c r="L182" s="38"/>
      <c r="R182" s="41"/>
    </row>
    <row r="183" spans="1:18" s="47" customFormat="1" ht="11.25" customHeight="1">
      <c r="A183" s="177" t="s">
        <v>178</v>
      </c>
      <c r="B183" s="158" t="s">
        <v>206</v>
      </c>
      <c r="C183" s="45">
        <v>528.856</v>
      </c>
      <c r="D183" s="45">
        <v>257.19</v>
      </c>
      <c r="E183" s="45">
        <v>159.645</v>
      </c>
      <c r="F183" s="43">
        <f>+E183/D183*100-100</f>
        <v>-37.92721334422022</v>
      </c>
      <c r="G183" s="43"/>
      <c r="H183" s="45">
        <v>1345.071</v>
      </c>
      <c r="I183" s="45">
        <v>637.358</v>
      </c>
      <c r="J183" s="45">
        <v>417.549</v>
      </c>
      <c r="K183" s="43">
        <f>+J183/I183*100-100</f>
        <v>-34.4875250644065</v>
      </c>
      <c r="L183" s="43">
        <f>+J183/$J$159*100</f>
        <v>0.009618043774354693</v>
      </c>
      <c r="M183" s="46"/>
      <c r="N183" s="46"/>
      <c r="O183" s="46"/>
      <c r="R183" s="41"/>
    </row>
    <row r="184" spans="1:18" ht="11.25" customHeight="1">
      <c r="A184" s="35"/>
      <c r="B184" s="35"/>
      <c r="C184" s="37"/>
      <c r="D184" s="37"/>
      <c r="E184" s="37"/>
      <c r="F184" s="38"/>
      <c r="G184" s="38"/>
      <c r="H184" s="37"/>
      <c r="I184" s="37"/>
      <c r="J184" s="37"/>
      <c r="K184" s="38"/>
      <c r="L184" s="38"/>
      <c r="R184" s="41"/>
    </row>
    <row r="185" spans="1:18" ht="11.25">
      <c r="A185" s="146"/>
      <c r="B185" s="149"/>
      <c r="C185" s="161"/>
      <c r="D185" s="161"/>
      <c r="E185" s="161"/>
      <c r="F185" s="161"/>
      <c r="G185" s="161"/>
      <c r="H185" s="161"/>
      <c r="I185" s="161"/>
      <c r="J185" s="161"/>
      <c r="K185" s="149"/>
      <c r="L185" s="149"/>
      <c r="M185" s="149"/>
      <c r="N185" s="149"/>
      <c r="O185" s="149"/>
      <c r="R185" s="41"/>
    </row>
    <row r="186" spans="1:18" ht="11.25">
      <c r="A186" s="35" t="s">
        <v>75</v>
      </c>
      <c r="B186" s="35"/>
      <c r="C186" s="35"/>
      <c r="D186" s="35"/>
      <c r="E186" s="35"/>
      <c r="F186" s="35"/>
      <c r="G186" s="35"/>
      <c r="H186" s="35"/>
      <c r="I186" s="35"/>
      <c r="J186" s="35"/>
      <c r="K186" s="35"/>
      <c r="L186" s="35"/>
      <c r="R186" s="41"/>
    </row>
    <row r="187" spans="1:18" ht="19.5" customHeight="1">
      <c r="A187" s="328" t="s">
        <v>270</v>
      </c>
      <c r="B187" s="328"/>
      <c r="C187" s="328"/>
      <c r="D187" s="328"/>
      <c r="E187" s="328"/>
      <c r="F187" s="328"/>
      <c r="G187" s="328"/>
      <c r="H187" s="328"/>
      <c r="I187" s="328"/>
      <c r="J187" s="328"/>
      <c r="K187" s="328"/>
      <c r="L187" s="328"/>
      <c r="R187" s="41"/>
    </row>
    <row r="188" spans="1:18" ht="19.5" customHeight="1">
      <c r="A188" s="329" t="s">
        <v>264</v>
      </c>
      <c r="B188" s="329"/>
      <c r="C188" s="329"/>
      <c r="D188" s="329"/>
      <c r="E188" s="329"/>
      <c r="F188" s="329"/>
      <c r="G188" s="329"/>
      <c r="H188" s="329"/>
      <c r="I188" s="329"/>
      <c r="J188" s="329"/>
      <c r="K188" s="329"/>
      <c r="L188" s="329"/>
      <c r="R188" s="41"/>
    </row>
    <row r="189" spans="1:21" s="47" customFormat="1" ht="11.25">
      <c r="A189" s="44"/>
      <c r="B189" s="44"/>
      <c r="C189" s="330" t="s">
        <v>151</v>
      </c>
      <c r="D189" s="330"/>
      <c r="E189" s="330"/>
      <c r="F189" s="330"/>
      <c r="G189" s="258"/>
      <c r="H189" s="330" t="s">
        <v>152</v>
      </c>
      <c r="I189" s="330"/>
      <c r="J189" s="330"/>
      <c r="K189" s="330"/>
      <c r="L189" s="258"/>
      <c r="M189" s="332"/>
      <c r="N189" s="332"/>
      <c r="O189" s="332"/>
      <c r="P189" s="180"/>
      <c r="Q189" s="180"/>
      <c r="R189" s="180"/>
      <c r="S189" s="180"/>
      <c r="T189" s="180"/>
      <c r="U189" s="180"/>
    </row>
    <row r="190" spans="1:21" s="47" customFormat="1" ht="11.25">
      <c r="A190" s="44" t="s">
        <v>506</v>
      </c>
      <c r="B190" s="260" t="s">
        <v>138</v>
      </c>
      <c r="C190" s="259">
        <f>+C156</f>
        <v>2009</v>
      </c>
      <c r="D190" s="331" t="str">
        <f>+D156</f>
        <v>enero - julio</v>
      </c>
      <c r="E190" s="331"/>
      <c r="F190" s="331"/>
      <c r="G190" s="258"/>
      <c r="H190" s="259">
        <f>+H156</f>
        <v>2009</v>
      </c>
      <c r="I190" s="331" t="str">
        <f>+D190</f>
        <v>enero - julio</v>
      </c>
      <c r="J190" s="331"/>
      <c r="K190" s="331"/>
      <c r="L190" s="260" t="s">
        <v>338</v>
      </c>
      <c r="M190" s="333"/>
      <c r="N190" s="333"/>
      <c r="O190" s="333"/>
      <c r="P190" s="180"/>
      <c r="Q190" s="180"/>
      <c r="R190" s="180"/>
      <c r="S190" s="180"/>
      <c r="T190" s="180"/>
      <c r="U190" s="180"/>
    </row>
    <row r="191" spans="1:15" s="47" customFormat="1" ht="11.25">
      <c r="A191" s="261"/>
      <c r="B191" s="264" t="s">
        <v>48</v>
      </c>
      <c r="C191" s="261"/>
      <c r="D191" s="262">
        <f>+D157</f>
        <v>2009</v>
      </c>
      <c r="E191" s="262">
        <f>+E157</f>
        <v>2010</v>
      </c>
      <c r="F191" s="263" t="str">
        <f>+F157</f>
        <v>Var % 10/09</v>
      </c>
      <c r="G191" s="264"/>
      <c r="H191" s="261"/>
      <c r="I191" s="262">
        <f>+I157</f>
        <v>2009</v>
      </c>
      <c r="J191" s="262">
        <f>+J157</f>
        <v>2010</v>
      </c>
      <c r="K191" s="263" t="str">
        <f>+K157</f>
        <v>Var % 10/09</v>
      </c>
      <c r="L191" s="264">
        <v>2008</v>
      </c>
      <c r="M191" s="265"/>
      <c r="N191" s="265"/>
      <c r="O191" s="264"/>
    </row>
    <row r="192" spans="1:18" ht="11.25">
      <c r="A192" s="35"/>
      <c r="B192" s="35"/>
      <c r="C192" s="35"/>
      <c r="D192" s="35"/>
      <c r="E192" s="35"/>
      <c r="F192" s="35"/>
      <c r="G192" s="35"/>
      <c r="H192" s="35"/>
      <c r="I192" s="35"/>
      <c r="J192" s="35"/>
      <c r="K192" s="35"/>
      <c r="L192" s="35"/>
      <c r="R192" s="41"/>
    </row>
    <row r="193" spans="1:15" s="47" customFormat="1" ht="11.25">
      <c r="A193" s="44" t="s">
        <v>496</v>
      </c>
      <c r="B193" s="44"/>
      <c r="C193" s="44"/>
      <c r="D193" s="44"/>
      <c r="E193" s="44"/>
      <c r="F193" s="44"/>
      <c r="G193" s="44"/>
      <c r="H193" s="45">
        <f>+H159</f>
        <v>6168356</v>
      </c>
      <c r="I193" s="45">
        <f>+I159</f>
        <v>4217800</v>
      </c>
      <c r="J193" s="45">
        <f>+J159</f>
        <v>4341309</v>
      </c>
      <c r="K193" s="43">
        <f>+J193/I193*100-100</f>
        <v>2.9282801460477117</v>
      </c>
      <c r="L193" s="44"/>
      <c r="M193" s="46"/>
      <c r="N193" s="46"/>
      <c r="O193" s="46"/>
    </row>
    <row r="194" spans="1:18" s="157" customFormat="1" ht="11.25">
      <c r="A194" s="155" t="s">
        <v>507</v>
      </c>
      <c r="B194" s="155"/>
      <c r="C194" s="155">
        <f>+C196+C214</f>
        <v>143819.212</v>
      </c>
      <c r="D194" s="155">
        <f>+D196+D214</f>
        <v>89381.23000000001</v>
      </c>
      <c r="E194" s="155">
        <f>+E196+E214</f>
        <v>161632.19900000002</v>
      </c>
      <c r="F194" s="156">
        <f>+E194/D194*100-100</f>
        <v>80.83461035387407</v>
      </c>
      <c r="G194" s="155"/>
      <c r="H194" s="155">
        <f>+H196+H214</f>
        <v>207933.603</v>
      </c>
      <c r="I194" s="155">
        <f>+I196+I214</f>
        <v>119725.355</v>
      </c>
      <c r="J194" s="155">
        <f>+J196+J214</f>
        <v>150378.761</v>
      </c>
      <c r="K194" s="156">
        <f>+J194/I194*100-100</f>
        <v>25.60310303527602</v>
      </c>
      <c r="L194" s="156">
        <f>+J194/$J$193*100</f>
        <v>3.463903652101244</v>
      </c>
      <c r="M194" s="162"/>
      <c r="N194" s="162"/>
      <c r="O194" s="162"/>
      <c r="R194" s="46"/>
    </row>
    <row r="195" spans="1:18" ht="11.25" customHeight="1">
      <c r="A195" s="44"/>
      <c r="B195" s="44"/>
      <c r="C195" s="37"/>
      <c r="D195" s="37"/>
      <c r="E195" s="37"/>
      <c r="F195" s="38"/>
      <c r="G195" s="38"/>
      <c r="H195" s="37"/>
      <c r="I195" s="37"/>
      <c r="J195" s="37"/>
      <c r="K195" s="38"/>
      <c r="R195" s="41"/>
    </row>
    <row r="196" spans="1:18" ht="11.25" customHeight="1">
      <c r="A196" s="44" t="s">
        <v>500</v>
      </c>
      <c r="B196" s="44"/>
      <c r="C196" s="45">
        <f>SUM(C198:C212)</f>
        <v>44480.122</v>
      </c>
      <c r="D196" s="45">
        <f>SUM(D198:D212)</f>
        <v>41111.467000000004</v>
      </c>
      <c r="E196" s="45">
        <f>SUM(E198:E212)</f>
        <v>91871.477</v>
      </c>
      <c r="F196" s="43">
        <f>+E196/D196*100-100</f>
        <v>123.4692257515403</v>
      </c>
      <c r="G196" s="43"/>
      <c r="H196" s="45">
        <f>SUM(H198:H212)</f>
        <v>29221.576</v>
      </c>
      <c r="I196" s="45">
        <f>SUM(I198:I212)</f>
        <v>22926.280000000002</v>
      </c>
      <c r="J196" s="45">
        <f>SUM(J198:J212)</f>
        <v>56992.227999999996</v>
      </c>
      <c r="K196" s="43">
        <f>+J196/I196*100-100</f>
        <v>148.58907768726542</v>
      </c>
      <c r="L196" s="43">
        <f>+J196/J194*100</f>
        <v>37.89912060786296</v>
      </c>
      <c r="R196" s="41"/>
    </row>
    <row r="197" spans="1:18" ht="11.25" customHeight="1">
      <c r="A197" s="44"/>
      <c r="B197" s="44"/>
      <c r="C197" s="45"/>
      <c r="D197" s="45"/>
      <c r="E197" s="45"/>
      <c r="F197" s="43"/>
      <c r="G197" s="43"/>
      <c r="H197" s="45"/>
      <c r="I197" s="45"/>
      <c r="J197" s="45"/>
      <c r="K197" s="43"/>
      <c r="L197" s="38"/>
      <c r="R197" s="41"/>
    </row>
    <row r="198" spans="1:18" ht="11.25" customHeight="1">
      <c r="A198" s="163" t="s">
        <v>176</v>
      </c>
      <c r="B198" s="163"/>
      <c r="C198" s="37">
        <v>1330.948</v>
      </c>
      <c r="D198" s="37">
        <v>1330.948</v>
      </c>
      <c r="E198" s="37">
        <v>1272.534</v>
      </c>
      <c r="F198" s="38">
        <f aca="true" t="shared" si="20" ref="F198:F212">+E198/D198*100-100</f>
        <v>-4.388901745222213</v>
      </c>
      <c r="G198" s="38"/>
      <c r="H198" s="37">
        <v>1375.012</v>
      </c>
      <c r="I198" s="37">
        <v>1375.012</v>
      </c>
      <c r="J198" s="37">
        <v>1080.638</v>
      </c>
      <c r="K198" s="38">
        <f aca="true" t="shared" si="21" ref="K198:K212">+J198/I198*100-100</f>
        <v>-21.408831341108296</v>
      </c>
      <c r="L198" s="38">
        <f aca="true" t="shared" si="22" ref="L198:L212">+J198/$J$196*100</f>
        <v>1.8961146772503787</v>
      </c>
      <c r="R198" s="41"/>
    </row>
    <row r="199" spans="1:18" ht="11.25" customHeight="1">
      <c r="A199" s="163" t="s">
        <v>164</v>
      </c>
      <c r="B199" s="163"/>
      <c r="C199" s="37">
        <v>5539.039</v>
      </c>
      <c r="D199" s="37">
        <v>3664.423</v>
      </c>
      <c r="E199" s="37">
        <v>4413.228</v>
      </c>
      <c r="F199" s="38">
        <f t="shared" si="20"/>
        <v>20.43445857642527</v>
      </c>
      <c r="G199" s="38"/>
      <c r="H199" s="37">
        <v>9758.334</v>
      </c>
      <c r="I199" s="37">
        <v>5901.515</v>
      </c>
      <c r="J199" s="37">
        <v>13066.518</v>
      </c>
      <c r="K199" s="38">
        <f t="shared" si="21"/>
        <v>121.40955330961626</v>
      </c>
      <c r="L199" s="38">
        <f t="shared" si="22"/>
        <v>22.9268418844759</v>
      </c>
      <c r="R199" s="41"/>
    </row>
    <row r="200" spans="1:18" ht="11.25" customHeight="1">
      <c r="A200" s="163" t="s">
        <v>165</v>
      </c>
      <c r="B200" s="163"/>
      <c r="C200" s="37"/>
      <c r="D200" s="37"/>
      <c r="E200" s="37"/>
      <c r="F200" s="38"/>
      <c r="G200" s="38"/>
      <c r="H200" s="37"/>
      <c r="I200" s="37"/>
      <c r="J200" s="37"/>
      <c r="K200" s="38"/>
      <c r="L200" s="38"/>
      <c r="R200" s="41"/>
    </row>
    <row r="201" spans="1:18" ht="11.25" customHeight="1">
      <c r="A201" s="163" t="s">
        <v>166</v>
      </c>
      <c r="B201" s="163"/>
      <c r="C201" s="37">
        <v>34195.69</v>
      </c>
      <c r="D201" s="37">
        <v>33860.571</v>
      </c>
      <c r="E201" s="37">
        <v>83085.189</v>
      </c>
      <c r="F201" s="38">
        <f t="shared" si="20"/>
        <v>145.37444746575594</v>
      </c>
      <c r="G201" s="38"/>
      <c r="H201" s="37">
        <v>12867.825</v>
      </c>
      <c r="I201" s="37">
        <v>12548.848</v>
      </c>
      <c r="J201" s="37">
        <v>39486.025</v>
      </c>
      <c r="K201" s="38">
        <f t="shared" si="21"/>
        <v>214.6585646746219</v>
      </c>
      <c r="L201" s="38">
        <f t="shared" si="22"/>
        <v>69.28317489184667</v>
      </c>
      <c r="R201" s="41"/>
    </row>
    <row r="202" spans="1:18" ht="11.25" customHeight="1">
      <c r="A202" s="163" t="s">
        <v>167</v>
      </c>
      <c r="B202" s="163"/>
      <c r="C202" s="37">
        <v>20.35</v>
      </c>
      <c r="D202" s="37">
        <v>20.14</v>
      </c>
      <c r="E202" s="37">
        <v>0.044</v>
      </c>
      <c r="F202" s="38">
        <f t="shared" si="20"/>
        <v>-99.78152929493545</v>
      </c>
      <c r="G202" s="38"/>
      <c r="H202" s="37">
        <v>17.269</v>
      </c>
      <c r="I202" s="37">
        <v>16.84</v>
      </c>
      <c r="J202" s="37">
        <v>0.264</v>
      </c>
      <c r="K202" s="38">
        <f t="shared" si="21"/>
        <v>-98.43230403800474</v>
      </c>
      <c r="L202" s="38">
        <f t="shared" si="22"/>
        <v>0.0004632210553340712</v>
      </c>
      <c r="R202" s="41"/>
    </row>
    <row r="203" spans="1:18" ht="11.25" customHeight="1">
      <c r="A203" s="163" t="s">
        <v>168</v>
      </c>
      <c r="B203" s="163"/>
      <c r="C203" s="37">
        <v>234.349</v>
      </c>
      <c r="D203" s="37">
        <v>0.233</v>
      </c>
      <c r="E203" s="37">
        <v>0.067</v>
      </c>
      <c r="F203" s="38">
        <f t="shared" si="20"/>
        <v>-71.24463519313305</v>
      </c>
      <c r="G203" s="38"/>
      <c r="H203" s="37">
        <v>351.358</v>
      </c>
      <c r="I203" s="37">
        <v>0.648</v>
      </c>
      <c r="J203" s="37">
        <v>0.268</v>
      </c>
      <c r="K203" s="38">
        <f t="shared" si="21"/>
        <v>-58.641975308641975</v>
      </c>
      <c r="L203" s="38">
        <f t="shared" si="22"/>
        <v>0.00047023955617246627</v>
      </c>
      <c r="R203" s="41"/>
    </row>
    <row r="204" spans="1:18" ht="11.25" customHeight="1">
      <c r="A204" s="163" t="s">
        <v>169</v>
      </c>
      <c r="B204" s="163"/>
      <c r="C204" s="37">
        <v>0.089</v>
      </c>
      <c r="D204" s="37">
        <v>0.089</v>
      </c>
      <c r="E204" s="37">
        <v>1.391</v>
      </c>
      <c r="F204" s="38">
        <f t="shared" si="20"/>
        <v>1462.9213483146068</v>
      </c>
      <c r="G204" s="38"/>
      <c r="H204" s="37">
        <v>3.974</v>
      </c>
      <c r="I204" s="37">
        <v>3.974</v>
      </c>
      <c r="J204" s="37">
        <v>192.772</v>
      </c>
      <c r="K204" s="38">
        <f t="shared" si="21"/>
        <v>4750.830397584297</v>
      </c>
      <c r="L204" s="38">
        <f t="shared" si="22"/>
        <v>0.3382426109047711</v>
      </c>
      <c r="R204" s="41"/>
    </row>
    <row r="205" spans="1:18" ht="11.25" customHeight="1">
      <c r="A205" s="163" t="s">
        <v>170</v>
      </c>
      <c r="B205" s="163"/>
      <c r="C205" s="37">
        <v>8.133</v>
      </c>
      <c r="D205" s="37">
        <v>3.148</v>
      </c>
      <c r="E205" s="37">
        <v>5.759</v>
      </c>
      <c r="F205" s="38">
        <f t="shared" si="20"/>
        <v>82.94155019059721</v>
      </c>
      <c r="G205" s="38"/>
      <c r="H205" s="37">
        <v>13.458</v>
      </c>
      <c r="I205" s="37">
        <v>6.828</v>
      </c>
      <c r="J205" s="37">
        <v>6.839</v>
      </c>
      <c r="K205" s="38">
        <f t="shared" si="21"/>
        <v>0.16110134739308535</v>
      </c>
      <c r="L205" s="38">
        <f t="shared" si="22"/>
        <v>0.011999881808445884</v>
      </c>
      <c r="R205" s="41"/>
    </row>
    <row r="206" spans="1:18" ht="11.25" customHeight="1">
      <c r="A206" s="163" t="s">
        <v>171</v>
      </c>
      <c r="B206" s="163"/>
      <c r="C206" s="37">
        <v>1.165</v>
      </c>
      <c r="D206" s="37">
        <v>0.915</v>
      </c>
      <c r="E206" s="37">
        <v>1.012</v>
      </c>
      <c r="F206" s="38">
        <f t="shared" si="20"/>
        <v>10.601092896174862</v>
      </c>
      <c r="G206" s="38"/>
      <c r="H206" s="37">
        <v>2.246</v>
      </c>
      <c r="I206" s="37">
        <v>1.698</v>
      </c>
      <c r="J206" s="37">
        <v>1.815</v>
      </c>
      <c r="K206" s="38">
        <f t="shared" si="21"/>
        <v>6.8904593639576035</v>
      </c>
      <c r="L206" s="38">
        <f t="shared" si="22"/>
        <v>0.0031846447554217394</v>
      </c>
      <c r="R206" s="41"/>
    </row>
    <row r="207" spans="1:18" ht="11.25" customHeight="1">
      <c r="A207" s="163" t="s">
        <v>172</v>
      </c>
      <c r="B207" s="163"/>
      <c r="C207" s="37">
        <v>1426.499</v>
      </c>
      <c r="D207" s="37">
        <v>845.507</v>
      </c>
      <c r="E207" s="37">
        <v>611.942</v>
      </c>
      <c r="F207" s="38">
        <f t="shared" si="20"/>
        <v>-27.624253850056817</v>
      </c>
      <c r="G207" s="38"/>
      <c r="H207" s="37">
        <v>3697.394</v>
      </c>
      <c r="I207" s="37">
        <v>2248.831</v>
      </c>
      <c r="J207" s="37">
        <v>1686.289</v>
      </c>
      <c r="K207" s="38">
        <f t="shared" si="21"/>
        <v>-25.014863277854133</v>
      </c>
      <c r="L207" s="38">
        <f t="shared" si="22"/>
        <v>2.958805190069074</v>
      </c>
      <c r="R207" s="41"/>
    </row>
    <row r="208" spans="1:18" ht="11.25" customHeight="1">
      <c r="A208" s="163" t="s">
        <v>177</v>
      </c>
      <c r="B208" s="163"/>
      <c r="C208" s="37">
        <v>316.42</v>
      </c>
      <c r="D208" s="37">
        <v>178.6</v>
      </c>
      <c r="E208" s="37">
        <v>787.425</v>
      </c>
      <c r="F208" s="38">
        <f t="shared" si="20"/>
        <v>340.8874580067189</v>
      </c>
      <c r="G208" s="38"/>
      <c r="H208" s="37">
        <v>114.432</v>
      </c>
      <c r="I208" s="37">
        <v>71.806</v>
      </c>
      <c r="J208" s="37">
        <v>211.281</v>
      </c>
      <c r="K208" s="38">
        <f t="shared" si="21"/>
        <v>194.23864301033342</v>
      </c>
      <c r="L208" s="38">
        <f t="shared" si="22"/>
        <v>0.3707189689092345</v>
      </c>
      <c r="R208" s="41"/>
    </row>
    <row r="209" spans="1:18" ht="11.25" customHeight="1">
      <c r="A209" s="163" t="s">
        <v>173</v>
      </c>
      <c r="B209" s="163"/>
      <c r="C209" s="37">
        <v>41.82</v>
      </c>
      <c r="D209" s="37">
        <v>31.248</v>
      </c>
      <c r="E209" s="37">
        <v>73.908</v>
      </c>
      <c r="F209" s="38">
        <f t="shared" si="20"/>
        <v>136.52073732718893</v>
      </c>
      <c r="G209" s="38"/>
      <c r="H209" s="37">
        <v>67.107</v>
      </c>
      <c r="I209" s="37">
        <v>40.689</v>
      </c>
      <c r="J209" s="37">
        <v>117.765</v>
      </c>
      <c r="K209" s="38">
        <f t="shared" si="21"/>
        <v>189.4271178942712</v>
      </c>
      <c r="L209" s="38">
        <f t="shared" si="22"/>
        <v>0.20663343780839732</v>
      </c>
      <c r="R209" s="41"/>
    </row>
    <row r="210" spans="1:18" ht="11.25">
      <c r="A210" s="184" t="s">
        <v>174</v>
      </c>
      <c r="B210" s="184"/>
      <c r="C210" s="37">
        <v>211.246</v>
      </c>
      <c r="D210" s="37">
        <v>58.658</v>
      </c>
      <c r="E210" s="37">
        <v>783.888</v>
      </c>
      <c r="F210" s="38">
        <f t="shared" si="20"/>
        <v>1236.3701455896894</v>
      </c>
      <c r="G210" s="38"/>
      <c r="H210" s="37">
        <v>248.272</v>
      </c>
      <c r="I210" s="37">
        <v>62.289</v>
      </c>
      <c r="J210" s="37">
        <v>608.652</v>
      </c>
      <c r="K210" s="38">
        <f t="shared" si="21"/>
        <v>877.1420314983384</v>
      </c>
      <c r="L210" s="38">
        <f t="shared" si="22"/>
        <v>1.0679561430727011</v>
      </c>
      <c r="R210" s="41"/>
    </row>
    <row r="211" spans="1:18" ht="11.25" customHeight="1">
      <c r="A211" s="163" t="s">
        <v>175</v>
      </c>
      <c r="B211" s="163"/>
      <c r="C211" s="37">
        <v>121.342</v>
      </c>
      <c r="D211" s="37">
        <v>119.511</v>
      </c>
      <c r="E211" s="37">
        <v>2.275</v>
      </c>
      <c r="F211" s="38">
        <f t="shared" si="20"/>
        <v>-98.09640953552393</v>
      </c>
      <c r="G211" s="38"/>
      <c r="H211" s="37">
        <v>51.092</v>
      </c>
      <c r="I211" s="37">
        <v>48.564</v>
      </c>
      <c r="J211" s="37">
        <v>3.182</v>
      </c>
      <c r="K211" s="38">
        <f t="shared" si="21"/>
        <v>-93.44782143151305</v>
      </c>
      <c r="L211" s="38">
        <f t="shared" si="22"/>
        <v>0.005583217416943237</v>
      </c>
      <c r="R211" s="41"/>
    </row>
    <row r="212" spans="1:18" ht="11.25" customHeight="1">
      <c r="A212" s="163" t="s">
        <v>207</v>
      </c>
      <c r="B212" s="163"/>
      <c r="C212" s="37">
        <v>1033.032</v>
      </c>
      <c r="D212" s="37">
        <v>997.476</v>
      </c>
      <c r="E212" s="37">
        <v>832.815</v>
      </c>
      <c r="F212" s="38">
        <f t="shared" si="20"/>
        <v>-16.50776560037535</v>
      </c>
      <c r="G212" s="38"/>
      <c r="H212" s="37">
        <v>653.803</v>
      </c>
      <c r="I212" s="37">
        <v>598.738</v>
      </c>
      <c r="J212" s="37">
        <v>529.92</v>
      </c>
      <c r="K212" s="38">
        <f t="shared" si="21"/>
        <v>-11.493842047773825</v>
      </c>
      <c r="L212" s="38">
        <f t="shared" si="22"/>
        <v>0.929810991070572</v>
      </c>
      <c r="R212" s="41"/>
    </row>
    <row r="213" spans="1:18" ht="11.25" customHeight="1">
      <c r="A213" s="163"/>
      <c r="B213" s="163"/>
      <c r="C213" s="37"/>
      <c r="D213" s="37"/>
      <c r="E213" s="37"/>
      <c r="F213" s="37"/>
      <c r="G213" s="37"/>
      <c r="H213" s="37"/>
      <c r="I213" s="37"/>
      <c r="J213" s="37"/>
      <c r="K213" s="38"/>
      <c r="L213" s="38"/>
      <c r="R213" s="41"/>
    </row>
    <row r="214" spans="1:18" s="47" customFormat="1" ht="11.25" customHeight="1">
      <c r="A214" s="159" t="s">
        <v>501</v>
      </c>
      <c r="B214" s="159"/>
      <c r="C214" s="45">
        <f>SUM(C216:C219)</f>
        <v>99339.09</v>
      </c>
      <c r="D214" s="45">
        <f>SUM(D216:D219)</f>
        <v>48269.763</v>
      </c>
      <c r="E214" s="45">
        <f>SUM(E216:E219)</f>
        <v>69760.72200000001</v>
      </c>
      <c r="F214" s="43">
        <f aca="true" t="shared" si="23" ref="F214:F219">+E214/D214*100-100</f>
        <v>44.52261139131761</v>
      </c>
      <c r="G214" s="43"/>
      <c r="H214" s="45">
        <f>SUM(H216:H219)</f>
        <v>178712.027</v>
      </c>
      <c r="I214" s="45">
        <f>SUM(I216:I219)</f>
        <v>96799.075</v>
      </c>
      <c r="J214" s="45">
        <f>SUM(J216:J219)</f>
        <v>93386.533</v>
      </c>
      <c r="K214" s="43">
        <f aca="true" t="shared" si="24" ref="K214:K219">+J214/I214*100-100</f>
        <v>-3.525386993625716</v>
      </c>
      <c r="L214" s="43">
        <f>+J214/J194*100</f>
        <v>62.10087939213703</v>
      </c>
      <c r="M214" s="46"/>
      <c r="N214" s="46"/>
      <c r="O214" s="46"/>
      <c r="R214" s="46"/>
    </row>
    <row r="215" spans="1:18" ht="11.25" customHeight="1">
      <c r="A215" s="44"/>
      <c r="B215" s="44"/>
      <c r="C215" s="45"/>
      <c r="D215" s="45"/>
      <c r="E215" s="45"/>
      <c r="F215" s="38"/>
      <c r="G215" s="43"/>
      <c r="H215" s="45"/>
      <c r="I215" s="45"/>
      <c r="J215" s="45"/>
      <c r="K215" s="38"/>
      <c r="L215" s="38"/>
      <c r="R215" s="41"/>
    </row>
    <row r="216" spans="1:18" ht="11.25" customHeight="1">
      <c r="A216" s="35" t="s">
        <v>159</v>
      </c>
      <c r="B216" s="35"/>
      <c r="C216" s="37">
        <v>19334.224</v>
      </c>
      <c r="D216" s="37">
        <v>10614.55</v>
      </c>
      <c r="E216" s="37">
        <v>11238.708</v>
      </c>
      <c r="F216" s="38">
        <f t="shared" si="23"/>
        <v>5.880211596346527</v>
      </c>
      <c r="H216" s="37">
        <v>47384.879</v>
      </c>
      <c r="I216" s="37">
        <v>27448.115</v>
      </c>
      <c r="J216" s="37">
        <v>21509.212</v>
      </c>
      <c r="K216" s="38">
        <f t="shared" si="24"/>
        <v>-21.63683371335337</v>
      </c>
      <c r="L216" s="38">
        <f>+J216/$J$214*100</f>
        <v>23.032455868128224</v>
      </c>
      <c r="R216" s="41"/>
    </row>
    <row r="217" spans="1:18" ht="11.25" customHeight="1">
      <c r="A217" s="35" t="s">
        <v>160</v>
      </c>
      <c r="B217" s="35"/>
      <c r="C217" s="37">
        <v>5067.981</v>
      </c>
      <c r="D217" s="37">
        <v>1664.773</v>
      </c>
      <c r="E217" s="37">
        <v>1418.95</v>
      </c>
      <c r="F217" s="38">
        <f t="shared" si="23"/>
        <v>-14.76615730793327</v>
      </c>
      <c r="H217" s="37">
        <v>23433.826</v>
      </c>
      <c r="I217" s="37">
        <v>14097.835</v>
      </c>
      <c r="J217" s="37">
        <v>3133.171</v>
      </c>
      <c r="K217" s="38">
        <f t="shared" si="24"/>
        <v>-77.77551659527865</v>
      </c>
      <c r="L217" s="38">
        <f>+J217/$J$214*100</f>
        <v>3.3550565583155336</v>
      </c>
      <c r="R217" s="41"/>
    </row>
    <row r="218" spans="1:18" ht="11.25" customHeight="1">
      <c r="A218" s="35" t="s">
        <v>161</v>
      </c>
      <c r="B218" s="35"/>
      <c r="C218" s="37">
        <v>4197.751</v>
      </c>
      <c r="D218" s="37">
        <v>2891.928</v>
      </c>
      <c r="E218" s="37">
        <v>1941.67</v>
      </c>
      <c r="F218" s="38">
        <f t="shared" si="23"/>
        <v>-32.85897850845525</v>
      </c>
      <c r="H218" s="37">
        <v>19449.165</v>
      </c>
      <c r="I218" s="37">
        <v>13005.459</v>
      </c>
      <c r="J218" s="37">
        <v>10083.616</v>
      </c>
      <c r="K218" s="38">
        <f t="shared" si="24"/>
        <v>-22.466281274655515</v>
      </c>
      <c r="L218" s="38">
        <f>+J218/$J$214*100</f>
        <v>10.797719624091838</v>
      </c>
      <c r="R218" s="41"/>
    </row>
    <row r="219" spans="1:18" ht="11.25" customHeight="1">
      <c r="A219" s="35" t="s">
        <v>208</v>
      </c>
      <c r="B219" s="35"/>
      <c r="C219" s="37">
        <v>70739.134</v>
      </c>
      <c r="D219" s="37">
        <v>33098.512</v>
      </c>
      <c r="E219" s="37">
        <v>55161.394</v>
      </c>
      <c r="F219" s="38">
        <f t="shared" si="23"/>
        <v>66.65822922794837</v>
      </c>
      <c r="H219" s="37">
        <v>88444.157</v>
      </c>
      <c r="I219" s="37">
        <v>42247.666</v>
      </c>
      <c r="J219" s="37">
        <v>58660.534</v>
      </c>
      <c r="K219" s="38">
        <f t="shared" si="24"/>
        <v>38.84917098142179</v>
      </c>
      <c r="L219" s="38">
        <f>+J219/$J$214*100</f>
        <v>62.81476794946441</v>
      </c>
      <c r="R219" s="41"/>
    </row>
    <row r="220" spans="1:18" ht="11.25">
      <c r="A220" s="149"/>
      <c r="B220" s="149"/>
      <c r="C220" s="161"/>
      <c r="D220" s="161"/>
      <c r="E220" s="161"/>
      <c r="F220" s="161"/>
      <c r="G220" s="161"/>
      <c r="H220" s="161"/>
      <c r="I220" s="161"/>
      <c r="J220" s="161"/>
      <c r="K220" s="149"/>
      <c r="L220" s="149"/>
      <c r="R220" s="41"/>
    </row>
    <row r="221" spans="1:18" ht="11.25">
      <c r="A221" s="35" t="s">
        <v>75</v>
      </c>
      <c r="B221" s="35"/>
      <c r="C221" s="35"/>
      <c r="D221" s="35"/>
      <c r="E221" s="35"/>
      <c r="F221" s="35"/>
      <c r="G221" s="35"/>
      <c r="H221" s="35"/>
      <c r="I221" s="35"/>
      <c r="J221" s="35"/>
      <c r="K221" s="35"/>
      <c r="L221" s="35"/>
      <c r="R221" s="41"/>
    </row>
    <row r="222" spans="1:18" ht="19.5" customHeight="1">
      <c r="A222" s="328" t="s">
        <v>271</v>
      </c>
      <c r="B222" s="328"/>
      <c r="C222" s="328"/>
      <c r="D222" s="328"/>
      <c r="E222" s="328"/>
      <c r="F222" s="328"/>
      <c r="G222" s="328"/>
      <c r="H222" s="328"/>
      <c r="I222" s="328"/>
      <c r="J222" s="328"/>
      <c r="K222" s="328"/>
      <c r="L222" s="328"/>
      <c r="R222" s="41"/>
    </row>
    <row r="223" spans="1:18" ht="19.5" customHeight="1">
      <c r="A223" s="329" t="s">
        <v>266</v>
      </c>
      <c r="B223" s="329"/>
      <c r="C223" s="329"/>
      <c r="D223" s="329"/>
      <c r="E223" s="329"/>
      <c r="F223" s="329"/>
      <c r="G223" s="329"/>
      <c r="H223" s="329"/>
      <c r="I223" s="329"/>
      <c r="J223" s="329"/>
      <c r="K223" s="329"/>
      <c r="L223" s="329"/>
      <c r="R223" s="41"/>
    </row>
    <row r="224" spans="1:21" s="47" customFormat="1" ht="11.25">
      <c r="A224" s="44"/>
      <c r="B224" s="44"/>
      <c r="C224" s="330" t="s">
        <v>225</v>
      </c>
      <c r="D224" s="330"/>
      <c r="E224" s="330"/>
      <c r="F224" s="330"/>
      <c r="G224" s="258"/>
      <c r="H224" s="330" t="s">
        <v>152</v>
      </c>
      <c r="I224" s="330"/>
      <c r="J224" s="330"/>
      <c r="K224" s="330"/>
      <c r="L224" s="258"/>
      <c r="M224" s="332"/>
      <c r="N224" s="332"/>
      <c r="O224" s="332"/>
      <c r="P224" s="180"/>
      <c r="Q224" s="180"/>
      <c r="R224" s="180"/>
      <c r="S224" s="180"/>
      <c r="T224" s="180"/>
      <c r="U224" s="180"/>
    </row>
    <row r="225" spans="1:21" s="47" customFormat="1" ht="11.25">
      <c r="A225" s="44" t="s">
        <v>163</v>
      </c>
      <c r="B225" s="260" t="s">
        <v>138</v>
      </c>
      <c r="C225" s="259">
        <f>+C190</f>
        <v>2009</v>
      </c>
      <c r="D225" s="331" t="str">
        <f>+D190</f>
        <v>enero - julio</v>
      </c>
      <c r="E225" s="331"/>
      <c r="F225" s="331"/>
      <c r="G225" s="258"/>
      <c r="H225" s="259">
        <f>+H190</f>
        <v>2009</v>
      </c>
      <c r="I225" s="331" t="str">
        <f>+D225</f>
        <v>enero - julio</v>
      </c>
      <c r="J225" s="331"/>
      <c r="K225" s="331"/>
      <c r="L225" s="260" t="s">
        <v>338</v>
      </c>
      <c r="M225" s="333"/>
      <c r="N225" s="333"/>
      <c r="O225" s="333"/>
      <c r="P225" s="180"/>
      <c r="Q225" s="180"/>
      <c r="R225" s="180"/>
      <c r="S225" s="180"/>
      <c r="T225" s="180"/>
      <c r="U225" s="180"/>
    </row>
    <row r="226" spans="1:15" s="47" customFormat="1" ht="11.25">
      <c r="A226" s="261"/>
      <c r="B226" s="264" t="s">
        <v>48</v>
      </c>
      <c r="C226" s="261"/>
      <c r="D226" s="262">
        <f>+D191</f>
        <v>2009</v>
      </c>
      <c r="E226" s="262">
        <f>+E191</f>
        <v>2010</v>
      </c>
      <c r="F226" s="263" t="str">
        <f>+F191</f>
        <v>Var % 10/09</v>
      </c>
      <c r="G226" s="264"/>
      <c r="H226" s="261"/>
      <c r="I226" s="262">
        <f>+I191</f>
        <v>2009</v>
      </c>
      <c r="J226" s="262">
        <f>+J191</f>
        <v>2010</v>
      </c>
      <c r="K226" s="263" t="str">
        <f>+K191</f>
        <v>Var % 10/09</v>
      </c>
      <c r="L226" s="264">
        <v>2008</v>
      </c>
      <c r="M226" s="265" t="s">
        <v>300</v>
      </c>
      <c r="N226" s="265" t="s">
        <v>300</v>
      </c>
      <c r="O226" s="264" t="s">
        <v>276</v>
      </c>
    </row>
    <row r="227" spans="1:18" ht="11.25" customHeight="1">
      <c r="A227" s="35"/>
      <c r="B227" s="35"/>
      <c r="C227" s="35"/>
      <c r="D227" s="35"/>
      <c r="E227" s="35"/>
      <c r="F227" s="35"/>
      <c r="G227" s="35"/>
      <c r="H227" s="35"/>
      <c r="I227" s="35"/>
      <c r="J227" s="35"/>
      <c r="K227" s="35"/>
      <c r="L227" s="35"/>
      <c r="R227" s="41"/>
    </row>
    <row r="228" spans="1:15" s="47" customFormat="1" ht="11.25">
      <c r="A228" s="44" t="s">
        <v>496</v>
      </c>
      <c r="B228" s="44"/>
      <c r="C228" s="44"/>
      <c r="D228" s="44"/>
      <c r="E228" s="44"/>
      <c r="F228" s="44"/>
      <c r="G228" s="44"/>
      <c r="H228" s="45">
        <f>+H193</f>
        <v>6168356</v>
      </c>
      <c r="I228" s="45">
        <f>+I193</f>
        <v>4217800</v>
      </c>
      <c r="J228" s="45">
        <f>+J193</f>
        <v>4341309</v>
      </c>
      <c r="K228" s="43">
        <f>+J228/I228*100-100</f>
        <v>2.9282801460477117</v>
      </c>
      <c r="L228" s="44"/>
      <c r="M228" s="46"/>
      <c r="N228" s="46"/>
      <c r="O228" s="46"/>
    </row>
    <row r="229" spans="1:18" s="157" customFormat="1" ht="11.25">
      <c r="A229" s="155" t="s">
        <v>508</v>
      </c>
      <c r="B229" s="155"/>
      <c r="C229" s="155">
        <f>+C231+C246+C247+C248+C249+C250</f>
        <v>702534.876</v>
      </c>
      <c r="D229" s="155">
        <f>+D231+D246+D247+D248+D249+D250</f>
        <v>363749.688</v>
      </c>
      <c r="E229" s="155">
        <f>+E231+E246+E247+E248+E249+E250</f>
        <v>417515.773</v>
      </c>
      <c r="F229" s="156">
        <f>+E229/D229*100-100</f>
        <v>14.781066973726169</v>
      </c>
      <c r="G229" s="155"/>
      <c r="H229" s="155">
        <f>+H231+H246+H247+H248+H249+H250</f>
        <v>1401290.6509999998</v>
      </c>
      <c r="I229" s="155">
        <f>+I231+I246+I247+I248+I249+I250</f>
        <v>745272.976</v>
      </c>
      <c r="J229" s="155">
        <f>+J231+J246+J247+J248+J249+J250</f>
        <v>837274.5370000001</v>
      </c>
      <c r="K229" s="156">
        <f>+J229/I229*100-100</f>
        <v>12.344679595627795</v>
      </c>
      <c r="L229" s="156">
        <f>+J229/$J$228*100</f>
        <v>19.286223049315314</v>
      </c>
      <c r="M229" s="162"/>
      <c r="N229" s="162"/>
      <c r="O229" s="162"/>
      <c r="R229" s="46"/>
    </row>
    <row r="230" spans="1:18" ht="11.25" customHeight="1">
      <c r="A230" s="35"/>
      <c r="B230" s="35"/>
      <c r="C230" s="37"/>
      <c r="D230" s="37"/>
      <c r="E230" s="37"/>
      <c r="F230" s="38"/>
      <c r="G230" s="38"/>
      <c r="H230" s="37"/>
      <c r="I230" s="37"/>
      <c r="J230" s="37"/>
      <c r="K230" s="38"/>
      <c r="L230" s="146"/>
      <c r="R230" s="41"/>
    </row>
    <row r="231" spans="1:18" s="47" customFormat="1" ht="11.25" customHeight="1">
      <c r="A231" s="44" t="s">
        <v>148</v>
      </c>
      <c r="B231" s="44">
        <v>22042110</v>
      </c>
      <c r="C231" s="45">
        <f>SUM(C232:C243)</f>
        <v>348413.008</v>
      </c>
      <c r="D231" s="45">
        <f>SUM(D232:D243)</f>
        <v>192417.02800000002</v>
      </c>
      <c r="E231" s="45">
        <f>SUM(E232:E243)</f>
        <v>207952.952</v>
      </c>
      <c r="F231" s="43">
        <f>+E231/D231*100-100</f>
        <v>8.07408999166121</v>
      </c>
      <c r="G231" s="43"/>
      <c r="H231" s="45">
        <f>SUM(H232:H243)</f>
        <v>1069245.2589999998</v>
      </c>
      <c r="I231" s="45">
        <f>SUM(I232:I243)</f>
        <v>573206.8239999999</v>
      </c>
      <c r="J231" s="45">
        <f>SUM(J232:J243)</f>
        <v>634325.354</v>
      </c>
      <c r="K231" s="43">
        <f aca="true" t="shared" si="25" ref="K231:K250">+J231/I231*100-100</f>
        <v>10.662561477111822</v>
      </c>
      <c r="L231" s="43">
        <f>+J231/J229*100</f>
        <v>75.76073629001331</v>
      </c>
      <c r="M231" s="46">
        <f>+I231/D231</f>
        <v>2.978981797806376</v>
      </c>
      <c r="N231" s="46">
        <f>+J231/E231</f>
        <v>3.050331086427665</v>
      </c>
      <c r="O231" s="46">
        <f>+N231/M231*100-100</f>
        <v>2.3950897811402427</v>
      </c>
      <c r="P231" s="45"/>
      <c r="R231" s="46"/>
    </row>
    <row r="232" spans="1:18" ht="11.25" customHeight="1">
      <c r="A232" s="35" t="s">
        <v>284</v>
      </c>
      <c r="B232" s="185">
        <v>22042111</v>
      </c>
      <c r="C232" s="37">
        <v>50209.734</v>
      </c>
      <c r="D232" s="37">
        <v>27831.342</v>
      </c>
      <c r="E232" s="37">
        <v>28383.26</v>
      </c>
      <c r="F232" s="38">
        <f aca="true" t="shared" si="26" ref="F232:F243">+E232/D232*100-100</f>
        <v>1.9830808014935002</v>
      </c>
      <c r="G232" s="38"/>
      <c r="H232" s="37">
        <v>140024.312</v>
      </c>
      <c r="I232" s="37">
        <v>75894.411</v>
      </c>
      <c r="J232" s="37">
        <v>79244.616</v>
      </c>
      <c r="K232" s="38">
        <f t="shared" si="25"/>
        <v>4.414297384823243</v>
      </c>
      <c r="L232" s="38">
        <f aca="true" t="shared" si="27" ref="L232:L243">+J232/$J$231*100</f>
        <v>12.492739806203614</v>
      </c>
      <c r="M232" s="41">
        <f aca="true" t="shared" si="28" ref="M232:M239">+I232/D232</f>
        <v>2.7269404040954974</v>
      </c>
      <c r="N232" s="41">
        <f aca="true" t="shared" si="29" ref="N232:N239">+J232/E232</f>
        <v>2.7919490572964487</v>
      </c>
      <c r="O232" s="41">
        <f aca="true" t="shared" si="30" ref="O232:O239">+N232/M232*100-100</f>
        <v>2.38394110495841</v>
      </c>
      <c r="P232" s="186"/>
      <c r="R232" s="41"/>
    </row>
    <row r="233" spans="1:18" ht="11.25" customHeight="1">
      <c r="A233" s="35" t="s">
        <v>285</v>
      </c>
      <c r="B233" s="185">
        <v>22042112</v>
      </c>
      <c r="C233" s="37">
        <v>32373.277</v>
      </c>
      <c r="D233" s="37">
        <v>18538.391</v>
      </c>
      <c r="E233" s="37">
        <v>18611.632</v>
      </c>
      <c r="F233" s="38">
        <f t="shared" si="26"/>
        <v>0.39507743687141783</v>
      </c>
      <c r="G233" s="38"/>
      <c r="H233" s="37">
        <v>98806.297</v>
      </c>
      <c r="I233" s="37">
        <v>55768.771</v>
      </c>
      <c r="J233" s="37">
        <v>56403.666</v>
      </c>
      <c r="K233" s="38">
        <f t="shared" si="25"/>
        <v>1.1384417992643279</v>
      </c>
      <c r="L233" s="38">
        <f t="shared" si="27"/>
        <v>8.891914164288629</v>
      </c>
      <c r="M233" s="41">
        <f t="shared" si="28"/>
        <v>3.0082854008203843</v>
      </c>
      <c r="N233" s="41">
        <f t="shared" si="29"/>
        <v>3.030559920806515</v>
      </c>
      <c r="O233" s="41">
        <f t="shared" si="30"/>
        <v>0.7404390547537787</v>
      </c>
      <c r="P233" s="186"/>
      <c r="R233" s="41"/>
    </row>
    <row r="234" spans="1:18" ht="11.25" customHeight="1">
      <c r="A234" s="35" t="s">
        <v>280</v>
      </c>
      <c r="B234" s="185">
        <v>22042113</v>
      </c>
      <c r="C234" s="37">
        <v>26363.167</v>
      </c>
      <c r="D234" s="37">
        <v>13446.237</v>
      </c>
      <c r="E234" s="37">
        <v>14927.736</v>
      </c>
      <c r="F234" s="38">
        <f t="shared" si="26"/>
        <v>11.017945020603179</v>
      </c>
      <c r="G234" s="38"/>
      <c r="H234" s="37">
        <v>65514.734</v>
      </c>
      <c r="I234" s="37">
        <v>32343.314</v>
      </c>
      <c r="J234" s="37">
        <v>38050.518</v>
      </c>
      <c r="K234" s="38">
        <f t="shared" si="25"/>
        <v>17.64569950995127</v>
      </c>
      <c r="L234" s="38">
        <f t="shared" si="27"/>
        <v>5.998580658972051</v>
      </c>
      <c r="M234" s="41">
        <f t="shared" si="28"/>
        <v>2.4053803305712966</v>
      </c>
      <c r="N234" s="41">
        <f t="shared" si="29"/>
        <v>2.5489811716927466</v>
      </c>
      <c r="O234" s="41">
        <f t="shared" si="30"/>
        <v>5.969984841746154</v>
      </c>
      <c r="P234" s="186"/>
      <c r="R234" s="41"/>
    </row>
    <row r="235" spans="1:18" ht="11.25" customHeight="1">
      <c r="A235" s="35" t="s">
        <v>281</v>
      </c>
      <c r="B235" s="185">
        <v>22042119</v>
      </c>
      <c r="C235" s="37">
        <v>3620.714</v>
      </c>
      <c r="D235" s="37">
        <v>1821.744</v>
      </c>
      <c r="E235" s="37">
        <v>2657.432</v>
      </c>
      <c r="F235" s="38">
        <f t="shared" si="26"/>
        <v>45.872965685628714</v>
      </c>
      <c r="G235" s="38"/>
      <c r="H235" s="37">
        <v>9905.012</v>
      </c>
      <c r="I235" s="37">
        <v>4950.485</v>
      </c>
      <c r="J235" s="37">
        <v>7164.34</v>
      </c>
      <c r="K235" s="38">
        <f t="shared" si="25"/>
        <v>44.719961781522414</v>
      </c>
      <c r="L235" s="38">
        <f t="shared" si="27"/>
        <v>1.1294424785044932</v>
      </c>
      <c r="M235" s="41">
        <f t="shared" si="28"/>
        <v>2.717442736191254</v>
      </c>
      <c r="N235" s="41">
        <f t="shared" si="29"/>
        <v>2.6959636220230663</v>
      </c>
      <c r="O235" s="41">
        <f t="shared" si="30"/>
        <v>-0.7904164412418311</v>
      </c>
      <c r="P235" s="186"/>
      <c r="R235" s="41"/>
    </row>
    <row r="236" spans="1:18" ht="11.25" customHeight="1">
      <c r="A236" s="35" t="s">
        <v>286</v>
      </c>
      <c r="B236" s="185">
        <v>22042121</v>
      </c>
      <c r="C236" s="37">
        <v>77395.826</v>
      </c>
      <c r="D236" s="37">
        <v>44172.015</v>
      </c>
      <c r="E236" s="37">
        <v>45683.348</v>
      </c>
      <c r="F236" s="38">
        <f t="shared" si="26"/>
        <v>3.421471716877747</v>
      </c>
      <c r="G236" s="38"/>
      <c r="H236" s="37">
        <v>260821.781</v>
      </c>
      <c r="I236" s="37">
        <v>144368.863</v>
      </c>
      <c r="J236" s="37">
        <v>149220.612</v>
      </c>
      <c r="K236" s="38">
        <f t="shared" si="25"/>
        <v>3.3606616407306547</v>
      </c>
      <c r="L236" s="38">
        <f t="shared" si="27"/>
        <v>23.524302009848398</v>
      </c>
      <c r="M236" s="41">
        <f t="shared" si="28"/>
        <v>3.268333196934756</v>
      </c>
      <c r="N236" s="41">
        <f t="shared" si="29"/>
        <v>3.2664114722940183</v>
      </c>
      <c r="O236" s="41">
        <f t="shared" si="30"/>
        <v>-0.05879830864674318</v>
      </c>
      <c r="P236" s="186"/>
      <c r="R236" s="41"/>
    </row>
    <row r="237" spans="1:18" ht="11.25" customHeight="1">
      <c r="A237" s="35" t="s">
        <v>287</v>
      </c>
      <c r="B237" s="185">
        <v>22042122</v>
      </c>
      <c r="C237" s="37">
        <v>36769.909</v>
      </c>
      <c r="D237" s="37">
        <v>21358.764</v>
      </c>
      <c r="E237" s="37">
        <v>20857.065</v>
      </c>
      <c r="F237" s="38">
        <f t="shared" si="26"/>
        <v>-2.348914010192729</v>
      </c>
      <c r="G237" s="38"/>
      <c r="H237" s="37">
        <v>102307.358</v>
      </c>
      <c r="I237" s="37">
        <v>58195.236</v>
      </c>
      <c r="J237" s="37">
        <v>59061.022</v>
      </c>
      <c r="K237" s="38">
        <f t="shared" si="25"/>
        <v>1.4877265898534944</v>
      </c>
      <c r="L237" s="38">
        <f t="shared" si="27"/>
        <v>9.310840505990557</v>
      </c>
      <c r="M237" s="41">
        <f t="shared" si="28"/>
        <v>2.724653729963026</v>
      </c>
      <c r="N237" s="41">
        <f t="shared" si="29"/>
        <v>2.831703406016139</v>
      </c>
      <c r="O237" s="41">
        <f t="shared" si="30"/>
        <v>3.92892773404148</v>
      </c>
      <c r="P237" s="186"/>
      <c r="R237" s="41"/>
    </row>
    <row r="238" spans="1:18" ht="11.25" customHeight="1">
      <c r="A238" s="35" t="s">
        <v>288</v>
      </c>
      <c r="B238" s="185">
        <v>22042124</v>
      </c>
      <c r="C238" s="37">
        <v>18800.2</v>
      </c>
      <c r="D238" s="37">
        <v>10425.358</v>
      </c>
      <c r="E238" s="37">
        <v>11527.236</v>
      </c>
      <c r="F238" s="38">
        <f t="shared" si="26"/>
        <v>10.56921018923282</v>
      </c>
      <c r="G238" s="38"/>
      <c r="H238" s="37">
        <v>67652.716</v>
      </c>
      <c r="I238" s="37">
        <v>36275.067</v>
      </c>
      <c r="J238" s="37">
        <v>40330.504</v>
      </c>
      <c r="K238" s="38">
        <f t="shared" si="25"/>
        <v>11.179681625398501</v>
      </c>
      <c r="L238" s="38">
        <f t="shared" si="27"/>
        <v>6.358015448330952</v>
      </c>
      <c r="M238" s="41">
        <f t="shared" si="28"/>
        <v>3.4795032458357786</v>
      </c>
      <c r="N238" s="41">
        <f t="shared" si="29"/>
        <v>3.498714175713935</v>
      </c>
      <c r="O238" s="41">
        <f t="shared" si="30"/>
        <v>0.5521170270827582</v>
      </c>
      <c r="P238" s="186"/>
      <c r="R238" s="41"/>
    </row>
    <row r="239" spans="1:18" ht="11.25" customHeight="1">
      <c r="A239" s="35" t="s">
        <v>289</v>
      </c>
      <c r="B239" s="185">
        <v>22042125</v>
      </c>
      <c r="C239" s="37">
        <v>6253.598</v>
      </c>
      <c r="D239" s="37">
        <v>3381.622</v>
      </c>
      <c r="E239" s="37">
        <v>3514.202</v>
      </c>
      <c r="F239" s="38">
        <f t="shared" si="26"/>
        <v>3.920603781262372</v>
      </c>
      <c r="G239" s="38"/>
      <c r="H239" s="37">
        <v>25363.418</v>
      </c>
      <c r="I239" s="37">
        <v>12721.622</v>
      </c>
      <c r="J239" s="37">
        <v>14568.14</v>
      </c>
      <c r="K239" s="38">
        <f t="shared" si="25"/>
        <v>14.514800078166118</v>
      </c>
      <c r="L239" s="38">
        <f t="shared" si="27"/>
        <v>2.2966353005022717</v>
      </c>
      <c r="M239" s="41">
        <f t="shared" si="28"/>
        <v>3.761988182002601</v>
      </c>
      <c r="N239" s="41">
        <f t="shared" si="29"/>
        <v>4.1455044416911715</v>
      </c>
      <c r="O239" s="41">
        <f t="shared" si="30"/>
        <v>10.194509954159798</v>
      </c>
      <c r="P239" s="186"/>
      <c r="R239" s="41"/>
    </row>
    <row r="240" spans="1:18" ht="11.25" customHeight="1">
      <c r="A240" s="35" t="s">
        <v>290</v>
      </c>
      <c r="B240" s="185">
        <v>22042126</v>
      </c>
      <c r="C240" s="37">
        <v>4425.343</v>
      </c>
      <c r="D240" s="37">
        <v>2458.227</v>
      </c>
      <c r="E240" s="37">
        <v>2747.733</v>
      </c>
      <c r="F240" s="38">
        <f t="shared" si="26"/>
        <v>11.777024660456519</v>
      </c>
      <c r="G240" s="38"/>
      <c r="H240" s="37">
        <v>20615.286</v>
      </c>
      <c r="I240" s="37">
        <v>10950.513</v>
      </c>
      <c r="J240" s="37">
        <v>13108.585</v>
      </c>
      <c r="K240" s="38">
        <f t="shared" si="25"/>
        <v>19.707496808596986</v>
      </c>
      <c r="L240" s="38">
        <f t="shared" si="27"/>
        <v>2.0665396578173034</v>
      </c>
      <c r="M240" s="41">
        <f aca="true" t="shared" si="31" ref="M240:M249">+I240/D240</f>
        <v>4.454638648098813</v>
      </c>
      <c r="N240" s="41">
        <f aca="true" t="shared" si="32" ref="N240:N249">+J240/E240</f>
        <v>4.770690965970856</v>
      </c>
      <c r="O240" s="41">
        <f aca="true" t="shared" si="33" ref="O240:O249">+N240/M240*100-100</f>
        <v>7.094903601371371</v>
      </c>
      <c r="P240" s="186"/>
      <c r="R240" s="41"/>
    </row>
    <row r="241" spans="1:18" ht="11.25" customHeight="1">
      <c r="A241" s="35" t="s">
        <v>282</v>
      </c>
      <c r="B241" s="185">
        <v>22042127</v>
      </c>
      <c r="C241" s="37">
        <v>78797.196</v>
      </c>
      <c r="D241" s="37">
        <v>40938.035</v>
      </c>
      <c r="E241" s="37">
        <v>49568.664</v>
      </c>
      <c r="F241" s="38">
        <f t="shared" si="26"/>
        <v>21.082177002389074</v>
      </c>
      <c r="G241" s="38"/>
      <c r="H241" s="37">
        <v>239613.57</v>
      </c>
      <c r="I241" s="37">
        <v>119344.796</v>
      </c>
      <c r="J241" s="37">
        <v>151889.692</v>
      </c>
      <c r="K241" s="38">
        <f t="shared" si="25"/>
        <v>27.269639809011863</v>
      </c>
      <c r="L241" s="38">
        <f t="shared" si="27"/>
        <v>23.94507661442144</v>
      </c>
      <c r="M241" s="41">
        <f t="shared" si="31"/>
        <v>2.9152546281227223</v>
      </c>
      <c r="N241" s="41">
        <f t="shared" si="32"/>
        <v>3.064228077641956</v>
      </c>
      <c r="O241" s="41">
        <f t="shared" si="33"/>
        <v>5.11013508330025</v>
      </c>
      <c r="P241" s="186"/>
      <c r="R241" s="41"/>
    </row>
    <row r="242" spans="1:18" ht="11.25" customHeight="1">
      <c r="A242" s="35" t="s">
        <v>283</v>
      </c>
      <c r="B242" s="185">
        <v>22042129</v>
      </c>
      <c r="C242" s="37">
        <v>3855.326</v>
      </c>
      <c r="D242" s="37">
        <v>1966.18</v>
      </c>
      <c r="E242" s="37">
        <v>2933.893</v>
      </c>
      <c r="F242" s="38">
        <f t="shared" si="26"/>
        <v>49.21792511367221</v>
      </c>
      <c r="G242" s="38"/>
      <c r="H242" s="37">
        <v>16212.147</v>
      </c>
      <c r="I242" s="37">
        <v>8567.392</v>
      </c>
      <c r="J242" s="37">
        <v>8739.618</v>
      </c>
      <c r="K242" s="38">
        <f t="shared" si="25"/>
        <v>2.0102500270794224</v>
      </c>
      <c r="L242" s="38">
        <f t="shared" si="27"/>
        <v>1.3777815981796622</v>
      </c>
      <c r="M242" s="41">
        <f t="shared" si="31"/>
        <v>4.357379283687149</v>
      </c>
      <c r="N242" s="41">
        <f t="shared" si="32"/>
        <v>2.9788468768288414</v>
      </c>
      <c r="O242" s="41">
        <f t="shared" si="33"/>
        <v>-31.636732015024734</v>
      </c>
      <c r="P242" s="186"/>
      <c r="R242" s="41"/>
    </row>
    <row r="243" spans="1:18" ht="11.25" customHeight="1">
      <c r="A243" s="35" t="s">
        <v>291</v>
      </c>
      <c r="B243" s="185">
        <v>22042130</v>
      </c>
      <c r="C243" s="37">
        <v>9548.718</v>
      </c>
      <c r="D243" s="37">
        <v>6079.113</v>
      </c>
      <c r="E243" s="37">
        <v>6540.751</v>
      </c>
      <c r="F243" s="38">
        <f t="shared" si="26"/>
        <v>7.593838114211721</v>
      </c>
      <c r="G243" s="38"/>
      <c r="H243" s="37">
        <v>22408.628</v>
      </c>
      <c r="I243" s="37">
        <v>13826.354</v>
      </c>
      <c r="J243" s="37">
        <v>16544.041</v>
      </c>
      <c r="K243" s="38">
        <f t="shared" si="25"/>
        <v>19.655847087381105</v>
      </c>
      <c r="L243" s="38">
        <f t="shared" si="27"/>
        <v>2.608131756940619</v>
      </c>
      <c r="M243" s="41">
        <f t="shared" si="31"/>
        <v>2.2744031900706565</v>
      </c>
      <c r="N243" s="41">
        <f t="shared" si="32"/>
        <v>2.529379424472817</v>
      </c>
      <c r="O243" s="41">
        <f t="shared" si="33"/>
        <v>11.210687512016705</v>
      </c>
      <c r="P243" s="186"/>
      <c r="R243" s="41"/>
    </row>
    <row r="244" spans="1:18" ht="11.25" customHeight="1">
      <c r="A244" s="35"/>
      <c r="B244" s="185"/>
      <c r="C244" s="37"/>
      <c r="D244" s="37"/>
      <c r="E244" s="37"/>
      <c r="F244" s="38"/>
      <c r="G244" s="38"/>
      <c r="H244" s="37"/>
      <c r="I244" s="37"/>
      <c r="J244" s="37"/>
      <c r="K244" s="38"/>
      <c r="L244" s="38"/>
      <c r="P244" s="186"/>
      <c r="R244" s="41"/>
    </row>
    <row r="245" spans="1:18" s="47" customFormat="1" ht="11.25" customHeight="1">
      <c r="A245" s="44" t="s">
        <v>340</v>
      </c>
      <c r="B245" s="44"/>
      <c r="C245" s="45">
        <f>SUM(C246:C249)</f>
        <v>339494.462</v>
      </c>
      <c r="D245" s="45">
        <f>SUM(D246:D249)</f>
        <v>164036.576</v>
      </c>
      <c r="E245" s="45">
        <f>SUM(E246:E249)</f>
        <v>203767.477</v>
      </c>
      <c r="F245" s="43">
        <f aca="true" t="shared" si="34" ref="F245:F250">+E245/D245*100-100</f>
        <v>24.220757326707428</v>
      </c>
      <c r="G245" s="43"/>
      <c r="H245" s="45">
        <f>SUM(H246:H249)</f>
        <v>304050.42199999996</v>
      </c>
      <c r="I245" s="45">
        <f>SUM(I246:I249)</f>
        <v>157228.27099999998</v>
      </c>
      <c r="J245" s="45">
        <f>SUM(J246:J249)</f>
        <v>187823.171</v>
      </c>
      <c r="K245" s="43">
        <f>+J245/I245*100-100</f>
        <v>19.45890507184933</v>
      </c>
      <c r="L245" s="43">
        <f>+J245/J229*100</f>
        <v>22.43268637703716</v>
      </c>
      <c r="M245" s="46"/>
      <c r="N245" s="46"/>
      <c r="O245" s="46"/>
      <c r="P245" s="187"/>
      <c r="R245" s="46"/>
    </row>
    <row r="246" spans="1:18" ht="11.25" customHeight="1">
      <c r="A246" s="35" t="s">
        <v>149</v>
      </c>
      <c r="B246" s="35">
        <v>22042990</v>
      </c>
      <c r="C246" s="37">
        <v>289619.655</v>
      </c>
      <c r="D246" s="37">
        <v>138026.594</v>
      </c>
      <c r="E246" s="37">
        <v>176389.135</v>
      </c>
      <c r="F246" s="38">
        <f t="shared" si="34"/>
        <v>27.793586647512285</v>
      </c>
      <c r="G246" s="38"/>
      <c r="H246" s="37">
        <v>211210.998</v>
      </c>
      <c r="I246" s="37">
        <v>109914.505</v>
      </c>
      <c r="J246" s="37">
        <v>135415.131</v>
      </c>
      <c r="K246" s="38">
        <f t="shared" si="25"/>
        <v>23.20041927132364</v>
      </c>
      <c r="L246" s="38">
        <f>+J246/$J$229*100</f>
        <v>16.173324879220587</v>
      </c>
      <c r="M246" s="41">
        <f t="shared" si="31"/>
        <v>0.7963284597169731</v>
      </c>
      <c r="N246" s="41">
        <f t="shared" si="32"/>
        <v>0.7677067581288382</v>
      </c>
      <c r="O246" s="41">
        <f t="shared" si="33"/>
        <v>-3.5942080480594</v>
      </c>
      <c r="R246" s="41"/>
    </row>
    <row r="247" spans="1:18" ht="11.25" customHeight="1">
      <c r="A247" s="35" t="s">
        <v>76</v>
      </c>
      <c r="B247" s="35">
        <v>22042190</v>
      </c>
      <c r="C247" s="37">
        <v>47185.891</v>
      </c>
      <c r="D247" s="37">
        <v>24972.027</v>
      </c>
      <c r="E247" s="37">
        <v>26029.814</v>
      </c>
      <c r="F247" s="38">
        <f t="shared" si="34"/>
        <v>4.235887619375077</v>
      </c>
      <c r="G247" s="38"/>
      <c r="H247" s="37">
        <v>82325.766</v>
      </c>
      <c r="I247" s="37">
        <v>43215.072</v>
      </c>
      <c r="J247" s="37">
        <v>46994.435</v>
      </c>
      <c r="K247" s="38">
        <f t="shared" si="25"/>
        <v>8.745474264164116</v>
      </c>
      <c r="L247" s="38">
        <f>+J247/$J$229*100</f>
        <v>5.612786836726649</v>
      </c>
      <c r="M247" s="41">
        <f t="shared" si="31"/>
        <v>1.730539214938379</v>
      </c>
      <c r="N247" s="41">
        <f t="shared" si="32"/>
        <v>1.805408021739994</v>
      </c>
      <c r="O247" s="41">
        <f t="shared" si="33"/>
        <v>4.326328242395874</v>
      </c>
      <c r="R247" s="41"/>
    </row>
    <row r="248" spans="1:18" ht="11.25" customHeight="1">
      <c r="A248" s="35" t="s">
        <v>77</v>
      </c>
      <c r="B248" s="35">
        <v>22041000</v>
      </c>
      <c r="C248" s="37">
        <v>2438.165</v>
      </c>
      <c r="D248" s="37">
        <v>907.596</v>
      </c>
      <c r="E248" s="37">
        <v>1151.182</v>
      </c>
      <c r="F248" s="38">
        <f t="shared" si="34"/>
        <v>26.838593382958933</v>
      </c>
      <c r="G248" s="38"/>
      <c r="H248" s="37">
        <v>9566.31</v>
      </c>
      <c r="I248" s="37">
        <v>3630.585</v>
      </c>
      <c r="J248" s="37">
        <v>4485.098</v>
      </c>
      <c r="K248" s="38">
        <f t="shared" si="25"/>
        <v>23.536509956384435</v>
      </c>
      <c r="L248" s="38">
        <f>+J248/$J$229*100</f>
        <v>0.5356782992673286</v>
      </c>
      <c r="M248" s="41">
        <f t="shared" si="31"/>
        <v>4.000221464175691</v>
      </c>
      <c r="N248" s="41">
        <f t="shared" si="32"/>
        <v>3.896080723986303</v>
      </c>
      <c r="O248" s="41">
        <f t="shared" si="33"/>
        <v>-2.603374366195183</v>
      </c>
      <c r="R248" s="41"/>
    </row>
    <row r="249" spans="1:18" ht="11.25" customHeight="1">
      <c r="A249" s="35" t="s">
        <v>78</v>
      </c>
      <c r="B249" s="35">
        <v>22082010</v>
      </c>
      <c r="C249" s="37">
        <v>250.751</v>
      </c>
      <c r="D249" s="37">
        <v>130.359</v>
      </c>
      <c r="E249" s="37">
        <v>197.346</v>
      </c>
      <c r="F249" s="38">
        <f t="shared" si="34"/>
        <v>51.38655558879708</v>
      </c>
      <c r="G249" s="38"/>
      <c r="H249" s="37">
        <v>947.348</v>
      </c>
      <c r="I249" s="37">
        <v>468.109</v>
      </c>
      <c r="J249" s="37">
        <v>928.507</v>
      </c>
      <c r="K249" s="38">
        <f t="shared" si="25"/>
        <v>98.35273408543736</v>
      </c>
      <c r="L249" s="38">
        <f>+J249/$J$229*100</f>
        <v>0.11089636182259772</v>
      </c>
      <c r="M249" s="41">
        <f t="shared" si="31"/>
        <v>3.590921992344218</v>
      </c>
      <c r="N249" s="41">
        <f t="shared" si="32"/>
        <v>4.704969951253129</v>
      </c>
      <c r="O249" s="41">
        <f t="shared" si="33"/>
        <v>31.02400891147289</v>
      </c>
      <c r="R249" s="41"/>
    </row>
    <row r="250" spans="1:18" ht="11.25" customHeight="1">
      <c r="A250" s="35" t="s">
        <v>10</v>
      </c>
      <c r="B250" s="42" t="s">
        <v>185</v>
      </c>
      <c r="C250" s="37">
        <v>14627.406</v>
      </c>
      <c r="D250" s="37">
        <v>7296.084</v>
      </c>
      <c r="E250" s="37">
        <v>5795.344</v>
      </c>
      <c r="F250" s="38">
        <f t="shared" si="34"/>
        <v>-20.569116254692247</v>
      </c>
      <c r="G250" s="38"/>
      <c r="H250" s="37">
        <v>27994.97</v>
      </c>
      <c r="I250" s="37">
        <v>14837.881</v>
      </c>
      <c r="J250" s="37">
        <v>15126.012</v>
      </c>
      <c r="K250" s="38">
        <f t="shared" si="25"/>
        <v>1.9418608357891571</v>
      </c>
      <c r="L250" s="38">
        <f>+J250/$J$229*100</f>
        <v>1.8065773329495147</v>
      </c>
      <c r="R250" s="41"/>
    </row>
    <row r="251" spans="1:18" ht="11.25">
      <c r="A251" s="149"/>
      <c r="B251" s="149"/>
      <c r="C251" s="161"/>
      <c r="D251" s="161"/>
      <c r="E251" s="161"/>
      <c r="F251" s="161"/>
      <c r="G251" s="161"/>
      <c r="H251" s="161"/>
      <c r="I251" s="161"/>
      <c r="J251" s="161"/>
      <c r="K251" s="149"/>
      <c r="L251" s="149"/>
      <c r="R251" s="41"/>
    </row>
    <row r="252" spans="1:18" ht="11.25">
      <c r="A252" s="35" t="s">
        <v>75</v>
      </c>
      <c r="B252" s="35"/>
      <c r="C252" s="35"/>
      <c r="D252" s="35"/>
      <c r="E252" s="35"/>
      <c r="F252" s="35"/>
      <c r="G252" s="35"/>
      <c r="H252" s="35"/>
      <c r="I252" s="35"/>
      <c r="J252" s="35"/>
      <c r="K252" s="35"/>
      <c r="L252" s="35"/>
      <c r="R252" s="41"/>
    </row>
    <row r="253" spans="1:18" ht="19.5" customHeight="1">
      <c r="A253" s="328" t="s">
        <v>395</v>
      </c>
      <c r="B253" s="328"/>
      <c r="C253" s="328"/>
      <c r="D253" s="328"/>
      <c r="E253" s="328"/>
      <c r="F253" s="328"/>
      <c r="G253" s="328"/>
      <c r="H253" s="328"/>
      <c r="I253" s="328"/>
      <c r="J253" s="328"/>
      <c r="K253" s="328"/>
      <c r="L253" s="328"/>
      <c r="R253" s="41"/>
    </row>
    <row r="254" spans="1:18" ht="19.5" customHeight="1">
      <c r="A254" s="329" t="s">
        <v>268</v>
      </c>
      <c r="B254" s="329"/>
      <c r="C254" s="329"/>
      <c r="D254" s="329"/>
      <c r="E254" s="329"/>
      <c r="F254" s="329"/>
      <c r="G254" s="329"/>
      <c r="H254" s="329"/>
      <c r="I254" s="329"/>
      <c r="J254" s="329"/>
      <c r="K254" s="329"/>
      <c r="L254" s="329"/>
      <c r="R254" s="41"/>
    </row>
    <row r="255" spans="1:21" s="47" customFormat="1" ht="11.25">
      <c r="A255" s="44"/>
      <c r="B255" s="44"/>
      <c r="C255" s="330" t="s">
        <v>151</v>
      </c>
      <c r="D255" s="330"/>
      <c r="E255" s="330"/>
      <c r="F255" s="330"/>
      <c r="G255" s="258"/>
      <c r="H255" s="330" t="s">
        <v>152</v>
      </c>
      <c r="I255" s="330"/>
      <c r="J255" s="330"/>
      <c r="K255" s="330"/>
      <c r="L255" s="258"/>
      <c r="M255" s="332" t="s">
        <v>299</v>
      </c>
      <c r="N255" s="332" t="s">
        <v>299</v>
      </c>
      <c r="O255" s="332" t="s">
        <v>276</v>
      </c>
      <c r="P255" s="180"/>
      <c r="Q255" s="180"/>
      <c r="R255" s="180"/>
      <c r="S255" s="180"/>
      <c r="T255" s="180"/>
      <c r="U255" s="180"/>
    </row>
    <row r="256" spans="1:21" s="47" customFormat="1" ht="11.25">
      <c r="A256" s="44" t="s">
        <v>163</v>
      </c>
      <c r="B256" s="260" t="s">
        <v>138</v>
      </c>
      <c r="C256" s="259">
        <f>+C225</f>
        <v>2009</v>
      </c>
      <c r="D256" s="331" t="str">
        <f>+D225</f>
        <v>enero - julio</v>
      </c>
      <c r="E256" s="331"/>
      <c r="F256" s="331"/>
      <c r="G256" s="258"/>
      <c r="H256" s="259">
        <f>+H225</f>
        <v>2009</v>
      </c>
      <c r="I256" s="331" t="str">
        <f>+D256</f>
        <v>enero - julio</v>
      </c>
      <c r="J256" s="331"/>
      <c r="K256" s="331"/>
      <c r="L256" s="260" t="s">
        <v>338</v>
      </c>
      <c r="M256" s="333"/>
      <c r="N256" s="333"/>
      <c r="O256" s="333"/>
      <c r="P256" s="180"/>
      <c r="Q256" s="180"/>
      <c r="R256" s="180"/>
      <c r="S256" s="180"/>
      <c r="T256" s="180"/>
      <c r="U256" s="180"/>
    </row>
    <row r="257" spans="1:15" s="47" customFormat="1" ht="11.25">
      <c r="A257" s="261"/>
      <c r="B257" s="264" t="s">
        <v>48</v>
      </c>
      <c r="C257" s="261"/>
      <c r="D257" s="262">
        <f>+D226</f>
        <v>2009</v>
      </c>
      <c r="E257" s="262">
        <f>+E226</f>
        <v>2010</v>
      </c>
      <c r="F257" s="263" t="str">
        <f>+F226</f>
        <v>Var % 10/09</v>
      </c>
      <c r="G257" s="264"/>
      <c r="H257" s="261"/>
      <c r="I257" s="262">
        <f>+I226</f>
        <v>2009</v>
      </c>
      <c r="J257" s="262">
        <f>+J226</f>
        <v>2010</v>
      </c>
      <c r="K257" s="263" t="str">
        <f>+K226</f>
        <v>Var % 10/09</v>
      </c>
      <c r="L257" s="264">
        <v>2008</v>
      </c>
      <c r="M257" s="265"/>
      <c r="N257" s="265"/>
      <c r="O257" s="264"/>
    </row>
    <row r="258" spans="1:18" ht="11.25">
      <c r="A258" s="35"/>
      <c r="B258" s="35"/>
      <c r="C258" s="35"/>
      <c r="D258" s="35"/>
      <c r="E258" s="35"/>
      <c r="F258" s="35"/>
      <c r="G258" s="35"/>
      <c r="H258" s="35"/>
      <c r="I258" s="35"/>
      <c r="J258" s="35"/>
      <c r="K258" s="35"/>
      <c r="L258" s="35"/>
      <c r="R258" s="41"/>
    </row>
    <row r="259" spans="1:18" s="157" customFormat="1" ht="11.25">
      <c r="A259" s="155" t="s">
        <v>516</v>
      </c>
      <c r="B259" s="155"/>
      <c r="C259" s="155"/>
      <c r="D259" s="155"/>
      <c r="E259" s="155"/>
      <c r="F259" s="155"/>
      <c r="G259" s="155"/>
      <c r="H259" s="155">
        <f>(H261+H270)</f>
        <v>949455.599</v>
      </c>
      <c r="I259" s="155">
        <f>(+I261+I270)</f>
        <v>570716.319</v>
      </c>
      <c r="J259" s="155">
        <f>(+J261+J270)</f>
        <v>551465.515</v>
      </c>
      <c r="K259" s="156">
        <f>+J259/I259*100-100</f>
        <v>-3.373095066517635</v>
      </c>
      <c r="L259" s="155">
        <f>(+L261+L270)</f>
        <v>100</v>
      </c>
      <c r="M259" s="162"/>
      <c r="N259" s="162"/>
      <c r="O259" s="162"/>
      <c r="R259" s="162"/>
    </row>
    <row r="260" spans="1:18" ht="11.25" customHeight="1">
      <c r="A260" s="35"/>
      <c r="B260" s="35"/>
      <c r="C260" s="37"/>
      <c r="D260" s="37"/>
      <c r="E260" s="37"/>
      <c r="F260" s="38"/>
      <c r="G260" s="38"/>
      <c r="H260" s="37"/>
      <c r="I260" s="37"/>
      <c r="J260" s="37"/>
      <c r="K260" s="38"/>
      <c r="L260" s="38"/>
      <c r="R260" s="41"/>
    </row>
    <row r="261" spans="1:13" ht="11.25" customHeight="1">
      <c r="A261" s="44" t="s">
        <v>500</v>
      </c>
      <c r="B261" s="44"/>
      <c r="C261" s="45"/>
      <c r="D261" s="45"/>
      <c r="E261" s="45"/>
      <c r="F261" s="43"/>
      <c r="G261" s="43"/>
      <c r="H261" s="45">
        <f>SUM(H263:H268)</f>
        <v>84748.969</v>
      </c>
      <c r="I261" s="45">
        <f>SUM(I263:I268)</f>
        <v>60106.755</v>
      </c>
      <c r="J261" s="45">
        <f>SUM(J263:J268)</f>
        <v>55927.515</v>
      </c>
      <c r="K261" s="43">
        <f>+J261/I261*100-100</f>
        <v>-6.953028823465843</v>
      </c>
      <c r="L261" s="188">
        <f>+J261/$J$259*100</f>
        <v>10.1416160174585</v>
      </c>
      <c r="M261" s="40"/>
    </row>
    <row r="262" spans="1:13" ht="11.25" customHeight="1">
      <c r="A262" s="44"/>
      <c r="B262" s="44"/>
      <c r="C262" s="37"/>
      <c r="D262" s="37"/>
      <c r="E262" s="37"/>
      <c r="F262" s="38"/>
      <c r="G262" s="38"/>
      <c r="H262" s="37"/>
      <c r="I262" s="37"/>
      <c r="J262" s="37"/>
      <c r="K262" s="38"/>
      <c r="L262" s="162"/>
      <c r="M262" s="40"/>
    </row>
    <row r="263" spans="1:13" ht="11.25" customHeight="1">
      <c r="A263" s="35" t="s">
        <v>79</v>
      </c>
      <c r="B263" s="35"/>
      <c r="C263" s="37">
        <v>1069147</v>
      </c>
      <c r="D263" s="37">
        <v>754161</v>
      </c>
      <c r="E263" s="37">
        <v>373394</v>
      </c>
      <c r="F263" s="38">
        <f aca="true" t="shared" si="35" ref="F263:F279">+E263/D263*100-100</f>
        <v>-50.488821352469834</v>
      </c>
      <c r="G263" s="38"/>
      <c r="H263" s="37">
        <v>2470.923</v>
      </c>
      <c r="I263" s="37">
        <v>1617.49</v>
      </c>
      <c r="J263" s="37">
        <v>907.173</v>
      </c>
      <c r="K263" s="38">
        <f aca="true" t="shared" si="36" ref="K263:K280">+J263/I263*100-100</f>
        <v>-43.9147691794076</v>
      </c>
      <c r="L263" s="162">
        <f aca="true" t="shared" si="37" ref="L263:L268">+J263/$J$261*100</f>
        <v>1.622051328402487</v>
      </c>
      <c r="M263" s="40"/>
    </row>
    <row r="264" spans="1:13" ht="11.25" customHeight="1">
      <c r="A264" s="35" t="s">
        <v>80</v>
      </c>
      <c r="B264" s="35"/>
      <c r="C264" s="37">
        <v>324</v>
      </c>
      <c r="D264" s="37">
        <v>252</v>
      </c>
      <c r="E264" s="37">
        <v>1142</v>
      </c>
      <c r="F264" s="38">
        <f t="shared" si="35"/>
        <v>353.17460317460313</v>
      </c>
      <c r="G264" s="38"/>
      <c r="H264" s="37">
        <v>5447.95</v>
      </c>
      <c r="I264" s="37">
        <v>3782.75</v>
      </c>
      <c r="J264" s="37">
        <v>1704.114</v>
      </c>
      <c r="K264" s="38">
        <f t="shared" si="36"/>
        <v>-54.95039323243672</v>
      </c>
      <c r="L264" s="162">
        <f t="shared" si="37"/>
        <v>3.0470046809696445</v>
      </c>
      <c r="M264" s="40"/>
    </row>
    <row r="265" spans="1:13" ht="11.25" customHeight="1">
      <c r="A265" s="35" t="s">
        <v>81</v>
      </c>
      <c r="B265" s="35"/>
      <c r="C265" s="37">
        <v>400</v>
      </c>
      <c r="D265" s="37">
        <v>278</v>
      </c>
      <c r="E265" s="37">
        <v>582</v>
      </c>
      <c r="F265" s="38">
        <f t="shared" si="35"/>
        <v>109.35251798561148</v>
      </c>
      <c r="G265" s="38"/>
      <c r="H265" s="37">
        <v>430.145</v>
      </c>
      <c r="I265" s="37">
        <v>328.466</v>
      </c>
      <c r="J265" s="37">
        <v>1552.509</v>
      </c>
      <c r="K265" s="38">
        <f t="shared" si="36"/>
        <v>372.654399542114</v>
      </c>
      <c r="L265" s="162">
        <f t="shared" si="37"/>
        <v>2.7759305951641156</v>
      </c>
      <c r="M265" s="40"/>
    </row>
    <row r="266" spans="1:13" ht="11.25" customHeight="1">
      <c r="A266" s="35" t="s">
        <v>82</v>
      </c>
      <c r="B266" s="35"/>
      <c r="C266" s="37">
        <v>4280.241</v>
      </c>
      <c r="D266" s="37">
        <v>3305.62</v>
      </c>
      <c r="E266" s="37">
        <v>3148.017</v>
      </c>
      <c r="F266" s="38">
        <f t="shared" si="35"/>
        <v>-4.767728898058465</v>
      </c>
      <c r="G266" s="38"/>
      <c r="H266" s="37">
        <v>8301.279</v>
      </c>
      <c r="I266" s="37">
        <v>6320.244</v>
      </c>
      <c r="J266" s="37">
        <v>8708.737</v>
      </c>
      <c r="K266" s="38">
        <f t="shared" si="36"/>
        <v>37.79115173401533</v>
      </c>
      <c r="L266" s="162">
        <f t="shared" si="37"/>
        <v>15.571471394715106</v>
      </c>
      <c r="M266" s="40"/>
    </row>
    <row r="267" spans="1:13" ht="11.25" customHeight="1">
      <c r="A267" s="35" t="s">
        <v>83</v>
      </c>
      <c r="B267" s="35"/>
      <c r="C267" s="37">
        <v>9827.249</v>
      </c>
      <c r="D267" s="37">
        <v>8372.044</v>
      </c>
      <c r="E267" s="37">
        <v>6265.534</v>
      </c>
      <c r="F267" s="38">
        <f t="shared" si="35"/>
        <v>-25.161238999699478</v>
      </c>
      <c r="G267" s="38"/>
      <c r="H267" s="37">
        <v>28986.731</v>
      </c>
      <c r="I267" s="37">
        <v>24458.898</v>
      </c>
      <c r="J267" s="37">
        <v>20899.239</v>
      </c>
      <c r="K267" s="38">
        <f t="shared" si="36"/>
        <v>-14.55363606324373</v>
      </c>
      <c r="L267" s="162">
        <f t="shared" si="37"/>
        <v>37.36843841533099</v>
      </c>
      <c r="M267" s="40"/>
    </row>
    <row r="268" spans="1:13" ht="11.25" customHeight="1">
      <c r="A268" s="35" t="s">
        <v>84</v>
      </c>
      <c r="B268" s="35"/>
      <c r="C268" s="189"/>
      <c r="D268" s="189"/>
      <c r="E268" s="37"/>
      <c r="F268" s="190"/>
      <c r="G268" s="38"/>
      <c r="H268" s="37">
        <v>39111.941</v>
      </c>
      <c r="I268" s="37">
        <v>23598.907</v>
      </c>
      <c r="J268" s="37">
        <v>22155.743</v>
      </c>
      <c r="K268" s="38">
        <f t="shared" si="36"/>
        <v>-6.115384920157524</v>
      </c>
      <c r="L268" s="162">
        <f t="shared" si="37"/>
        <v>39.61510358541766</v>
      </c>
      <c r="M268" s="40"/>
    </row>
    <row r="269" spans="1:13" ht="11.25" customHeight="1">
      <c r="A269" s="35"/>
      <c r="B269" s="35"/>
      <c r="C269" s="37"/>
      <c r="D269" s="37"/>
      <c r="E269" s="37"/>
      <c r="F269" s="38"/>
      <c r="G269" s="38"/>
      <c r="H269" s="37"/>
      <c r="I269" s="37"/>
      <c r="J269" s="37"/>
      <c r="K269" s="38"/>
      <c r="L269" s="162"/>
      <c r="M269" s="40"/>
    </row>
    <row r="270" spans="1:18" ht="11.25" customHeight="1">
      <c r="A270" s="44" t="s">
        <v>501</v>
      </c>
      <c r="B270" s="44"/>
      <c r="C270" s="37"/>
      <c r="D270" s="37"/>
      <c r="E270" s="37"/>
      <c r="F270" s="38"/>
      <c r="G270" s="38"/>
      <c r="H270" s="45">
        <f>(H272+H282+H289)</f>
        <v>864706.63</v>
      </c>
      <c r="I270" s="45">
        <f>(I272+I282+I289)</f>
        <v>510609.564</v>
      </c>
      <c r="J270" s="45">
        <f>(J272+J282+J289)</f>
        <v>495538</v>
      </c>
      <c r="K270" s="43">
        <f t="shared" si="36"/>
        <v>-2.9516807092160207</v>
      </c>
      <c r="L270" s="188">
        <f>+J270/$J$259*100</f>
        <v>89.8583839825415</v>
      </c>
      <c r="M270" s="40"/>
      <c r="R270" s="290"/>
    </row>
    <row r="271" spans="1:13" ht="11.25" customHeight="1">
      <c r="A271" s="44"/>
      <c r="B271" s="44"/>
      <c r="C271" s="37"/>
      <c r="D271" s="37"/>
      <c r="E271" s="37"/>
      <c r="F271" s="38"/>
      <c r="G271" s="38"/>
      <c r="H271" s="37"/>
      <c r="I271" s="37"/>
      <c r="J271" s="37"/>
      <c r="K271" s="38"/>
      <c r="L271" s="162"/>
      <c r="M271" s="40"/>
    </row>
    <row r="272" spans="1:18" ht="11.25" customHeight="1">
      <c r="A272" s="44" t="s">
        <v>85</v>
      </c>
      <c r="B272" s="44"/>
      <c r="C272" s="45">
        <f>SUM(C273:C280)</f>
        <v>54333.274000000005</v>
      </c>
      <c r="D272" s="45">
        <f>SUM(D273:D280)</f>
        <v>32524.87</v>
      </c>
      <c r="E272" s="45">
        <f>SUM(E273:E280)</f>
        <v>32918.831</v>
      </c>
      <c r="F272" s="43">
        <f t="shared" si="35"/>
        <v>1.2112607982752905</v>
      </c>
      <c r="G272" s="38"/>
      <c r="H272" s="45">
        <f>SUM(H273:H280)</f>
        <v>129439.959</v>
      </c>
      <c r="I272" s="45">
        <f>SUM(I273:I280)</f>
        <v>81763.746</v>
      </c>
      <c r="J272" s="45">
        <f>SUM(J273:J280)</f>
        <v>91920.242</v>
      </c>
      <c r="K272" s="43">
        <f t="shared" si="36"/>
        <v>12.421759639045888</v>
      </c>
      <c r="L272" s="188">
        <f>+J272/$J$259*100</f>
        <v>16.668357222663325</v>
      </c>
      <c r="M272" s="40"/>
      <c r="R272" s="39"/>
    </row>
    <row r="273" spans="1:15" ht="11.25" customHeight="1">
      <c r="A273" s="35" t="s">
        <v>86</v>
      </c>
      <c r="B273" s="35"/>
      <c r="C273" s="37">
        <v>2608.932</v>
      </c>
      <c r="D273" s="37">
        <v>1410.269</v>
      </c>
      <c r="E273" s="37">
        <v>269.61</v>
      </c>
      <c r="F273" s="38">
        <f t="shared" si="35"/>
        <v>-80.88237066829095</v>
      </c>
      <c r="G273" s="38"/>
      <c r="H273" s="37">
        <v>3326.417</v>
      </c>
      <c r="I273" s="37">
        <v>1815.945</v>
      </c>
      <c r="J273" s="37">
        <v>344.031</v>
      </c>
      <c r="K273" s="38">
        <f t="shared" si="36"/>
        <v>-81.05498789886258</v>
      </c>
      <c r="L273" s="162">
        <f>+J273/$J$272*100</f>
        <v>0.3742712078586564</v>
      </c>
      <c r="M273" s="39">
        <f>+I273/D273*1000</f>
        <v>1287.658595629628</v>
      </c>
      <c r="N273" s="39">
        <f>+J273/E273*1000</f>
        <v>1276.032046289084</v>
      </c>
      <c r="O273" s="38">
        <f aca="true" t="shared" si="38" ref="O273:O287">+N273/M273*100-100</f>
        <v>-0.9029217356219306</v>
      </c>
    </row>
    <row r="274" spans="1:15" ht="11.25" customHeight="1">
      <c r="A274" s="35" t="s">
        <v>87</v>
      </c>
      <c r="B274" s="35"/>
      <c r="C274" s="37">
        <v>230.167</v>
      </c>
      <c r="D274" s="37">
        <v>52.516</v>
      </c>
      <c r="E274" s="37">
        <v>1520.864</v>
      </c>
      <c r="F274" s="38">
        <f t="shared" si="35"/>
        <v>2796.0012186762133</v>
      </c>
      <c r="G274" s="38"/>
      <c r="H274" s="37">
        <v>632.698</v>
      </c>
      <c r="I274" s="37">
        <v>140.523</v>
      </c>
      <c r="J274" s="37">
        <v>4396.867</v>
      </c>
      <c r="K274" s="38">
        <f t="shared" si="36"/>
        <v>3028.930495363749</v>
      </c>
      <c r="L274" s="162">
        <f aca="true" t="shared" si="39" ref="L274:L280">+J274/$J$272*100</f>
        <v>4.78335011346032</v>
      </c>
      <c r="M274" s="39">
        <f aca="true" t="shared" si="40" ref="M274:M287">+I274/D274*1000</f>
        <v>2675.8130855358368</v>
      </c>
      <c r="N274" s="39">
        <f aca="true" t="shared" si="41" ref="N274:N279">+J274/E274*1000</f>
        <v>2891.0323342521096</v>
      </c>
      <c r="O274" s="38">
        <f t="shared" si="38"/>
        <v>8.043134622505761</v>
      </c>
    </row>
    <row r="275" spans="1:15" ht="11.25" customHeight="1">
      <c r="A275" s="35" t="s">
        <v>88</v>
      </c>
      <c r="B275" s="35"/>
      <c r="C275" s="37">
        <v>13880.635</v>
      </c>
      <c r="D275" s="37">
        <v>9917.972</v>
      </c>
      <c r="E275" s="37">
        <v>6711.395</v>
      </c>
      <c r="F275" s="38">
        <f t="shared" si="35"/>
        <v>-32.33097451777439</v>
      </c>
      <c r="G275" s="38"/>
      <c r="H275" s="37">
        <v>44491.247</v>
      </c>
      <c r="I275" s="37">
        <v>34430.968</v>
      </c>
      <c r="J275" s="37">
        <v>20016.265</v>
      </c>
      <c r="K275" s="38">
        <f t="shared" si="36"/>
        <v>-41.865517693258006</v>
      </c>
      <c r="L275" s="162">
        <f t="shared" si="39"/>
        <v>21.775687883850438</v>
      </c>
      <c r="M275" s="39">
        <f t="shared" si="40"/>
        <v>3471.573422469836</v>
      </c>
      <c r="N275" s="39">
        <f t="shared" si="41"/>
        <v>2982.4298823120976</v>
      </c>
      <c r="O275" s="38">
        <f t="shared" si="38"/>
        <v>-14.089966727817014</v>
      </c>
    </row>
    <row r="276" spans="1:15" ht="11.25" customHeight="1">
      <c r="A276" s="35" t="s">
        <v>89</v>
      </c>
      <c r="B276" s="35"/>
      <c r="C276" s="37">
        <v>45.489</v>
      </c>
      <c r="D276" s="37">
        <v>24.031</v>
      </c>
      <c r="E276" s="37">
        <v>23.954</v>
      </c>
      <c r="F276" s="38">
        <f t="shared" si="35"/>
        <v>-0.3204194581998223</v>
      </c>
      <c r="G276" s="38"/>
      <c r="H276" s="37">
        <v>51.305</v>
      </c>
      <c r="I276" s="37">
        <v>21.394</v>
      </c>
      <c r="J276" s="37">
        <v>21.302</v>
      </c>
      <c r="K276" s="38">
        <f t="shared" si="36"/>
        <v>-0.4300271104047795</v>
      </c>
      <c r="L276" s="162">
        <f t="shared" si="39"/>
        <v>0.023174438552935925</v>
      </c>
      <c r="M276" s="39">
        <f t="shared" si="40"/>
        <v>890.2667387957222</v>
      </c>
      <c r="N276" s="39">
        <f t="shared" si="41"/>
        <v>889.2878016197711</v>
      </c>
      <c r="O276" s="38">
        <f t="shared" si="38"/>
        <v>-0.10995998539439711</v>
      </c>
    </row>
    <row r="277" spans="1:15" ht="11.25" customHeight="1">
      <c r="A277" s="35" t="s">
        <v>90</v>
      </c>
      <c r="B277" s="35"/>
      <c r="C277" s="37">
        <v>9146.571</v>
      </c>
      <c r="D277" s="37">
        <v>5450.466</v>
      </c>
      <c r="E277" s="37">
        <v>6453.922</v>
      </c>
      <c r="F277" s="38">
        <f t="shared" si="35"/>
        <v>18.41046251825071</v>
      </c>
      <c r="G277" s="38"/>
      <c r="H277" s="37">
        <v>27658.046</v>
      </c>
      <c r="I277" s="37">
        <v>15971.14</v>
      </c>
      <c r="J277" s="37">
        <v>26031.591</v>
      </c>
      <c r="K277" s="38">
        <f t="shared" si="36"/>
        <v>62.99143955910472</v>
      </c>
      <c r="L277" s="162">
        <f t="shared" si="39"/>
        <v>28.319758992801606</v>
      </c>
      <c r="M277" s="39">
        <f t="shared" si="40"/>
        <v>2930.2338552336623</v>
      </c>
      <c r="N277" s="39">
        <f t="shared" si="41"/>
        <v>4033.4529918396906</v>
      </c>
      <c r="O277" s="38">
        <f t="shared" si="38"/>
        <v>37.6495252976338</v>
      </c>
    </row>
    <row r="278" spans="1:15" ht="11.25" customHeight="1">
      <c r="A278" s="35" t="s">
        <v>150</v>
      </c>
      <c r="B278" s="35"/>
      <c r="C278" s="37">
        <v>24610.749</v>
      </c>
      <c r="D278" s="37">
        <v>13513.869</v>
      </c>
      <c r="E278" s="37">
        <v>15895.317</v>
      </c>
      <c r="F278" s="38">
        <f t="shared" si="35"/>
        <v>17.62225162904862</v>
      </c>
      <c r="G278" s="38"/>
      <c r="H278" s="37">
        <v>40149.982</v>
      </c>
      <c r="I278" s="37">
        <v>21897.672</v>
      </c>
      <c r="J278" s="37">
        <v>28711.64</v>
      </c>
      <c r="K278" s="38">
        <f t="shared" si="36"/>
        <v>31.1173169458379</v>
      </c>
      <c r="L278" s="162">
        <f t="shared" si="39"/>
        <v>31.235383388133375</v>
      </c>
      <c r="M278" s="39">
        <f t="shared" si="40"/>
        <v>1620.3851021495027</v>
      </c>
      <c r="N278" s="39">
        <f t="shared" si="41"/>
        <v>1806.2955271669007</v>
      </c>
      <c r="O278" s="38">
        <f t="shared" si="38"/>
        <v>11.473224776676886</v>
      </c>
    </row>
    <row r="279" spans="1:15" ht="11.25" customHeight="1">
      <c r="A279" s="35" t="s">
        <v>91</v>
      </c>
      <c r="B279" s="35"/>
      <c r="C279" s="37">
        <v>3810.731</v>
      </c>
      <c r="D279" s="37">
        <v>2155.747</v>
      </c>
      <c r="E279" s="37">
        <v>2043.769</v>
      </c>
      <c r="F279" s="38">
        <f t="shared" si="35"/>
        <v>-5.194394332915692</v>
      </c>
      <c r="G279" s="38"/>
      <c r="H279" s="37">
        <v>5387.128</v>
      </c>
      <c r="I279" s="37">
        <v>3015.566</v>
      </c>
      <c r="J279" s="37">
        <v>3439.383</v>
      </c>
      <c r="K279" s="38">
        <f t="shared" si="36"/>
        <v>14.054310202462815</v>
      </c>
      <c r="L279" s="162">
        <f t="shared" si="39"/>
        <v>3.7417035956019347</v>
      </c>
      <c r="M279" s="39">
        <f t="shared" si="40"/>
        <v>1398.849679484652</v>
      </c>
      <c r="N279" s="39">
        <f t="shared" si="41"/>
        <v>1682.8628871462479</v>
      </c>
      <c r="O279" s="38">
        <f t="shared" si="38"/>
        <v>20.30334008199</v>
      </c>
    </row>
    <row r="280" spans="1:19" ht="11.25" customHeight="1">
      <c r="A280" s="35" t="s">
        <v>10</v>
      </c>
      <c r="B280" s="35"/>
      <c r="C280" s="189"/>
      <c r="D280" s="189"/>
      <c r="E280" s="189"/>
      <c r="F280" s="38"/>
      <c r="G280" s="38"/>
      <c r="H280" s="37">
        <v>7743.136</v>
      </c>
      <c r="I280" s="37">
        <v>4470.538</v>
      </c>
      <c r="J280" s="37">
        <v>8959.163</v>
      </c>
      <c r="K280" s="38">
        <f t="shared" si="36"/>
        <v>100.40458217780503</v>
      </c>
      <c r="L280" s="162">
        <f t="shared" si="39"/>
        <v>9.746670379740733</v>
      </c>
      <c r="M280" s="39"/>
      <c r="O280" s="38"/>
      <c r="S280" s="39"/>
    </row>
    <row r="281" spans="1:15" ht="11.25" customHeight="1">
      <c r="A281" s="35"/>
      <c r="B281" s="35"/>
      <c r="C281" s="37"/>
      <c r="D281" s="37"/>
      <c r="E281" s="37"/>
      <c r="F281" s="38"/>
      <c r="G281" s="38"/>
      <c r="H281" s="37"/>
      <c r="I281" s="37"/>
      <c r="J281" s="37"/>
      <c r="K281" s="38"/>
      <c r="L281" s="162"/>
      <c r="M281" s="39"/>
      <c r="O281" s="38"/>
    </row>
    <row r="282" spans="1:15" ht="11.25" customHeight="1">
      <c r="A282" s="44" t="s">
        <v>92</v>
      </c>
      <c r="B282" s="44"/>
      <c r="C282" s="45">
        <f>SUM(C283:C287)</f>
        <v>241947.644</v>
      </c>
      <c r="D282" s="45">
        <f>SUM(D283:D287)</f>
        <v>146398.528</v>
      </c>
      <c r="E282" s="45">
        <f>SUM(E283:E287)</f>
        <v>118011.07999999999</v>
      </c>
      <c r="F282" s="43">
        <f aca="true" t="shared" si="42" ref="F282:F287">+E282/D282*100-100</f>
        <v>-19.390528298208025</v>
      </c>
      <c r="G282" s="43"/>
      <c r="H282" s="45">
        <f>SUM(H283:H287)</f>
        <v>614378.3859999999</v>
      </c>
      <c r="I282" s="45">
        <f>SUM(I283:I287)</f>
        <v>363677.155</v>
      </c>
      <c r="J282" s="45">
        <f>SUM(J283:J287)</f>
        <v>334849.74100000004</v>
      </c>
      <c r="K282" s="43">
        <f aca="true" t="shared" si="43" ref="K282:K287">+J282/I282*100-100</f>
        <v>-7.926649668165155</v>
      </c>
      <c r="L282" s="188">
        <f>+J282/$J$259*100</f>
        <v>60.719978292749644</v>
      </c>
      <c r="M282" s="39">
        <f t="shared" si="40"/>
        <v>2484.158549736238</v>
      </c>
      <c r="N282" s="39">
        <f aca="true" t="shared" si="44" ref="N282:N287">+J282/E282*1000</f>
        <v>2837.443238380668</v>
      </c>
      <c r="O282" s="38">
        <f t="shared" si="38"/>
        <v>14.22150324027993</v>
      </c>
    </row>
    <row r="283" spans="1:15" ht="11.25" customHeight="1">
      <c r="A283" s="35" t="s">
        <v>93</v>
      </c>
      <c r="B283" s="35"/>
      <c r="C283" s="37">
        <v>4490.372</v>
      </c>
      <c r="D283" s="37">
        <v>2629.059</v>
      </c>
      <c r="E283" s="37">
        <v>2281.969</v>
      </c>
      <c r="F283" s="38">
        <f t="shared" si="42"/>
        <v>-13.202062030559219</v>
      </c>
      <c r="G283" s="38"/>
      <c r="H283" s="37">
        <v>24267.514</v>
      </c>
      <c r="I283" s="37">
        <v>14233.3</v>
      </c>
      <c r="J283" s="37">
        <v>16132.988</v>
      </c>
      <c r="K283" s="38">
        <f t="shared" si="43"/>
        <v>13.346785355469223</v>
      </c>
      <c r="L283" s="162">
        <f>+J283/$J$282*100</f>
        <v>4.817978342112559</v>
      </c>
      <c r="M283" s="39">
        <f t="shared" si="40"/>
        <v>5413.838183167437</v>
      </c>
      <c r="N283" s="39">
        <f t="shared" si="44"/>
        <v>7069.766504277665</v>
      </c>
      <c r="O283" s="38">
        <f t="shared" si="38"/>
        <v>30.586956334579725</v>
      </c>
    </row>
    <row r="284" spans="1:15" ht="11.25" customHeight="1">
      <c r="A284" s="35" t="s">
        <v>94</v>
      </c>
      <c r="B284" s="35"/>
      <c r="C284" s="37">
        <v>99361.848</v>
      </c>
      <c r="D284" s="37">
        <v>59417.876</v>
      </c>
      <c r="E284" s="37">
        <v>43575.963</v>
      </c>
      <c r="F284" s="38">
        <f t="shared" si="42"/>
        <v>-26.661863510570456</v>
      </c>
      <c r="G284" s="38"/>
      <c r="H284" s="37">
        <v>201075.513</v>
      </c>
      <c r="I284" s="37">
        <v>117138.159</v>
      </c>
      <c r="J284" s="37">
        <v>99000.043</v>
      </c>
      <c r="K284" s="38">
        <f t="shared" si="43"/>
        <v>-15.484378578973562</v>
      </c>
      <c r="L284" s="162">
        <f>+J284/$J$282*100</f>
        <v>29.565512789212516</v>
      </c>
      <c r="M284" s="39">
        <f t="shared" si="40"/>
        <v>1971.4295913236617</v>
      </c>
      <c r="N284" s="39">
        <f t="shared" si="44"/>
        <v>2271.8957008477355</v>
      </c>
      <c r="O284" s="38">
        <f t="shared" si="38"/>
        <v>15.241026656312599</v>
      </c>
    </row>
    <row r="285" spans="1:27" ht="11.25" customHeight="1">
      <c r="A285" s="35" t="s">
        <v>95</v>
      </c>
      <c r="B285" s="35"/>
      <c r="C285" s="37">
        <v>5793.352</v>
      </c>
      <c r="D285" s="37">
        <v>4565.672</v>
      </c>
      <c r="E285" s="37">
        <v>5459.851</v>
      </c>
      <c r="F285" s="38">
        <f t="shared" si="42"/>
        <v>19.584827819431624</v>
      </c>
      <c r="G285" s="38"/>
      <c r="H285" s="37">
        <v>26625.792</v>
      </c>
      <c r="I285" s="37">
        <v>20730.411</v>
      </c>
      <c r="J285" s="37">
        <v>26020.657</v>
      </c>
      <c r="K285" s="38">
        <f t="shared" si="43"/>
        <v>25.51925285031733</v>
      </c>
      <c r="L285" s="162">
        <f>+J285/$J$282*100</f>
        <v>7.770845789604477</v>
      </c>
      <c r="M285" s="39">
        <f t="shared" si="40"/>
        <v>4540.49502460974</v>
      </c>
      <c r="N285" s="39">
        <f t="shared" si="44"/>
        <v>4765.818151447723</v>
      </c>
      <c r="O285" s="38">
        <f t="shared" si="38"/>
        <v>4.962523372819902</v>
      </c>
      <c r="V285" s="39"/>
      <c r="W285" s="39"/>
      <c r="X285" s="39"/>
      <c r="Y285" s="39"/>
      <c r="Z285" s="39"/>
      <c r="AA285" s="39"/>
    </row>
    <row r="286" spans="1:15" ht="11.25" customHeight="1">
      <c r="A286" s="35" t="s">
        <v>96</v>
      </c>
      <c r="B286" s="35"/>
      <c r="C286" s="37">
        <v>112084.74</v>
      </c>
      <c r="D286" s="37">
        <v>68099.199</v>
      </c>
      <c r="E286" s="37">
        <v>53386.628</v>
      </c>
      <c r="F286" s="38">
        <f t="shared" si="42"/>
        <v>-21.604616817886495</v>
      </c>
      <c r="G286" s="38"/>
      <c r="H286" s="37">
        <v>340323.502</v>
      </c>
      <c r="I286" s="37">
        <v>199495.187</v>
      </c>
      <c r="J286" s="37">
        <v>178815.553</v>
      </c>
      <c r="K286" s="38">
        <f t="shared" si="43"/>
        <v>-10.365981410869821</v>
      </c>
      <c r="L286" s="162">
        <f>+J286/$J$282*100</f>
        <v>53.4017295238105</v>
      </c>
      <c r="M286" s="39">
        <f t="shared" si="40"/>
        <v>2929.479199894848</v>
      </c>
      <c r="N286" s="39">
        <f t="shared" si="44"/>
        <v>3349.4446024948425</v>
      </c>
      <c r="O286" s="38">
        <f t="shared" si="38"/>
        <v>14.335838350211489</v>
      </c>
    </row>
    <row r="287" spans="1:25" ht="11.25" customHeight="1">
      <c r="A287" s="35" t="s">
        <v>97</v>
      </c>
      <c r="B287" s="35"/>
      <c r="C287" s="37">
        <v>20217.332</v>
      </c>
      <c r="D287" s="37">
        <v>11686.722</v>
      </c>
      <c r="E287" s="37">
        <v>13306.669</v>
      </c>
      <c r="F287" s="38">
        <f t="shared" si="42"/>
        <v>13.861431802690262</v>
      </c>
      <c r="G287" s="38"/>
      <c r="H287" s="37">
        <v>22086.065</v>
      </c>
      <c r="I287" s="37">
        <v>12080.098</v>
      </c>
      <c r="J287" s="37">
        <v>14880.5</v>
      </c>
      <c r="K287" s="38">
        <f t="shared" si="43"/>
        <v>23.18194769611968</v>
      </c>
      <c r="L287" s="162">
        <f>+J287/$J$282*100</f>
        <v>4.44393355525994</v>
      </c>
      <c r="M287" s="39">
        <f t="shared" si="40"/>
        <v>1033.6600802175324</v>
      </c>
      <c r="N287" s="39">
        <f t="shared" si="44"/>
        <v>1118.273852006088</v>
      </c>
      <c r="O287" s="38">
        <f t="shared" si="38"/>
        <v>8.185841110430502</v>
      </c>
      <c r="T287" s="39"/>
      <c r="U287" s="39"/>
      <c r="V287" s="39"/>
      <c r="W287" s="39"/>
      <c r="X287" s="39"/>
      <c r="Y287" s="39"/>
    </row>
    <row r="288" spans="1:25" ht="11.25" customHeight="1">
      <c r="A288" s="35"/>
      <c r="B288" s="35"/>
      <c r="C288" s="37"/>
      <c r="D288" s="37"/>
      <c r="E288" s="37"/>
      <c r="F288" s="38"/>
      <c r="G288" s="38"/>
      <c r="H288" s="37"/>
      <c r="I288" s="37"/>
      <c r="J288" s="37"/>
      <c r="K288" s="38"/>
      <c r="L288" s="162"/>
      <c r="M288" s="40"/>
      <c r="O288" s="191"/>
      <c r="Q288" s="274"/>
      <c r="R288" s="274"/>
      <c r="S288" s="274"/>
      <c r="T288" s="275"/>
      <c r="U288" s="275"/>
      <c r="V288" s="275"/>
      <c r="W288" s="39"/>
      <c r="X288" s="39"/>
      <c r="Y288" s="39"/>
    </row>
    <row r="289" spans="1:26" ht="11.25" customHeight="1">
      <c r="A289" s="44" t="s">
        <v>98</v>
      </c>
      <c r="B289" s="44"/>
      <c r="C289" s="37"/>
      <c r="D289" s="37"/>
      <c r="E289" s="37"/>
      <c r="F289" s="38"/>
      <c r="G289" s="38"/>
      <c r="H289" s="45">
        <v>120888.285</v>
      </c>
      <c r="I289" s="45">
        <v>65168.663</v>
      </c>
      <c r="J289" s="45">
        <v>68768.01699999999</v>
      </c>
      <c r="K289" s="43">
        <f>+J289/I289*100-100</f>
        <v>5.52313617359313</v>
      </c>
      <c r="L289" s="188">
        <f>+J289/$J$259*100</f>
        <v>12.470048467128535</v>
      </c>
      <c r="M289" s="40"/>
      <c r="O289" s="191"/>
      <c r="Q289" s="274"/>
      <c r="R289" s="275"/>
      <c r="S289" s="273"/>
      <c r="T289" s="273"/>
      <c r="U289" s="273"/>
      <c r="V289" s="273"/>
      <c r="W289" s="273"/>
      <c r="X289" s="273"/>
      <c r="Y289" s="273"/>
      <c r="Z289" s="273"/>
    </row>
    <row r="290" spans="1:26" ht="11.25" customHeight="1">
      <c r="A290" s="146" t="s">
        <v>233</v>
      </c>
      <c r="B290" s="35">
        <v>16010000</v>
      </c>
      <c r="C290" s="37">
        <v>3861.534</v>
      </c>
      <c r="D290" s="37">
        <v>2256.913</v>
      </c>
      <c r="E290" s="37">
        <v>2530.594</v>
      </c>
      <c r="F290" s="38">
        <f>+E290/D290*100-100</f>
        <v>12.12634248639624</v>
      </c>
      <c r="G290" s="38"/>
      <c r="H290" s="37">
        <v>7054.276</v>
      </c>
      <c r="I290" s="37">
        <v>4075.451</v>
      </c>
      <c r="J290" s="37">
        <v>5098.176</v>
      </c>
      <c r="K290" s="38">
        <f>+J290/I290*100-100</f>
        <v>25.094768652598205</v>
      </c>
      <c r="L290" s="162">
        <f>+J290/$J$289*100</f>
        <v>7.413585882518614</v>
      </c>
      <c r="M290" s="40"/>
      <c r="O290" s="191"/>
      <c r="Q290" s="274"/>
      <c r="R290" s="274"/>
      <c r="S290" s="273"/>
      <c r="T290" s="273"/>
      <c r="U290" s="273"/>
      <c r="V290" s="273"/>
      <c r="W290" s="273"/>
      <c r="X290" s="273"/>
      <c r="Y290" s="273"/>
      <c r="Z290" s="273"/>
    </row>
    <row r="291" spans="1:26" ht="15">
      <c r="A291" s="35" t="s">
        <v>10</v>
      </c>
      <c r="B291" s="35"/>
      <c r="C291" s="37"/>
      <c r="D291" s="37"/>
      <c r="E291" s="37"/>
      <c r="F291" s="37"/>
      <c r="G291" s="37"/>
      <c r="H291" s="37">
        <f>+H289-H290</f>
        <v>113834.009</v>
      </c>
      <c r="I291" s="37">
        <f>+I289-I290</f>
        <v>61093.212</v>
      </c>
      <c r="J291" s="37">
        <f>+(J289-J290)</f>
        <v>63669.84099999999</v>
      </c>
      <c r="K291" s="38">
        <f>+J291/I291*100-100</f>
        <v>4.217537293668556</v>
      </c>
      <c r="L291" s="162">
        <f>+J291/$J$289*100</f>
        <v>92.58641411748138</v>
      </c>
      <c r="M291" s="40"/>
      <c r="Q291" s="274"/>
      <c r="R291" s="275"/>
      <c r="S291" s="273"/>
      <c r="T291" s="273"/>
      <c r="U291" s="273"/>
      <c r="V291" s="273"/>
      <c r="W291" s="273"/>
      <c r="X291" s="273"/>
      <c r="Y291" s="273"/>
      <c r="Z291" s="273"/>
    </row>
    <row r="292" spans="1:26" ht="15">
      <c r="A292" s="149"/>
      <c r="B292" s="149"/>
      <c r="C292" s="161"/>
      <c r="D292" s="161"/>
      <c r="E292" s="161"/>
      <c r="F292" s="161"/>
      <c r="G292" s="161"/>
      <c r="H292" s="161"/>
      <c r="I292" s="161"/>
      <c r="J292" s="161"/>
      <c r="K292" s="149"/>
      <c r="L292" s="149"/>
      <c r="Q292" s="274"/>
      <c r="R292" s="276"/>
      <c r="S292" s="273"/>
      <c r="T292" s="273"/>
      <c r="U292" s="273"/>
      <c r="V292" s="273"/>
      <c r="W292" s="273"/>
      <c r="X292" s="273"/>
      <c r="Y292" s="273"/>
      <c r="Z292" s="273"/>
    </row>
    <row r="293" spans="1:26" ht="15">
      <c r="A293" s="35" t="s">
        <v>339</v>
      </c>
      <c r="B293" s="35"/>
      <c r="C293" s="35"/>
      <c r="D293" s="35"/>
      <c r="E293" s="35"/>
      <c r="F293" s="35"/>
      <c r="G293" s="35"/>
      <c r="H293" s="35"/>
      <c r="I293" s="35"/>
      <c r="J293" s="35"/>
      <c r="K293" s="35"/>
      <c r="L293" s="35"/>
      <c r="Q293" s="274"/>
      <c r="R293" s="276"/>
      <c r="S293" s="273"/>
      <c r="T293" s="273"/>
      <c r="U293" s="273"/>
      <c r="V293" s="273"/>
      <c r="W293" s="273"/>
      <c r="X293" s="273"/>
      <c r="Y293" s="273"/>
      <c r="Z293" s="273"/>
    </row>
    <row r="294" spans="1:26" ht="19.5" customHeight="1">
      <c r="A294" s="328" t="s">
        <v>396</v>
      </c>
      <c r="B294" s="328"/>
      <c r="C294" s="328"/>
      <c r="D294" s="328"/>
      <c r="E294" s="328"/>
      <c r="F294" s="328"/>
      <c r="G294" s="328"/>
      <c r="H294" s="328"/>
      <c r="I294" s="328"/>
      <c r="J294" s="328"/>
      <c r="K294" s="328"/>
      <c r="L294" s="328"/>
      <c r="Q294" s="274"/>
      <c r="R294" s="276"/>
      <c r="S294" s="273"/>
      <c r="T294" s="273"/>
      <c r="U294" s="273"/>
      <c r="V294" s="273"/>
      <c r="W294" s="273"/>
      <c r="X294" s="273"/>
      <c r="Y294" s="273"/>
      <c r="Z294" s="273"/>
    </row>
    <row r="295" spans="1:26" ht="19.5" customHeight="1">
      <c r="A295" s="329" t="s">
        <v>269</v>
      </c>
      <c r="B295" s="329"/>
      <c r="C295" s="329"/>
      <c r="D295" s="329"/>
      <c r="E295" s="329"/>
      <c r="F295" s="329"/>
      <c r="G295" s="329"/>
      <c r="H295" s="329"/>
      <c r="I295" s="329"/>
      <c r="J295" s="329"/>
      <c r="K295" s="329"/>
      <c r="L295" s="329"/>
      <c r="Q295" s="274"/>
      <c r="R295" s="276"/>
      <c r="S295" s="273"/>
      <c r="T295" s="273"/>
      <c r="U295" s="273"/>
      <c r="V295" s="273"/>
      <c r="W295" s="273"/>
      <c r="X295" s="273"/>
      <c r="Y295" s="273"/>
      <c r="Z295" s="273"/>
    </row>
    <row r="296" spans="1:26" ht="15">
      <c r="A296" s="35"/>
      <c r="B296" s="35"/>
      <c r="C296" s="335" t="s">
        <v>151</v>
      </c>
      <c r="D296" s="335"/>
      <c r="E296" s="335"/>
      <c r="F296" s="335"/>
      <c r="G296" s="42"/>
      <c r="H296" s="335" t="s">
        <v>152</v>
      </c>
      <c r="I296" s="335"/>
      <c r="J296" s="335"/>
      <c r="K296" s="335"/>
      <c r="L296" s="42"/>
      <c r="M296" s="336" t="s">
        <v>299</v>
      </c>
      <c r="N296" s="336" t="s">
        <v>299</v>
      </c>
      <c r="O296" s="336" t="s">
        <v>276</v>
      </c>
      <c r="P296" s="146"/>
      <c r="Q296" s="277"/>
      <c r="R296" s="277"/>
      <c r="S296" s="278"/>
      <c r="T296" s="278"/>
      <c r="U296" s="278"/>
      <c r="V296" s="273"/>
      <c r="W296" s="273"/>
      <c r="X296" s="273"/>
      <c r="Y296" s="273"/>
      <c r="Z296" s="273"/>
    </row>
    <row r="297" spans="1:26" ht="15">
      <c r="A297" s="35" t="s">
        <v>163</v>
      </c>
      <c r="B297" s="148" t="s">
        <v>138</v>
      </c>
      <c r="C297" s="147">
        <f>+C256</f>
        <v>2009</v>
      </c>
      <c r="D297" s="334" t="str">
        <f>+D256</f>
        <v>enero - julio</v>
      </c>
      <c r="E297" s="334"/>
      <c r="F297" s="334"/>
      <c r="G297" s="42"/>
      <c r="H297" s="147">
        <f>+H256</f>
        <v>2009</v>
      </c>
      <c r="I297" s="334" t="str">
        <f>+D297</f>
        <v>enero - julio</v>
      </c>
      <c r="J297" s="334"/>
      <c r="K297" s="334"/>
      <c r="L297" s="148" t="s">
        <v>338</v>
      </c>
      <c r="M297" s="337"/>
      <c r="N297" s="337"/>
      <c r="O297" s="337"/>
      <c r="P297" s="146"/>
      <c r="Q297" s="277"/>
      <c r="R297" s="277"/>
      <c r="S297" s="278"/>
      <c r="T297" s="278"/>
      <c r="U297" s="278"/>
      <c r="V297" s="273"/>
      <c r="W297" s="273"/>
      <c r="X297" s="273"/>
      <c r="Y297" s="273"/>
      <c r="Z297" s="273"/>
    </row>
    <row r="298" spans="1:15" ht="11.25">
      <c r="A298" s="149"/>
      <c r="B298" s="153" t="s">
        <v>48</v>
      </c>
      <c r="C298" s="149"/>
      <c r="D298" s="150">
        <f>+D257</f>
        <v>2009</v>
      </c>
      <c r="E298" s="150">
        <f>+E257</f>
        <v>2010</v>
      </c>
      <c r="F298" s="151" t="str">
        <f>+F257</f>
        <v>Var % 10/09</v>
      </c>
      <c r="G298" s="153"/>
      <c r="H298" s="149"/>
      <c r="I298" s="150">
        <f>+I257</f>
        <v>2009</v>
      </c>
      <c r="J298" s="150">
        <f>+J257</f>
        <v>2010</v>
      </c>
      <c r="K298" s="151" t="str">
        <f>+K257</f>
        <v>Var % 10/09</v>
      </c>
      <c r="L298" s="153">
        <v>2008</v>
      </c>
      <c r="M298" s="154"/>
      <c r="N298" s="154"/>
      <c r="O298" s="153"/>
    </row>
    <row r="299" spans="1:18" ht="11.25">
      <c r="A299" s="35"/>
      <c r="B299" s="35"/>
      <c r="C299" s="37"/>
      <c r="D299" s="37"/>
      <c r="E299" s="37"/>
      <c r="F299" s="38"/>
      <c r="G299" s="38"/>
      <c r="H299" s="37"/>
      <c r="I299" s="37"/>
      <c r="J299" s="37"/>
      <c r="K299" s="38"/>
      <c r="L299" s="38"/>
      <c r="R299" s="41"/>
    </row>
    <row r="300" spans="1:18" s="157" customFormat="1" ht="11.25">
      <c r="A300" s="155" t="s">
        <v>502</v>
      </c>
      <c r="B300" s="155"/>
      <c r="C300" s="155"/>
      <c r="D300" s="155"/>
      <c r="E300" s="155"/>
      <c r="F300" s="155"/>
      <c r="G300" s="155"/>
      <c r="H300" s="155">
        <f>+H302+H312</f>
        <v>3661025.808</v>
      </c>
      <c r="I300" s="155">
        <f>+I302+I312</f>
        <v>2025382.7580000001</v>
      </c>
      <c r="J300" s="155">
        <f>+J302+J312</f>
        <v>2137685.6330000004</v>
      </c>
      <c r="K300" s="156">
        <f>+J300/I300*100-100</f>
        <v>5.544772935210318</v>
      </c>
      <c r="L300" s="155">
        <f>+L302+L312</f>
        <v>100</v>
      </c>
      <c r="M300" s="162"/>
      <c r="N300" s="162"/>
      <c r="O300" s="162"/>
      <c r="R300" s="162"/>
    </row>
    <row r="301" spans="1:23" ht="18">
      <c r="A301" s="35"/>
      <c r="B301" s="35"/>
      <c r="C301" s="37"/>
      <c r="D301" s="37"/>
      <c r="E301" s="37"/>
      <c r="F301" s="38"/>
      <c r="G301" s="38"/>
      <c r="H301" s="37"/>
      <c r="I301" s="37"/>
      <c r="J301" s="37"/>
      <c r="K301" s="38"/>
      <c r="L301" s="38"/>
      <c r="R301" s="279"/>
      <c r="S301" s="280"/>
      <c r="T301" s="280"/>
      <c r="U301" s="280"/>
      <c r="V301" s="280"/>
      <c r="W301" s="280"/>
    </row>
    <row r="302" spans="1:23" ht="18">
      <c r="A302" s="44" t="s">
        <v>500</v>
      </c>
      <c r="B302" s="44"/>
      <c r="C302" s="45"/>
      <c r="D302" s="45"/>
      <c r="E302" s="45"/>
      <c r="F302" s="43"/>
      <c r="G302" s="43"/>
      <c r="H302" s="45">
        <f>+H304+H307+H310</f>
        <v>279676.618</v>
      </c>
      <c r="I302" s="45">
        <f>+I304+I307+I310</f>
        <v>172528.844</v>
      </c>
      <c r="J302" s="45">
        <f>+J304+J307+J310</f>
        <v>171539.316</v>
      </c>
      <c r="K302" s="43">
        <f>+J302/I302*100-100</f>
        <v>-0.5735435171640262</v>
      </c>
      <c r="L302" s="43">
        <f>+J302/$J$300*100</f>
        <v>8.024534260412459</v>
      </c>
      <c r="R302" s="279"/>
      <c r="S302" s="280"/>
      <c r="T302" s="280"/>
      <c r="U302" s="280"/>
      <c r="V302" s="280"/>
      <c r="W302" s="280"/>
    </row>
    <row r="303" spans="1:23" ht="18">
      <c r="A303" s="44"/>
      <c r="B303" s="44"/>
      <c r="C303" s="37"/>
      <c r="D303" s="37"/>
      <c r="E303" s="37"/>
      <c r="F303" s="38"/>
      <c r="G303" s="38"/>
      <c r="H303" s="37"/>
      <c r="I303" s="37"/>
      <c r="J303" s="37"/>
      <c r="K303" s="43"/>
      <c r="L303" s="38"/>
      <c r="R303" s="279"/>
      <c r="S303" s="280"/>
      <c r="T303" s="280"/>
      <c r="U303" s="280"/>
      <c r="V303" s="280"/>
      <c r="W303" s="280"/>
    </row>
    <row r="304" spans="1:23" ht="18">
      <c r="A304" s="44" t="s">
        <v>100</v>
      </c>
      <c r="B304" s="44"/>
      <c r="C304" s="45">
        <f>+C305+C306</f>
        <v>3645266.542</v>
      </c>
      <c r="D304" s="45">
        <f>+D305+D306</f>
        <v>2106938.269</v>
      </c>
      <c r="E304" s="45">
        <f>+E305+E306</f>
        <v>2384513.702</v>
      </c>
      <c r="F304" s="43">
        <f aca="true" t="shared" si="45" ref="F304:F309">+E304/D304*100-100</f>
        <v>13.174350529583563</v>
      </c>
      <c r="G304" s="37"/>
      <c r="H304" s="45">
        <f>+H305+H306</f>
        <v>273744.614</v>
      </c>
      <c r="I304" s="45">
        <f>+I305+I306</f>
        <v>168393.027</v>
      </c>
      <c r="J304" s="45">
        <f>+J305+J306</f>
        <v>168594.334</v>
      </c>
      <c r="K304" s="43">
        <f aca="true" t="shared" si="46" ref="K304:K310">+J304/I304*100-100</f>
        <v>0.11954592395323971</v>
      </c>
      <c r="L304" s="43">
        <f aca="true" t="shared" si="47" ref="L304:L331">+J304/$J$300*100</f>
        <v>7.886769289055702</v>
      </c>
      <c r="R304" s="279"/>
      <c r="S304" s="280"/>
      <c r="T304" s="280"/>
      <c r="U304" s="280"/>
      <c r="V304" s="280"/>
      <c r="W304" s="280"/>
    </row>
    <row r="305" spans="1:23" ht="18">
      <c r="A305" s="35" t="s">
        <v>125</v>
      </c>
      <c r="B305" s="35"/>
      <c r="C305" s="37">
        <v>0</v>
      </c>
      <c r="D305" s="37">
        <v>0</v>
      </c>
      <c r="E305" s="37">
        <v>0</v>
      </c>
      <c r="F305" s="38"/>
      <c r="G305" s="38"/>
      <c r="H305" s="37">
        <v>0</v>
      </c>
      <c r="I305" s="37">
        <v>0</v>
      </c>
      <c r="J305" s="37">
        <v>0</v>
      </c>
      <c r="K305" s="38"/>
      <c r="L305" s="38">
        <f t="shared" si="47"/>
        <v>0</v>
      </c>
      <c r="R305" s="279"/>
      <c r="S305" s="280"/>
      <c r="T305" s="280"/>
      <c r="U305" s="280"/>
      <c r="V305" s="280"/>
      <c r="W305" s="280"/>
    </row>
    <row r="306" spans="1:23" ht="18">
      <c r="A306" s="35" t="s">
        <v>126</v>
      </c>
      <c r="B306" s="35"/>
      <c r="C306" s="37">
        <v>3645266.542</v>
      </c>
      <c r="D306" s="37">
        <v>2106938.269</v>
      </c>
      <c r="E306" s="37">
        <v>2384513.702</v>
      </c>
      <c r="F306" s="38">
        <f t="shared" si="45"/>
        <v>13.174350529583563</v>
      </c>
      <c r="G306" s="38"/>
      <c r="H306" s="37">
        <v>273744.614</v>
      </c>
      <c r="I306" s="37">
        <v>168393.027</v>
      </c>
      <c r="J306" s="37">
        <v>168594.334</v>
      </c>
      <c r="K306" s="38">
        <f t="shared" si="46"/>
        <v>0.11954592395323971</v>
      </c>
      <c r="L306" s="38">
        <f t="shared" si="47"/>
        <v>7.886769289055702</v>
      </c>
      <c r="R306" s="279"/>
      <c r="S306" s="280"/>
      <c r="T306" s="280"/>
      <c r="U306" s="280"/>
      <c r="V306" s="280"/>
      <c r="W306" s="280"/>
    </row>
    <row r="307" spans="1:23" ht="18">
      <c r="A307" s="44" t="s">
        <v>127</v>
      </c>
      <c r="B307" s="44"/>
      <c r="C307" s="45">
        <f>+C308+C309</f>
        <v>35399</v>
      </c>
      <c r="D307" s="45">
        <f>+D308+D309</f>
        <v>5272</v>
      </c>
      <c r="E307" s="45">
        <f>+E308+E309</f>
        <v>499294</v>
      </c>
      <c r="F307" s="43">
        <f t="shared" si="45"/>
        <v>9370.67526555387</v>
      </c>
      <c r="G307" s="38"/>
      <c r="H307" s="45">
        <f>+H308+H309</f>
        <v>1798.397</v>
      </c>
      <c r="I307" s="45">
        <f>+I308+I309</f>
        <v>1032.584</v>
      </c>
      <c r="J307" s="45">
        <f>+J308+J309</f>
        <v>1004.932</v>
      </c>
      <c r="K307" s="43">
        <f t="shared" si="46"/>
        <v>-2.6779419398325075</v>
      </c>
      <c r="L307" s="38">
        <f t="shared" si="47"/>
        <v>0.04701027992547677</v>
      </c>
      <c r="R307" s="279"/>
      <c r="S307" s="280"/>
      <c r="T307" s="280"/>
      <c r="U307" s="280"/>
      <c r="V307" s="280"/>
      <c r="W307" s="280"/>
    </row>
    <row r="308" spans="1:23" ht="18">
      <c r="A308" s="35" t="s">
        <v>125</v>
      </c>
      <c r="B308" s="35"/>
      <c r="C308" s="37">
        <v>33491</v>
      </c>
      <c r="D308" s="37">
        <v>4463</v>
      </c>
      <c r="E308" s="37">
        <v>498413</v>
      </c>
      <c r="F308" s="38"/>
      <c r="G308" s="38"/>
      <c r="H308" s="37">
        <v>1300.542</v>
      </c>
      <c r="I308" s="37">
        <v>748.073</v>
      </c>
      <c r="J308" s="37">
        <v>695.252</v>
      </c>
      <c r="K308" s="38">
        <f t="shared" si="46"/>
        <v>-7.060941913422894</v>
      </c>
      <c r="L308" s="38">
        <f t="shared" si="47"/>
        <v>0.0325235848184231</v>
      </c>
      <c r="R308" s="279"/>
      <c r="S308" s="280"/>
      <c r="T308" s="280"/>
      <c r="U308" s="280"/>
      <c r="V308" s="280"/>
      <c r="W308" s="280"/>
    </row>
    <row r="309" spans="1:23" ht="18">
      <c r="A309" s="35" t="s">
        <v>126</v>
      </c>
      <c r="B309" s="35"/>
      <c r="C309" s="37">
        <v>1908</v>
      </c>
      <c r="D309" s="37">
        <v>809</v>
      </c>
      <c r="E309" s="37">
        <v>881</v>
      </c>
      <c r="F309" s="38">
        <f t="shared" si="45"/>
        <v>8.89987639060567</v>
      </c>
      <c r="G309" s="38"/>
      <c r="H309" s="37">
        <v>497.855</v>
      </c>
      <c r="I309" s="37">
        <v>284.511</v>
      </c>
      <c r="J309" s="37">
        <v>309.68</v>
      </c>
      <c r="K309" s="38">
        <f t="shared" si="46"/>
        <v>8.846406641570965</v>
      </c>
      <c r="L309" s="38">
        <f t="shared" si="47"/>
        <v>0.014486695107053653</v>
      </c>
      <c r="R309" s="279"/>
      <c r="S309" s="280"/>
      <c r="T309" s="280"/>
      <c r="U309" s="280"/>
      <c r="V309" s="280"/>
      <c r="W309" s="280"/>
    </row>
    <row r="310" spans="1:23" ht="18">
      <c r="A310" s="44" t="s">
        <v>101</v>
      </c>
      <c r="B310" s="44"/>
      <c r="C310" s="189"/>
      <c r="D310" s="189"/>
      <c r="E310" s="189"/>
      <c r="F310" s="38"/>
      <c r="G310" s="38"/>
      <c r="H310" s="45">
        <v>4133.607</v>
      </c>
      <c r="I310" s="45">
        <v>3103.233</v>
      </c>
      <c r="J310" s="45">
        <v>1940.05</v>
      </c>
      <c r="K310" s="43">
        <f t="shared" si="46"/>
        <v>-37.48294117779748</v>
      </c>
      <c r="L310" s="38">
        <f t="shared" si="47"/>
        <v>0.0907546914312821</v>
      </c>
      <c r="R310" s="279"/>
      <c r="S310" s="280"/>
      <c r="T310" s="280"/>
      <c r="U310" s="280"/>
      <c r="V310" s="280"/>
      <c r="W310" s="280"/>
    </row>
    <row r="311" spans="1:23" ht="18">
      <c r="A311" s="35"/>
      <c r="B311" s="35"/>
      <c r="C311" s="37"/>
      <c r="D311" s="37"/>
      <c r="E311" s="37"/>
      <c r="F311" s="38"/>
      <c r="G311" s="38"/>
      <c r="H311" s="37"/>
      <c r="I311" s="37"/>
      <c r="J311" s="37"/>
      <c r="K311" s="38"/>
      <c r="L311" s="38"/>
      <c r="R311" s="279"/>
      <c r="S311" s="280"/>
      <c r="T311" s="280"/>
      <c r="U311" s="280"/>
      <c r="V311" s="280"/>
      <c r="W311" s="280"/>
    </row>
    <row r="312" spans="1:23" ht="18">
      <c r="A312" s="44" t="s">
        <v>501</v>
      </c>
      <c r="B312" s="44"/>
      <c r="C312" s="37"/>
      <c r="D312" s="37"/>
      <c r="E312" s="37"/>
      <c r="F312" s="38"/>
      <c r="G312" s="38"/>
      <c r="H312" s="45">
        <f>+H314+H321+H326+H330+H331</f>
        <v>3381349.1900000004</v>
      </c>
      <c r="I312" s="45">
        <f>+I314+I321+I326+I330+I331</f>
        <v>1852853.914</v>
      </c>
      <c r="J312" s="45">
        <f>+J314+J321+J326+J330+J331</f>
        <v>1966146.3170000003</v>
      </c>
      <c r="K312" s="43">
        <f>+J312/I312*100-100</f>
        <v>6.114481133346388</v>
      </c>
      <c r="L312" s="43">
        <f t="shared" si="47"/>
        <v>91.97546573958753</v>
      </c>
      <c r="R312" s="279"/>
      <c r="S312" s="280"/>
      <c r="T312" s="280"/>
      <c r="U312" s="280"/>
      <c r="V312" s="280"/>
      <c r="W312" s="280"/>
    </row>
    <row r="313" spans="1:23" ht="18">
      <c r="A313" s="44"/>
      <c r="B313" s="44"/>
      <c r="C313" s="37"/>
      <c r="D313" s="37"/>
      <c r="E313" s="37"/>
      <c r="F313" s="38"/>
      <c r="G313" s="38"/>
      <c r="H313" s="37"/>
      <c r="I313" s="37"/>
      <c r="J313" s="37"/>
      <c r="K313" s="38"/>
      <c r="L313" s="38"/>
      <c r="R313" s="279"/>
      <c r="S313" s="280"/>
      <c r="T313" s="280"/>
      <c r="U313" s="280"/>
      <c r="V313" s="280"/>
      <c r="W313" s="280"/>
    </row>
    <row r="314" spans="1:18" ht="11.25">
      <c r="A314" s="44" t="s">
        <v>102</v>
      </c>
      <c r="B314" s="44"/>
      <c r="C314" s="45">
        <f>+C315+C316+C317+C318</f>
        <v>4307485.916</v>
      </c>
      <c r="D314" s="45">
        <f>+D315+D316+D317+D318</f>
        <v>2571455.302</v>
      </c>
      <c r="E314" s="45">
        <f>+E315+E316+E317+E318</f>
        <v>1668799.484</v>
      </c>
      <c r="F314" s="43">
        <f>+E314/D314*100-100</f>
        <v>-35.102916908489206</v>
      </c>
      <c r="G314" s="38"/>
      <c r="H314" s="45">
        <f>SUM(H315:H319)</f>
        <v>2012559.415</v>
      </c>
      <c r="I314" s="45">
        <f>SUM(I315:I319)</f>
        <v>1082153.357</v>
      </c>
      <c r="J314" s="45">
        <f>SUM(J315:J319)</f>
        <v>1139065.759</v>
      </c>
      <c r="K314" s="43">
        <f>+J314/I314*100-100</f>
        <v>5.259180839005609</v>
      </c>
      <c r="L314" s="43">
        <f t="shared" si="47"/>
        <v>53.28499857116268</v>
      </c>
      <c r="M314" s="39">
        <f>+I314/D314*1000</f>
        <v>420.8330419581215</v>
      </c>
      <c r="N314" s="39">
        <f>+J314/E314*1000</f>
        <v>682.5659822651288</v>
      </c>
      <c r="O314" s="38">
        <f>+N314/M314*100-100</f>
        <v>62.194009075231605</v>
      </c>
      <c r="R314" s="41"/>
    </row>
    <row r="315" spans="1:18" ht="11.25">
      <c r="A315" s="35" t="s">
        <v>134</v>
      </c>
      <c r="B315" s="35"/>
      <c r="C315" s="37">
        <v>388410.994</v>
      </c>
      <c r="D315" s="37">
        <v>198829.931</v>
      </c>
      <c r="E315" s="37">
        <v>125035.794</v>
      </c>
      <c r="F315" s="38">
        <f>+E315/D315*100-100</f>
        <v>-37.11419937071748</v>
      </c>
      <c r="G315" s="38"/>
      <c r="H315" s="37">
        <v>172748.701</v>
      </c>
      <c r="I315" s="37">
        <v>75436.288</v>
      </c>
      <c r="J315" s="37">
        <v>78427.674</v>
      </c>
      <c r="K315" s="38">
        <f>+J315/I315*100-100</f>
        <v>3.9654469742731635</v>
      </c>
      <c r="L315" s="38">
        <f t="shared" si="47"/>
        <v>3.6688123262509658</v>
      </c>
      <c r="M315" s="39">
        <f>+I315/D315*1000</f>
        <v>379.4010671361144</v>
      </c>
      <c r="N315" s="39">
        <f>+J315/E315*1000</f>
        <v>627.2417800617958</v>
      </c>
      <c r="O315" s="38">
        <f>+N315/M315*100-100</f>
        <v>65.32420027083523</v>
      </c>
      <c r="R315" s="41"/>
    </row>
    <row r="316" spans="1:18" ht="11.25">
      <c r="A316" s="35" t="s">
        <v>135</v>
      </c>
      <c r="B316" s="35"/>
      <c r="C316" s="37">
        <v>0</v>
      </c>
      <c r="D316" s="37">
        <v>0</v>
      </c>
      <c r="E316" s="37">
        <v>0</v>
      </c>
      <c r="F316" s="38"/>
      <c r="G316" s="38"/>
      <c r="H316" s="37">
        <v>0</v>
      </c>
      <c r="I316" s="37">
        <v>0</v>
      </c>
      <c r="J316" s="37">
        <v>0</v>
      </c>
      <c r="K316" s="38"/>
      <c r="L316" s="38">
        <f t="shared" si="47"/>
        <v>0</v>
      </c>
      <c r="M316" s="39"/>
      <c r="N316" s="39"/>
      <c r="O316" s="38"/>
      <c r="R316" s="41"/>
    </row>
    <row r="317" spans="1:18" ht="11.25">
      <c r="A317" s="35" t="s">
        <v>136</v>
      </c>
      <c r="B317" s="35"/>
      <c r="C317" s="37">
        <v>2047265.653</v>
      </c>
      <c r="D317" s="37">
        <v>1267766.721</v>
      </c>
      <c r="E317" s="37">
        <v>817095.821</v>
      </c>
      <c r="F317" s="38">
        <f>+E317/D317*100-100</f>
        <v>-35.54840906728613</v>
      </c>
      <c r="G317" s="38"/>
      <c r="H317" s="37">
        <v>1004098.076</v>
      </c>
      <c r="I317" s="37">
        <v>571637.937</v>
      </c>
      <c r="J317" s="37">
        <v>573350.586</v>
      </c>
      <c r="K317" s="38">
        <f>+J317/I317*100-100</f>
        <v>0.2996038032374315</v>
      </c>
      <c r="L317" s="38">
        <f t="shared" si="47"/>
        <v>26.821089927772363</v>
      </c>
      <c r="M317" s="39">
        <f>+I317/D317*1000</f>
        <v>450.9015164470468</v>
      </c>
      <c r="N317" s="39">
        <f>+J317/E317*1000</f>
        <v>701.6932056980867</v>
      </c>
      <c r="O317" s="38">
        <f>+N317/M317*100-100</f>
        <v>55.62005894927887</v>
      </c>
      <c r="R317" s="41"/>
    </row>
    <row r="318" spans="1:18" ht="11.25">
      <c r="A318" s="35" t="s">
        <v>137</v>
      </c>
      <c r="B318" s="35"/>
      <c r="C318" s="37">
        <v>1871809.269</v>
      </c>
      <c r="D318" s="37">
        <v>1104858.65</v>
      </c>
      <c r="E318" s="37">
        <v>726667.869</v>
      </c>
      <c r="F318" s="38">
        <f>+E318/D318*100-100</f>
        <v>-34.22978867025208</v>
      </c>
      <c r="G318" s="38"/>
      <c r="H318" s="37">
        <v>835712.638</v>
      </c>
      <c r="I318" s="37">
        <v>435079.132</v>
      </c>
      <c r="J318" s="37">
        <v>487287.499</v>
      </c>
      <c r="K318" s="38">
        <f>+J318/I318*100-100</f>
        <v>11.999740543750107</v>
      </c>
      <c r="L318" s="38">
        <f t="shared" si="47"/>
        <v>22.795096317139347</v>
      </c>
      <c r="M318" s="39">
        <f>+I318/D318*1000</f>
        <v>393.7871437219594</v>
      </c>
      <c r="N318" s="39">
        <f>+J318/E318*1000</f>
        <v>670.5780175344454</v>
      </c>
      <c r="O318" s="38">
        <f>+N318/M318*100-100</f>
        <v>70.28946430204417</v>
      </c>
      <c r="R318" s="41"/>
    </row>
    <row r="319" spans="1:18" ht="11.25">
      <c r="A319" s="35" t="s">
        <v>10</v>
      </c>
      <c r="B319" s="35"/>
      <c r="C319" s="37">
        <v>0</v>
      </c>
      <c r="D319" s="37">
        <v>0</v>
      </c>
      <c r="E319" s="37">
        <v>0</v>
      </c>
      <c r="F319" s="38"/>
      <c r="G319" s="38"/>
      <c r="H319" s="37">
        <v>0</v>
      </c>
      <c r="I319" s="37">
        <v>0</v>
      </c>
      <c r="J319" s="37">
        <v>0</v>
      </c>
      <c r="K319" s="38"/>
      <c r="L319" s="38">
        <f t="shared" si="47"/>
        <v>0</v>
      </c>
      <c r="M319" s="39"/>
      <c r="N319" s="39"/>
      <c r="O319" s="38"/>
      <c r="R319" s="41"/>
    </row>
    <row r="320" spans="1:18" ht="11.25">
      <c r="A320" s="35"/>
      <c r="B320" s="35"/>
      <c r="C320" s="37"/>
      <c r="D320" s="37"/>
      <c r="E320" s="37"/>
      <c r="F320" s="38"/>
      <c r="G320" s="38"/>
      <c r="H320" s="37"/>
      <c r="I320" s="37"/>
      <c r="J320" s="37"/>
      <c r="K320" s="38"/>
      <c r="L320" s="38"/>
      <c r="M320" s="39"/>
      <c r="N320" s="39"/>
      <c r="O320" s="38"/>
      <c r="R320" s="41"/>
    </row>
    <row r="321" spans="1:18" ht="11.25">
      <c r="A321" s="44" t="s">
        <v>537</v>
      </c>
      <c r="B321" s="44"/>
      <c r="C321" s="37"/>
      <c r="D321" s="37"/>
      <c r="E321" s="37"/>
      <c r="F321" s="38"/>
      <c r="G321" s="38"/>
      <c r="H321" s="45">
        <f>+H322+H323+H324</f>
        <v>430750.29099999997</v>
      </c>
      <c r="I321" s="45">
        <f>+I322+I323+I324</f>
        <v>230334.388</v>
      </c>
      <c r="J321" s="45">
        <f>+J322+J323+J324</f>
        <v>276970.905</v>
      </c>
      <c r="K321" s="43">
        <f aca="true" t="shared" si="48" ref="K321:K331">+J321/I321*100-100</f>
        <v>20.247309750379088</v>
      </c>
      <c r="L321" s="43">
        <f t="shared" si="47"/>
        <v>12.95657793289758</v>
      </c>
      <c r="M321" s="39"/>
      <c r="N321" s="39"/>
      <c r="O321" s="38"/>
      <c r="R321" s="41"/>
    </row>
    <row r="322" spans="1:18" ht="11.25">
      <c r="A322" s="35" t="s">
        <v>128</v>
      </c>
      <c r="B322" s="35"/>
      <c r="C322" s="37">
        <v>2921475</v>
      </c>
      <c r="D322" s="37">
        <v>1326508</v>
      </c>
      <c r="E322" s="37">
        <v>1681272</v>
      </c>
      <c r="F322" s="38"/>
      <c r="G322" s="38"/>
      <c r="H322" s="37">
        <v>425389.452</v>
      </c>
      <c r="I322" s="37">
        <v>226509.578</v>
      </c>
      <c r="J322" s="37">
        <v>273952.319</v>
      </c>
      <c r="K322" s="38">
        <f t="shared" si="48"/>
        <v>20.945136810064596</v>
      </c>
      <c r="L322" s="38">
        <f t="shared" si="47"/>
        <v>12.815369798576926</v>
      </c>
      <c r="M322" s="39">
        <f>+I322/D322*1000</f>
        <v>170.75628492251838</v>
      </c>
      <c r="N322" s="39">
        <f>+J322/E322*1000</f>
        <v>162.9434850517941</v>
      </c>
      <c r="O322" s="38">
        <f>+N322/M322*100-100</f>
        <v>-4.575409844662147</v>
      </c>
      <c r="R322" s="41"/>
    </row>
    <row r="323" spans="1:18" ht="11.25">
      <c r="A323" s="35" t="s">
        <v>129</v>
      </c>
      <c r="B323" s="35"/>
      <c r="C323" s="37">
        <v>26582</v>
      </c>
      <c r="D323" s="37">
        <v>23755</v>
      </c>
      <c r="E323" s="37">
        <v>5026</v>
      </c>
      <c r="F323" s="38"/>
      <c r="G323" s="38"/>
      <c r="H323" s="37">
        <v>3292.887</v>
      </c>
      <c r="I323" s="37">
        <v>2181.963</v>
      </c>
      <c r="J323" s="37">
        <v>2385.787</v>
      </c>
      <c r="K323" s="38">
        <f t="shared" si="48"/>
        <v>9.341313303662787</v>
      </c>
      <c r="L323" s="38">
        <f t="shared" si="47"/>
        <v>0.11160607355777646</v>
      </c>
      <c r="M323" s="39">
        <f>+I323/D323*1000</f>
        <v>91.85278888655021</v>
      </c>
      <c r="N323" s="39">
        <f>+J323/E323*1000</f>
        <v>474.6890171110226</v>
      </c>
      <c r="O323" s="38">
        <f>+N323/M323*100-100</f>
        <v>416.793254581876</v>
      </c>
      <c r="R323" s="41"/>
    </row>
    <row r="324" spans="1:18" ht="11.25">
      <c r="A324" s="35" t="s">
        <v>130</v>
      </c>
      <c r="B324" s="35"/>
      <c r="C324" s="189"/>
      <c r="D324" s="189"/>
      <c r="E324" s="189"/>
      <c r="F324" s="38"/>
      <c r="G324" s="38"/>
      <c r="H324" s="37">
        <v>2067.952</v>
      </c>
      <c r="I324" s="37">
        <v>1642.847</v>
      </c>
      <c r="J324" s="37">
        <v>632.799</v>
      </c>
      <c r="K324" s="38">
        <f t="shared" si="48"/>
        <v>-61.481562190514396</v>
      </c>
      <c r="L324" s="38">
        <f t="shared" si="47"/>
        <v>0.029602060762879245</v>
      </c>
      <c r="M324" s="39"/>
      <c r="N324" s="39"/>
      <c r="O324" s="38"/>
      <c r="R324" s="41"/>
    </row>
    <row r="325" spans="1:18" ht="11.25">
      <c r="A325" s="35"/>
      <c r="B325" s="35"/>
      <c r="C325" s="37"/>
      <c r="D325" s="37"/>
      <c r="E325" s="37"/>
      <c r="F325" s="38"/>
      <c r="G325" s="38"/>
      <c r="H325" s="37"/>
      <c r="I325" s="37"/>
      <c r="J325" s="37"/>
      <c r="K325" s="38"/>
      <c r="L325" s="38"/>
      <c r="M325" s="39"/>
      <c r="N325" s="39"/>
      <c r="O325" s="38"/>
      <c r="R325" s="41"/>
    </row>
    <row r="326" spans="1:18" ht="11.25">
      <c r="A326" s="44" t="s">
        <v>538</v>
      </c>
      <c r="B326" s="44"/>
      <c r="C326" s="37"/>
      <c r="D326" s="37"/>
      <c r="E326" s="37"/>
      <c r="F326" s="38"/>
      <c r="G326" s="38"/>
      <c r="H326" s="45">
        <f>SUM(H327:H329)</f>
        <v>799994.338</v>
      </c>
      <c r="I326" s="45">
        <f>SUM(I327:I329)</f>
        <v>459255.156</v>
      </c>
      <c r="J326" s="45">
        <f>SUM(J327:J329)</f>
        <v>490030.84900000005</v>
      </c>
      <c r="K326" s="43">
        <f t="shared" si="48"/>
        <v>6.701218831825173</v>
      </c>
      <c r="L326" s="43">
        <f t="shared" si="47"/>
        <v>22.923429031625062</v>
      </c>
      <c r="M326" s="39"/>
      <c r="N326" s="39"/>
      <c r="O326" s="38"/>
      <c r="R326" s="41"/>
    </row>
    <row r="327" spans="1:18" ht="11.25">
      <c r="A327" s="35" t="s">
        <v>131</v>
      </c>
      <c r="B327" s="35"/>
      <c r="C327" s="189"/>
      <c r="D327" s="189"/>
      <c r="E327" s="189"/>
      <c r="F327" s="38"/>
      <c r="G327" s="38"/>
      <c r="H327" s="37">
        <v>436825.465</v>
      </c>
      <c r="I327" s="37">
        <v>242697.921</v>
      </c>
      <c r="J327" s="37">
        <v>268890.379</v>
      </c>
      <c r="K327" s="38">
        <f t="shared" si="48"/>
        <v>10.792205344025191</v>
      </c>
      <c r="L327" s="38">
        <f t="shared" si="47"/>
        <v>12.578574456836423</v>
      </c>
      <c r="M327" s="39"/>
      <c r="N327" s="39"/>
      <c r="O327" s="38"/>
      <c r="R327" s="41"/>
    </row>
    <row r="328" spans="1:18" ht="11.25">
      <c r="A328" s="35" t="s">
        <v>132</v>
      </c>
      <c r="B328" s="35"/>
      <c r="C328" s="189"/>
      <c r="D328" s="189"/>
      <c r="E328" s="189"/>
      <c r="F328" s="38"/>
      <c r="G328" s="38"/>
      <c r="H328" s="37">
        <v>10993.857</v>
      </c>
      <c r="I328" s="37">
        <v>7346.084</v>
      </c>
      <c r="J328" s="37">
        <v>7974.362</v>
      </c>
      <c r="K328" s="38">
        <f t="shared" si="48"/>
        <v>8.552556709125582</v>
      </c>
      <c r="L328" s="38">
        <f t="shared" si="47"/>
        <v>0.37303717052206986</v>
      </c>
      <c r="M328" s="39"/>
      <c r="N328" s="39"/>
      <c r="O328" s="38"/>
      <c r="R328" s="41"/>
    </row>
    <row r="329" spans="1:18" ht="11.25">
      <c r="A329" s="35" t="s">
        <v>133</v>
      </c>
      <c r="B329" s="35"/>
      <c r="C329" s="189"/>
      <c r="D329" s="189"/>
      <c r="E329" s="189"/>
      <c r="F329" s="38"/>
      <c r="G329" s="38"/>
      <c r="H329" s="37">
        <v>352175.016</v>
      </c>
      <c r="I329" s="37">
        <v>209211.151</v>
      </c>
      <c r="J329" s="37">
        <v>213166.108</v>
      </c>
      <c r="K329" s="38">
        <f t="shared" si="48"/>
        <v>1.8904140535032923</v>
      </c>
      <c r="L329" s="38">
        <f t="shared" si="47"/>
        <v>9.971817404266568</v>
      </c>
      <c r="M329" s="39"/>
      <c r="N329" s="39"/>
      <c r="O329" s="38"/>
      <c r="R329" s="41"/>
    </row>
    <row r="330" spans="1:18" ht="11.25">
      <c r="A330" s="44" t="s">
        <v>25</v>
      </c>
      <c r="B330" s="44"/>
      <c r="C330" s="45">
        <v>230597.986</v>
      </c>
      <c r="D330" s="45">
        <v>124490.038</v>
      </c>
      <c r="E330" s="45">
        <v>104913.633</v>
      </c>
      <c r="F330" s="43">
        <f>+E330/D330*100-100</f>
        <v>-15.725278355204622</v>
      </c>
      <c r="G330" s="38"/>
      <c r="H330" s="45">
        <v>137420.492</v>
      </c>
      <c r="I330" s="45">
        <v>80938.768</v>
      </c>
      <c r="J330" s="45">
        <v>58866.751</v>
      </c>
      <c r="K330" s="43">
        <f t="shared" si="48"/>
        <v>-27.270018491015335</v>
      </c>
      <c r="L330" s="38">
        <f t="shared" si="47"/>
        <v>2.753760894083718</v>
      </c>
      <c r="M330" s="39">
        <f>+I330/D330*1000</f>
        <v>650.1626097985446</v>
      </c>
      <c r="N330" s="39">
        <f>+J330/E330*1000</f>
        <v>561.0972503449575</v>
      </c>
      <c r="O330" s="38">
        <f>+N330/M330*100-100</f>
        <v>-13.698935944837615</v>
      </c>
      <c r="R330" s="41"/>
    </row>
    <row r="331" spans="1:18" ht="11.25">
      <c r="A331" s="44" t="s">
        <v>103</v>
      </c>
      <c r="B331" s="44"/>
      <c r="C331" s="45"/>
      <c r="D331" s="45"/>
      <c r="E331" s="45"/>
      <c r="F331" s="43"/>
      <c r="G331" s="43"/>
      <c r="H331" s="45">
        <v>624.654</v>
      </c>
      <c r="I331" s="45">
        <v>172.245</v>
      </c>
      <c r="J331" s="45">
        <v>1212.053</v>
      </c>
      <c r="K331" s="43">
        <f t="shared" si="48"/>
        <v>603.6796423698801</v>
      </c>
      <c r="L331" s="38">
        <f t="shared" si="47"/>
        <v>0.0566993098184891</v>
      </c>
      <c r="M331" s="39"/>
      <c r="N331" s="39"/>
      <c r="O331" s="38"/>
      <c r="R331" s="41"/>
    </row>
    <row r="332" spans="1:18" ht="11.25">
      <c r="A332" s="149"/>
      <c r="B332" s="149"/>
      <c r="C332" s="161"/>
      <c r="D332" s="161"/>
      <c r="E332" s="161"/>
      <c r="F332" s="161"/>
      <c r="G332" s="161"/>
      <c r="H332" s="161"/>
      <c r="I332" s="161"/>
      <c r="J332" s="161"/>
      <c r="K332" s="149"/>
      <c r="L332" s="149"/>
      <c r="R332" s="41"/>
    </row>
    <row r="333" spans="1:18" ht="11.25">
      <c r="A333" s="35" t="s">
        <v>539</v>
      </c>
      <c r="B333" s="35"/>
      <c r="C333" s="35"/>
      <c r="D333" s="35"/>
      <c r="E333" s="35"/>
      <c r="F333" s="35"/>
      <c r="G333" s="35"/>
      <c r="H333" s="35"/>
      <c r="I333" s="35"/>
      <c r="J333" s="35"/>
      <c r="K333" s="35"/>
      <c r="L333" s="35"/>
      <c r="R333" s="41"/>
    </row>
    <row r="334" spans="1:22" ht="19.5" customHeight="1">
      <c r="A334" s="328" t="s">
        <v>397</v>
      </c>
      <c r="B334" s="328"/>
      <c r="C334" s="328"/>
      <c r="D334" s="328"/>
      <c r="E334" s="328"/>
      <c r="F334" s="328"/>
      <c r="G334" s="328"/>
      <c r="H334" s="328"/>
      <c r="I334" s="328"/>
      <c r="J334" s="328"/>
      <c r="K334" s="328"/>
      <c r="L334" s="144"/>
      <c r="Q334" s="230"/>
      <c r="R334" s="230"/>
      <c r="S334" s="230"/>
      <c r="T334" s="230"/>
      <c r="U334" s="230"/>
      <c r="V334" s="230"/>
    </row>
    <row r="335" spans="1:23" ht="19.5" customHeight="1">
      <c r="A335" s="329" t="s">
        <v>363</v>
      </c>
      <c r="B335" s="329"/>
      <c r="C335" s="329"/>
      <c r="D335" s="329"/>
      <c r="E335" s="329"/>
      <c r="F335" s="329"/>
      <c r="G335" s="329"/>
      <c r="H335" s="329"/>
      <c r="I335" s="329"/>
      <c r="J335" s="329"/>
      <c r="K335" s="329"/>
      <c r="L335" s="145"/>
      <c r="Q335" s="230"/>
      <c r="R335" s="230"/>
      <c r="S335" s="230"/>
      <c r="T335" s="230"/>
      <c r="U335" s="230"/>
      <c r="V335" s="230"/>
      <c r="W335" s="230"/>
    </row>
    <row r="336" spans="1:23" ht="12.75">
      <c r="A336" s="35"/>
      <c r="B336" s="35"/>
      <c r="C336" s="335" t="s">
        <v>151</v>
      </c>
      <c r="D336" s="335"/>
      <c r="E336" s="335"/>
      <c r="F336" s="335"/>
      <c r="G336" s="42"/>
      <c r="H336" s="335" t="s">
        <v>303</v>
      </c>
      <c r="I336" s="335"/>
      <c r="J336" s="335"/>
      <c r="K336" s="335"/>
      <c r="L336" s="42"/>
      <c r="M336" s="336"/>
      <c r="N336" s="336"/>
      <c r="O336" s="336"/>
      <c r="P336" s="146"/>
      <c r="Q336" s="230"/>
      <c r="R336" s="230"/>
      <c r="S336" s="230"/>
      <c r="T336" s="230"/>
      <c r="U336" s="230"/>
      <c r="V336" s="230"/>
      <c r="W336" s="230"/>
    </row>
    <row r="337" spans="1:23" ht="12.75">
      <c r="A337" s="35" t="s">
        <v>163</v>
      </c>
      <c r="B337" s="148" t="s">
        <v>138</v>
      </c>
      <c r="C337" s="147">
        <f>+C297</f>
        <v>2009</v>
      </c>
      <c r="D337" s="334" t="str">
        <f>+D297</f>
        <v>enero - julio</v>
      </c>
      <c r="E337" s="334"/>
      <c r="F337" s="334"/>
      <c r="G337" s="42"/>
      <c r="H337" s="147">
        <f>+H297</f>
        <v>2009</v>
      </c>
      <c r="I337" s="334" t="str">
        <f>+D337</f>
        <v>enero - julio</v>
      </c>
      <c r="J337" s="334"/>
      <c r="K337" s="334"/>
      <c r="L337" s="148" t="s">
        <v>338</v>
      </c>
      <c r="M337" s="338" t="s">
        <v>299</v>
      </c>
      <c r="N337" s="337"/>
      <c r="O337" s="337"/>
      <c r="P337" s="146"/>
      <c r="Q337" s="230"/>
      <c r="R337" s="230"/>
      <c r="S337" s="230"/>
      <c r="T337" s="230"/>
      <c r="U337" s="230"/>
      <c r="V337" s="230"/>
      <c r="W337" s="230"/>
    </row>
    <row r="338" spans="1:23" ht="12.75">
      <c r="A338" s="149"/>
      <c r="B338" s="153" t="s">
        <v>48</v>
      </c>
      <c r="C338" s="149"/>
      <c r="D338" s="150">
        <f>+D298</f>
        <v>2009</v>
      </c>
      <c r="E338" s="150">
        <f>+E298</f>
        <v>2010</v>
      </c>
      <c r="F338" s="151" t="str">
        <f>+F298</f>
        <v>Var % 10/09</v>
      </c>
      <c r="G338" s="153"/>
      <c r="H338" s="149"/>
      <c r="I338" s="150">
        <f>+I298</f>
        <v>2009</v>
      </c>
      <c r="J338" s="150">
        <f>+J298</f>
        <v>2010</v>
      </c>
      <c r="K338" s="151" t="str">
        <f>+K298</f>
        <v>Var % 10/09</v>
      </c>
      <c r="L338" s="153">
        <v>2008</v>
      </c>
      <c r="M338" s="154"/>
      <c r="N338" s="154"/>
      <c r="O338" s="153"/>
      <c r="Q338" s="230"/>
      <c r="R338" s="230"/>
      <c r="S338" s="230"/>
      <c r="T338" s="230"/>
      <c r="U338" s="230"/>
      <c r="V338" s="230"/>
      <c r="W338" s="230"/>
    </row>
    <row r="339" spans="1:22" ht="12.75">
      <c r="A339" s="35"/>
      <c r="B339" s="35"/>
      <c r="C339" s="35"/>
      <c r="D339" s="35"/>
      <c r="E339" s="35"/>
      <c r="F339" s="35"/>
      <c r="G339" s="35"/>
      <c r="H339" s="35"/>
      <c r="I339" s="35"/>
      <c r="J339" s="35"/>
      <c r="K339" s="35"/>
      <c r="L339" s="35"/>
      <c r="M339" s="40"/>
      <c r="N339" s="40"/>
      <c r="O339" s="40"/>
      <c r="Q339" s="230"/>
      <c r="R339" s="230"/>
      <c r="S339" s="246"/>
      <c r="T339" s="246"/>
      <c r="U339" s="246"/>
      <c r="V339" s="230"/>
    </row>
    <row r="340" spans="1:23" s="157" customFormat="1" ht="12.75">
      <c r="A340" s="155" t="s">
        <v>503</v>
      </c>
      <c r="B340" s="155"/>
      <c r="C340" s="155"/>
      <c r="D340" s="155"/>
      <c r="E340" s="155"/>
      <c r="F340" s="155"/>
      <c r="G340" s="155"/>
      <c r="H340" s="155">
        <f>+H342+H351</f>
        <v>2962153</v>
      </c>
      <c r="I340" s="155">
        <f>(I342+I351)</f>
        <v>1634007</v>
      </c>
      <c r="J340" s="155">
        <f>(J342+J351)</f>
        <v>2057862</v>
      </c>
      <c r="K340" s="156">
        <f>+J340/I340*100-100</f>
        <v>25.939607357863224</v>
      </c>
      <c r="L340" s="155">
        <f>(L342+L351)</f>
        <v>100</v>
      </c>
      <c r="M340" s="40"/>
      <c r="N340" s="40"/>
      <c r="O340" s="40"/>
      <c r="Q340" s="230"/>
      <c r="R340" s="230"/>
      <c r="S340" s="246"/>
      <c r="T340" s="246"/>
      <c r="U340" s="246"/>
      <c r="V340" s="230"/>
      <c r="W340" s="49"/>
    </row>
    <row r="341" spans="1:23" ht="12.75">
      <c r="A341" s="35"/>
      <c r="B341" s="35"/>
      <c r="C341" s="37"/>
      <c r="D341" s="37"/>
      <c r="E341" s="37"/>
      <c r="F341" s="38"/>
      <c r="G341" s="38"/>
      <c r="H341" s="37"/>
      <c r="I341" s="37"/>
      <c r="J341" s="37"/>
      <c r="K341" s="38"/>
      <c r="L341" s="38"/>
      <c r="M341" s="40"/>
      <c r="N341" s="40"/>
      <c r="O341" s="40"/>
      <c r="Q341" s="230"/>
      <c r="R341" s="230"/>
      <c r="S341" s="246"/>
      <c r="T341" s="246"/>
      <c r="U341" s="246"/>
      <c r="V341" s="230"/>
      <c r="W341" s="50"/>
    </row>
    <row r="342" spans="1:23" ht="12.75">
      <c r="A342" s="44" t="s">
        <v>500</v>
      </c>
      <c r="B342" s="44"/>
      <c r="C342" s="45"/>
      <c r="D342" s="45"/>
      <c r="E342" s="45"/>
      <c r="F342" s="43"/>
      <c r="G342" s="43"/>
      <c r="H342" s="45">
        <f>SUM(H344:H349)</f>
        <v>704758</v>
      </c>
      <c r="I342" s="45">
        <f>SUM(I344:I349)</f>
        <v>399685</v>
      </c>
      <c r="J342" s="45">
        <f>SUM(J344:J349)</f>
        <v>397546</v>
      </c>
      <c r="K342" s="43">
        <f>+J342/I342*100-100</f>
        <v>-0.5351714475149123</v>
      </c>
      <c r="L342" s="43">
        <f>+J342/$J$340*100</f>
        <v>19.318399387325293</v>
      </c>
      <c r="M342" s="40"/>
      <c r="N342" s="40"/>
      <c r="O342" s="40"/>
      <c r="P342" s="49"/>
      <c r="Q342" s="230"/>
      <c r="R342" s="230"/>
      <c r="S342" s="246"/>
      <c r="T342" s="246"/>
      <c r="U342" s="246"/>
      <c r="V342" s="230"/>
      <c r="W342" s="50"/>
    </row>
    <row r="343" spans="1:23" ht="12.75">
      <c r="A343" s="44"/>
      <c r="B343" s="44"/>
      <c r="C343" s="37"/>
      <c r="D343" s="37"/>
      <c r="E343" s="37"/>
      <c r="F343" s="38"/>
      <c r="G343" s="38"/>
      <c r="H343" s="37"/>
      <c r="I343" s="37"/>
      <c r="J343" s="37"/>
      <c r="K343" s="38"/>
      <c r="L343" s="43"/>
      <c r="M343" s="40"/>
      <c r="N343" s="40"/>
      <c r="O343" s="40"/>
      <c r="P343" s="50"/>
      <c r="Q343" s="230"/>
      <c r="R343" s="230"/>
      <c r="S343" s="246"/>
      <c r="T343" s="246"/>
      <c r="U343" s="246"/>
      <c r="V343" s="230"/>
      <c r="W343" s="50"/>
    </row>
    <row r="344" spans="1:25" ht="12.75">
      <c r="A344" s="35" t="s">
        <v>104</v>
      </c>
      <c r="B344" s="36">
        <v>10059000</v>
      </c>
      <c r="C344" s="37">
        <v>739969.296</v>
      </c>
      <c r="D344" s="37">
        <v>385606.163</v>
      </c>
      <c r="E344" s="37">
        <v>350706.308</v>
      </c>
      <c r="F344" s="38">
        <f>+E344/D344*100-100</f>
        <v>-9.0506476163349</v>
      </c>
      <c r="G344" s="38"/>
      <c r="H344" s="252">
        <v>144346.276</v>
      </c>
      <c r="I344" s="252">
        <v>76780.292</v>
      </c>
      <c r="J344" s="252">
        <v>71203.334</v>
      </c>
      <c r="K344" s="38">
        <f aca="true" t="shared" si="49" ref="K344:K370">+J344/I344*100-100</f>
        <v>-7.2635279897086065</v>
      </c>
      <c r="L344" s="38">
        <f aca="true" t="shared" si="50" ref="L344:L370">+J344/$J$340*100</f>
        <v>3.460063599988726</v>
      </c>
      <c r="M344" s="39">
        <f>+I344/D344*1000</f>
        <v>199.11583207761126</v>
      </c>
      <c r="N344" s="39">
        <f>+J344/E344*1000</f>
        <v>203.02838122888852</v>
      </c>
      <c r="O344" s="38">
        <f>+N344/M344*100-100</f>
        <v>1.9649613546311144</v>
      </c>
      <c r="P344" s="49"/>
      <c r="Q344" s="230"/>
      <c r="R344" s="230"/>
      <c r="S344" s="230"/>
      <c r="T344" s="230"/>
      <c r="U344" s="230"/>
      <c r="V344" s="230"/>
      <c r="W344" s="49"/>
      <c r="X344" s="49"/>
      <c r="Y344" s="49"/>
    </row>
    <row r="345" spans="1:25" ht="12.75">
      <c r="A345" s="35" t="s">
        <v>105</v>
      </c>
      <c r="B345" s="36">
        <v>10019000</v>
      </c>
      <c r="C345" s="37">
        <v>663605.357</v>
      </c>
      <c r="D345" s="37">
        <v>431505.594</v>
      </c>
      <c r="E345" s="37">
        <v>297268.702</v>
      </c>
      <c r="F345" s="38">
        <f>+E345/D345*100-100</f>
        <v>-31.108957535322247</v>
      </c>
      <c r="G345" s="38"/>
      <c r="H345" s="252">
        <v>160742.949</v>
      </c>
      <c r="I345" s="252">
        <v>104319.058</v>
      </c>
      <c r="J345" s="252">
        <v>69613.78</v>
      </c>
      <c r="K345" s="38">
        <f t="shared" si="49"/>
        <v>-33.26839665289157</v>
      </c>
      <c r="L345" s="38">
        <f t="shared" si="50"/>
        <v>3.382820616737177</v>
      </c>
      <c r="M345" s="39">
        <f aca="true" t="shared" si="51" ref="M345:M369">+I345/D345*1000</f>
        <v>241.75598057252535</v>
      </c>
      <c r="N345" s="39">
        <f aca="true" t="shared" si="52" ref="N345:N369">+J345/E345*1000</f>
        <v>234.1779660342447</v>
      </c>
      <c r="O345" s="38">
        <f aca="true" t="shared" si="53" ref="O345:O369">+N345/M345*100-100</f>
        <v>-3.134571695117714</v>
      </c>
      <c r="P345" s="50"/>
      <c r="Q345" s="230"/>
      <c r="R345" s="230"/>
      <c r="S345" s="230"/>
      <c r="T345" s="230"/>
      <c r="U345" s="230"/>
      <c r="V345" s="230"/>
      <c r="W345" s="50"/>
      <c r="X345" s="50"/>
      <c r="Y345" s="50"/>
    </row>
    <row r="346" spans="1:25" ht="12.75">
      <c r="A346" s="35" t="s">
        <v>106</v>
      </c>
      <c r="B346" s="36">
        <v>10011000</v>
      </c>
      <c r="C346" s="37">
        <v>22398.576</v>
      </c>
      <c r="D346" s="37">
        <v>4967.986</v>
      </c>
      <c r="E346" s="37">
        <v>4.504</v>
      </c>
      <c r="F346" s="38">
        <f>+E346/D346*100-100</f>
        <v>-99.90933951907272</v>
      </c>
      <c r="G346" s="38"/>
      <c r="H346" s="252">
        <v>6537.184</v>
      </c>
      <c r="I346" s="252">
        <v>1592.455</v>
      </c>
      <c r="J346" s="252">
        <v>1.251</v>
      </c>
      <c r="K346" s="38">
        <f t="shared" si="49"/>
        <v>-99.92144205016783</v>
      </c>
      <c r="L346" s="38">
        <f t="shared" si="50"/>
        <v>6.079124839274937E-05</v>
      </c>
      <c r="M346" s="39">
        <f t="shared" si="51"/>
        <v>320.54337512223265</v>
      </c>
      <c r="N346" s="39">
        <f t="shared" si="52"/>
        <v>277.753108348135</v>
      </c>
      <c r="O346" s="38">
        <f t="shared" si="53"/>
        <v>-13.349290640550734</v>
      </c>
      <c r="P346" s="49"/>
      <c r="Q346" s="230"/>
      <c r="R346" s="230"/>
      <c r="S346" s="282"/>
      <c r="T346" s="282"/>
      <c r="U346" s="282"/>
      <c r="V346" s="230"/>
      <c r="W346" s="50"/>
      <c r="X346" s="50"/>
      <c r="Y346" s="50"/>
    </row>
    <row r="347" spans="1:25" ht="12.75">
      <c r="A347" s="35" t="s">
        <v>107</v>
      </c>
      <c r="B347" s="36">
        <v>10030000</v>
      </c>
      <c r="C347" s="37">
        <v>68997.179</v>
      </c>
      <c r="D347" s="37">
        <v>68698.405</v>
      </c>
      <c r="E347" s="37">
        <v>41367.986</v>
      </c>
      <c r="F347" s="38">
        <f>+E347/D347*100-100</f>
        <v>-39.783192928569456</v>
      </c>
      <c r="G347" s="38"/>
      <c r="H347" s="252">
        <v>15079.861</v>
      </c>
      <c r="I347" s="252">
        <v>14998.874</v>
      </c>
      <c r="J347" s="252">
        <v>9851.394</v>
      </c>
      <c r="K347" s="38">
        <f t="shared" si="49"/>
        <v>-34.31910955449055</v>
      </c>
      <c r="L347" s="38">
        <f t="shared" si="50"/>
        <v>0.47871985585039234</v>
      </c>
      <c r="M347" s="39">
        <f t="shared" si="51"/>
        <v>218.3292901778433</v>
      </c>
      <c r="N347" s="39">
        <f t="shared" si="52"/>
        <v>238.1405273150112</v>
      </c>
      <c r="O347" s="38">
        <f t="shared" si="53"/>
        <v>9.074017105552073</v>
      </c>
      <c r="P347" s="50"/>
      <c r="Q347" s="234"/>
      <c r="R347" s="272"/>
      <c r="S347" s="272"/>
      <c r="T347" s="272"/>
      <c r="U347" s="50"/>
      <c r="V347" s="50"/>
      <c r="W347" s="50"/>
      <c r="X347" s="50"/>
      <c r="Y347" s="50"/>
    </row>
    <row r="348" spans="1:25" ht="12.75">
      <c r="A348" s="36" t="s">
        <v>47</v>
      </c>
      <c r="B348" s="36">
        <v>12010000</v>
      </c>
      <c r="C348" s="37">
        <v>21182.476</v>
      </c>
      <c r="D348" s="37">
        <v>14726.956</v>
      </c>
      <c r="E348" s="37">
        <v>6999.696</v>
      </c>
      <c r="F348" s="38">
        <f>+E348/D348*100-100</f>
        <v>-52.47017781542907</v>
      </c>
      <c r="G348" s="38"/>
      <c r="H348" s="252">
        <v>9461.068</v>
      </c>
      <c r="I348" s="252">
        <v>5916.786</v>
      </c>
      <c r="J348" s="252">
        <v>2703.906</v>
      </c>
      <c r="K348" s="38">
        <f t="shared" si="49"/>
        <v>-54.30110198340788</v>
      </c>
      <c r="L348" s="38">
        <f t="shared" si="50"/>
        <v>0.13139394186782205</v>
      </c>
      <c r="M348" s="39">
        <f t="shared" si="51"/>
        <v>401.76571451697146</v>
      </c>
      <c r="N348" s="39">
        <f t="shared" si="52"/>
        <v>386.2890616963937</v>
      </c>
      <c r="O348" s="38">
        <f t="shared" si="53"/>
        <v>-3.8521586739139337</v>
      </c>
      <c r="P348" s="50"/>
      <c r="Q348" s="234"/>
      <c r="R348" s="272"/>
      <c r="S348" s="272"/>
      <c r="T348" s="272"/>
      <c r="U348" s="272"/>
      <c r="W348" s="49"/>
      <c r="X348" s="49"/>
      <c r="Y348" s="49"/>
    </row>
    <row r="349" spans="1:25" ht="12.75">
      <c r="A349" s="35" t="s">
        <v>108</v>
      </c>
      <c r="B349" s="42" t="s">
        <v>185</v>
      </c>
      <c r="C349" s="37"/>
      <c r="D349" s="37"/>
      <c r="E349" s="37"/>
      <c r="F349" s="38"/>
      <c r="G349" s="38"/>
      <c r="H349" s="37">
        <v>368590.662</v>
      </c>
      <c r="I349" s="37">
        <v>196077.535</v>
      </c>
      <c r="J349" s="37">
        <v>244172.33500000002</v>
      </c>
      <c r="K349" s="38">
        <f t="shared" si="49"/>
        <v>24.528460131855496</v>
      </c>
      <c r="L349" s="38">
        <f t="shared" si="50"/>
        <v>11.865340581632783</v>
      </c>
      <c r="M349" s="39"/>
      <c r="N349" s="39"/>
      <c r="O349" s="38"/>
      <c r="P349" s="50"/>
      <c r="Q349" s="234"/>
      <c r="R349" s="272"/>
      <c r="S349" s="272"/>
      <c r="T349" s="272"/>
      <c r="U349" s="49"/>
      <c r="V349" s="49"/>
      <c r="W349" s="50"/>
      <c r="X349" s="50"/>
      <c r="Y349" s="50"/>
    </row>
    <row r="350" spans="1:25" ht="12.75">
      <c r="A350" s="35"/>
      <c r="B350" s="35"/>
      <c r="C350" s="37"/>
      <c r="D350" s="37"/>
      <c r="E350" s="37"/>
      <c r="F350" s="38"/>
      <c r="G350" s="38"/>
      <c r="H350" s="37"/>
      <c r="I350" s="37"/>
      <c r="J350" s="37"/>
      <c r="K350" s="38"/>
      <c r="L350" s="43"/>
      <c r="M350" s="39"/>
      <c r="N350" s="39"/>
      <c r="O350" s="38"/>
      <c r="Q350" s="234"/>
      <c r="R350" s="272"/>
      <c r="S350" s="272"/>
      <c r="T350" s="272"/>
      <c r="U350" s="50"/>
      <c r="V350" s="50"/>
      <c r="W350" s="50"/>
      <c r="X350" s="50"/>
      <c r="Y350" s="50"/>
    </row>
    <row r="351" spans="1:25" ht="12.75">
      <c r="A351" s="44" t="s">
        <v>501</v>
      </c>
      <c r="B351" s="44"/>
      <c r="C351" s="37"/>
      <c r="D351" s="37"/>
      <c r="E351" s="37"/>
      <c r="F351" s="38"/>
      <c r="G351" s="38"/>
      <c r="H351" s="45">
        <f>SUM(H353:H370)</f>
        <v>2257395</v>
      </c>
      <c r="I351" s="45">
        <f>SUM(I353:I370)</f>
        <v>1234322</v>
      </c>
      <c r="J351" s="45">
        <f>SUM(J353:J370)-1</f>
        <v>1660316</v>
      </c>
      <c r="K351" s="43">
        <f t="shared" si="49"/>
        <v>34.51238817747719</v>
      </c>
      <c r="L351" s="43">
        <f t="shared" si="50"/>
        <v>80.68160061267471</v>
      </c>
      <c r="M351" s="39"/>
      <c r="N351" s="39"/>
      <c r="O351" s="38"/>
      <c r="P351" s="39"/>
      <c r="Q351" s="39"/>
      <c r="R351" s="39"/>
      <c r="S351" s="39"/>
      <c r="T351" s="272"/>
      <c r="U351" s="50"/>
      <c r="V351" s="50"/>
      <c r="W351" s="50"/>
      <c r="X351" s="50"/>
      <c r="Y351" s="50"/>
    </row>
    <row r="352" spans="1:23" ht="12.75">
      <c r="A352" s="35"/>
      <c r="B352" s="35"/>
      <c r="C352" s="37"/>
      <c r="D352" s="37"/>
      <c r="E352" s="37"/>
      <c r="F352" s="38"/>
      <c r="G352" s="38"/>
      <c r="H352" s="37"/>
      <c r="I352" s="37"/>
      <c r="J352" s="37"/>
      <c r="K352" s="38"/>
      <c r="L352" s="43"/>
      <c r="M352" s="39"/>
      <c r="N352" s="39"/>
      <c r="O352" s="38"/>
      <c r="P352" s="39"/>
      <c r="Q352" s="39"/>
      <c r="R352" s="39"/>
      <c r="S352" s="39"/>
      <c r="T352" s="39"/>
      <c r="U352" s="50"/>
      <c r="V352" s="50"/>
      <c r="W352" s="39"/>
    </row>
    <row r="353" spans="1:25" ht="11.25" customHeight="1">
      <c r="A353" s="35" t="s">
        <v>109</v>
      </c>
      <c r="B353" s="36">
        <v>10062000</v>
      </c>
      <c r="C353" s="270">
        <v>67.319</v>
      </c>
      <c r="D353" s="270">
        <v>0.026</v>
      </c>
      <c r="E353" s="270">
        <v>132.112</v>
      </c>
      <c r="F353" s="38"/>
      <c r="G353" s="38"/>
      <c r="H353" s="271">
        <v>25.099</v>
      </c>
      <c r="I353" s="271">
        <v>0.478</v>
      </c>
      <c r="J353" s="271">
        <v>77.006</v>
      </c>
      <c r="K353" s="38"/>
      <c r="L353" s="38">
        <f t="shared" si="50"/>
        <v>0.0037420390677314615</v>
      </c>
      <c r="M353" s="39">
        <f t="shared" si="51"/>
        <v>18384.615384615383</v>
      </c>
      <c r="N353" s="39">
        <f t="shared" si="52"/>
        <v>582.8842194501635</v>
      </c>
      <c r="O353" s="38">
        <f t="shared" si="53"/>
        <v>-96.82950006156815</v>
      </c>
      <c r="Q353" s="39"/>
      <c r="R353" s="39"/>
      <c r="S353" s="39"/>
      <c r="T353" s="49"/>
      <c r="U353" s="49"/>
      <c r="V353" s="49"/>
      <c r="W353" s="39"/>
      <c r="X353" s="39"/>
      <c r="Y353" s="39"/>
    </row>
    <row r="354" spans="1:22" ht="12.75">
      <c r="A354" s="35" t="s">
        <v>110</v>
      </c>
      <c r="B354" s="36">
        <v>10063000</v>
      </c>
      <c r="C354" s="270">
        <v>97500.548</v>
      </c>
      <c r="D354" s="270">
        <v>56870.002</v>
      </c>
      <c r="E354" s="270">
        <v>55804.045</v>
      </c>
      <c r="F354" s="38">
        <f aca="true" t="shared" si="54" ref="F354:F369">+E354/D354*100-100</f>
        <v>-1.874374824182354</v>
      </c>
      <c r="G354" s="38"/>
      <c r="H354" s="271">
        <v>51325.753</v>
      </c>
      <c r="I354" s="271">
        <v>29771.212</v>
      </c>
      <c r="J354" s="271">
        <v>31792.61</v>
      </c>
      <c r="K354" s="38">
        <f t="shared" si="49"/>
        <v>6.789773960159891</v>
      </c>
      <c r="L354" s="38">
        <f t="shared" si="50"/>
        <v>1.5449340140398142</v>
      </c>
      <c r="M354" s="39">
        <f t="shared" si="51"/>
        <v>523.495884526257</v>
      </c>
      <c r="N354" s="39">
        <f t="shared" si="52"/>
        <v>569.718736338916</v>
      </c>
      <c r="O354" s="38">
        <f t="shared" si="53"/>
        <v>8.829649511856005</v>
      </c>
      <c r="T354" s="50"/>
      <c r="U354" s="50"/>
      <c r="V354" s="50"/>
    </row>
    <row r="355" spans="1:22" ht="12.75">
      <c r="A355" s="35" t="s">
        <v>111</v>
      </c>
      <c r="B355" s="36">
        <v>10064000</v>
      </c>
      <c r="C355" s="270">
        <v>21463.17</v>
      </c>
      <c r="D355" s="270">
        <v>13383.293</v>
      </c>
      <c r="E355" s="270">
        <v>15333.132</v>
      </c>
      <c r="F355" s="38">
        <f t="shared" si="54"/>
        <v>14.56920206409589</v>
      </c>
      <c r="G355" s="38"/>
      <c r="H355" s="271">
        <v>7473.144</v>
      </c>
      <c r="I355" s="271">
        <v>4760.066</v>
      </c>
      <c r="J355" s="271">
        <v>5488.019</v>
      </c>
      <c r="K355" s="38">
        <f t="shared" si="49"/>
        <v>15.292918207436628</v>
      </c>
      <c r="L355" s="38">
        <f t="shared" si="50"/>
        <v>0.2666854725924285</v>
      </c>
      <c r="M355" s="39">
        <f t="shared" si="51"/>
        <v>355.6722549524994</v>
      </c>
      <c r="N355" s="39">
        <f t="shared" si="52"/>
        <v>357.91898224054944</v>
      </c>
      <c r="O355" s="38">
        <f t="shared" si="53"/>
        <v>0.631684720066275</v>
      </c>
      <c r="Q355" s="39"/>
      <c r="R355" s="39"/>
      <c r="S355" s="39"/>
      <c r="T355" s="39"/>
      <c r="U355" s="50"/>
      <c r="V355" s="50"/>
    </row>
    <row r="356" spans="1:22" ht="12.75">
      <c r="A356" s="35" t="s">
        <v>112</v>
      </c>
      <c r="B356" s="36">
        <v>11010000</v>
      </c>
      <c r="C356" s="270">
        <v>2865.63</v>
      </c>
      <c r="D356" s="270">
        <v>1331.704</v>
      </c>
      <c r="E356" s="270">
        <v>1447.028</v>
      </c>
      <c r="F356" s="38">
        <f t="shared" si="54"/>
        <v>8.659882376263809</v>
      </c>
      <c r="G356" s="38"/>
      <c r="H356" s="271">
        <v>959.741</v>
      </c>
      <c r="I356" s="271">
        <v>482.083</v>
      </c>
      <c r="J356" s="271">
        <v>344.027</v>
      </c>
      <c r="K356" s="38">
        <f t="shared" si="49"/>
        <v>-28.6373923162609</v>
      </c>
      <c r="L356" s="38">
        <f t="shared" si="50"/>
        <v>0.016717690496252907</v>
      </c>
      <c r="M356" s="39">
        <f t="shared" si="51"/>
        <v>362.00461964520645</v>
      </c>
      <c r="N356" s="39">
        <f t="shared" si="52"/>
        <v>237.74729998313785</v>
      </c>
      <c r="O356" s="38">
        <f t="shared" si="53"/>
        <v>-34.32478839188592</v>
      </c>
      <c r="P356" s="39"/>
      <c r="T356" s="50"/>
      <c r="U356" s="50"/>
      <c r="V356" s="50"/>
    </row>
    <row r="357" spans="1:15" ht="11.25">
      <c r="A357" s="35" t="s">
        <v>113</v>
      </c>
      <c r="B357" s="36">
        <v>15121110</v>
      </c>
      <c r="C357" s="270">
        <v>2420.644</v>
      </c>
      <c r="D357" s="270">
        <v>1113.824</v>
      </c>
      <c r="E357" s="270">
        <v>2449.033</v>
      </c>
      <c r="F357" s="38">
        <f t="shared" si="54"/>
        <v>119.87612046427444</v>
      </c>
      <c r="G357" s="38"/>
      <c r="H357" s="271">
        <v>2951.75</v>
      </c>
      <c r="I357" s="271">
        <v>1572.61</v>
      </c>
      <c r="J357" s="271">
        <v>2778.095</v>
      </c>
      <c r="K357" s="38">
        <f t="shared" si="49"/>
        <v>76.65505115699378</v>
      </c>
      <c r="L357" s="38">
        <f t="shared" si="50"/>
        <v>0.13499909128989213</v>
      </c>
      <c r="M357" s="39">
        <f t="shared" si="51"/>
        <v>1411.9017008073088</v>
      </c>
      <c r="N357" s="39">
        <f t="shared" si="52"/>
        <v>1134.364053077276</v>
      </c>
      <c r="O357" s="38">
        <f t="shared" si="53"/>
        <v>-19.6570092359362</v>
      </c>
    </row>
    <row r="358" spans="1:22" ht="11.25">
      <c r="A358" s="35" t="s">
        <v>114</v>
      </c>
      <c r="B358" s="36">
        <v>15121910</v>
      </c>
      <c r="C358" s="270">
        <v>9516.363</v>
      </c>
      <c r="D358" s="270">
        <v>5520.423</v>
      </c>
      <c r="E358" s="270">
        <v>4146.907</v>
      </c>
      <c r="F358" s="38">
        <f t="shared" si="54"/>
        <v>-24.880629618418723</v>
      </c>
      <c r="G358" s="38"/>
      <c r="H358" s="271">
        <v>11580.559</v>
      </c>
      <c r="I358" s="271">
        <v>6496.757</v>
      </c>
      <c r="J358" s="271">
        <v>5858.103</v>
      </c>
      <c r="K358" s="38">
        <f t="shared" si="49"/>
        <v>-9.830350742685923</v>
      </c>
      <c r="L358" s="38">
        <f t="shared" si="50"/>
        <v>0.2846693801625182</v>
      </c>
      <c r="M358" s="39">
        <f t="shared" si="51"/>
        <v>1176.8585487017933</v>
      </c>
      <c r="N358" s="39">
        <f t="shared" si="52"/>
        <v>1412.643929560031</v>
      </c>
      <c r="O358" s="38">
        <f t="shared" si="53"/>
        <v>20.03515045358131</v>
      </c>
      <c r="T358" s="39"/>
      <c r="U358" s="39"/>
      <c r="V358" s="39"/>
    </row>
    <row r="359" spans="1:15" ht="11.25">
      <c r="A359" s="35" t="s">
        <v>115</v>
      </c>
      <c r="B359" s="36">
        <v>15071000</v>
      </c>
      <c r="C359" s="270">
        <v>0</v>
      </c>
      <c r="D359" s="270">
        <v>0</v>
      </c>
      <c r="E359" s="270">
        <v>0.001</v>
      </c>
      <c r="F359" s="38"/>
      <c r="G359" s="38"/>
      <c r="H359" s="271">
        <v>0</v>
      </c>
      <c r="I359" s="271">
        <v>0</v>
      </c>
      <c r="J359" s="271">
        <v>0.07</v>
      </c>
      <c r="K359" s="38"/>
      <c r="L359" s="38">
        <f t="shared" si="50"/>
        <v>3.4015886390826985E-06</v>
      </c>
      <c r="M359" s="39"/>
      <c r="N359" s="39"/>
      <c r="O359" s="38"/>
    </row>
    <row r="360" spans="1:15" ht="11.25">
      <c r="A360" s="35" t="s">
        <v>116</v>
      </c>
      <c r="B360" s="36">
        <v>15079000</v>
      </c>
      <c r="C360" s="270">
        <v>3830.066</v>
      </c>
      <c r="D360" s="270">
        <v>1661.104</v>
      </c>
      <c r="E360" s="270">
        <v>2624.839</v>
      </c>
      <c r="F360" s="38">
        <f t="shared" si="54"/>
        <v>58.01774000905422</v>
      </c>
      <c r="G360" s="38"/>
      <c r="H360" s="271">
        <v>4306.931</v>
      </c>
      <c r="I360" s="271">
        <v>2025.859</v>
      </c>
      <c r="J360" s="271">
        <v>2749.768</v>
      </c>
      <c r="K360" s="38">
        <f t="shared" si="49"/>
        <v>35.73343455788384</v>
      </c>
      <c r="L360" s="38">
        <f t="shared" si="50"/>
        <v>0.13362256555590218</v>
      </c>
      <c r="M360" s="39">
        <f t="shared" si="51"/>
        <v>1219.5858898660167</v>
      </c>
      <c r="N360" s="39">
        <f t="shared" si="52"/>
        <v>1047.5949191550415</v>
      </c>
      <c r="O360" s="38">
        <f t="shared" si="53"/>
        <v>-14.10240739419099</v>
      </c>
    </row>
    <row r="361" spans="1:15" ht="11.25">
      <c r="A361" s="35" t="s">
        <v>117</v>
      </c>
      <c r="B361" s="36">
        <v>15179000</v>
      </c>
      <c r="C361" s="270">
        <v>207950.582</v>
      </c>
      <c r="D361" s="270">
        <v>129586.27</v>
      </c>
      <c r="E361" s="270">
        <v>140030.935</v>
      </c>
      <c r="F361" s="38">
        <f t="shared" si="54"/>
        <v>8.06000898088972</v>
      </c>
      <c r="G361" s="38"/>
      <c r="H361" s="271">
        <v>218468.924</v>
      </c>
      <c r="I361" s="271">
        <v>133686.474</v>
      </c>
      <c r="J361" s="271">
        <v>147278.433</v>
      </c>
      <c r="K361" s="38">
        <f t="shared" si="49"/>
        <v>10.167041281977404</v>
      </c>
      <c r="L361" s="38">
        <f t="shared" si="50"/>
        <v>7.156866349638605</v>
      </c>
      <c r="M361" s="39">
        <f t="shared" si="51"/>
        <v>1031.640728604967</v>
      </c>
      <c r="N361" s="39">
        <f t="shared" si="52"/>
        <v>1051.7564065397407</v>
      </c>
      <c r="O361" s="38">
        <f t="shared" si="53"/>
        <v>1.9498724097462627</v>
      </c>
    </row>
    <row r="362" spans="1:15" ht="11.25">
      <c r="A362" s="35" t="s">
        <v>14</v>
      </c>
      <c r="B362" s="36">
        <v>17019900</v>
      </c>
      <c r="C362" s="270">
        <v>561959.045</v>
      </c>
      <c r="D362" s="270">
        <v>355945.692</v>
      </c>
      <c r="E362" s="270">
        <v>215693.455</v>
      </c>
      <c r="F362" s="38">
        <f t="shared" si="54"/>
        <v>-39.40270669155901</v>
      </c>
      <c r="G362" s="38"/>
      <c r="H362" s="271">
        <v>261097.274</v>
      </c>
      <c r="I362" s="271">
        <v>154388.618</v>
      </c>
      <c r="J362" s="271">
        <v>139610.993</v>
      </c>
      <c r="K362" s="38">
        <f t="shared" si="49"/>
        <v>-9.571706251039828</v>
      </c>
      <c r="L362" s="38">
        <f t="shared" si="50"/>
        <v>6.784273823997916</v>
      </c>
      <c r="M362" s="39">
        <f t="shared" si="51"/>
        <v>433.7420608534855</v>
      </c>
      <c r="N362" s="39">
        <f t="shared" si="52"/>
        <v>647.2657828212729</v>
      </c>
      <c r="O362" s="38">
        <f t="shared" si="53"/>
        <v>49.2282721089191</v>
      </c>
    </row>
    <row r="363" spans="1:18" ht="11.25">
      <c r="A363" s="35" t="s">
        <v>87</v>
      </c>
      <c r="B363" s="42" t="s">
        <v>185</v>
      </c>
      <c r="C363" s="270">
        <v>4651.193</v>
      </c>
      <c r="D363" s="270">
        <v>3147.429</v>
      </c>
      <c r="E363" s="270">
        <v>818.462</v>
      </c>
      <c r="F363" s="38">
        <f t="shared" si="54"/>
        <v>-73.99585502961307</v>
      </c>
      <c r="G363" s="38"/>
      <c r="H363" s="271">
        <v>10229.896</v>
      </c>
      <c r="I363" s="271">
        <v>6999.337</v>
      </c>
      <c r="J363" s="271">
        <v>2576.929</v>
      </c>
      <c r="K363" s="38">
        <f t="shared" si="49"/>
        <v>-63.18324149844478</v>
      </c>
      <c r="L363" s="38">
        <f t="shared" si="50"/>
        <v>0.12522360585889628</v>
      </c>
      <c r="M363" s="39">
        <f t="shared" si="51"/>
        <v>2223.8268122966397</v>
      </c>
      <c r="N363" s="39">
        <f t="shared" si="52"/>
        <v>3148.5017019727243</v>
      </c>
      <c r="O363" s="38">
        <f t="shared" si="53"/>
        <v>41.58034630048974</v>
      </c>
      <c r="R363" s="41"/>
    </row>
    <row r="364" spans="1:18" ht="11.25">
      <c r="A364" s="35" t="s">
        <v>88</v>
      </c>
      <c r="B364" s="42" t="s">
        <v>185</v>
      </c>
      <c r="C364" s="270">
        <v>1662.193</v>
      </c>
      <c r="D364" s="270">
        <v>1110.436</v>
      </c>
      <c r="E364" s="270">
        <v>124.861</v>
      </c>
      <c r="F364" s="38">
        <f t="shared" si="54"/>
        <v>-88.75567794992237</v>
      </c>
      <c r="G364" s="43"/>
      <c r="H364" s="271">
        <v>3693.684</v>
      </c>
      <c r="I364" s="271">
        <v>2388.602</v>
      </c>
      <c r="J364" s="271">
        <v>470.591</v>
      </c>
      <c r="K364" s="38">
        <f t="shared" si="49"/>
        <v>-80.29847584486657</v>
      </c>
      <c r="L364" s="38">
        <f t="shared" si="50"/>
        <v>0.022867957132208086</v>
      </c>
      <c r="M364" s="39">
        <f t="shared" si="51"/>
        <v>2151.0487772370493</v>
      </c>
      <c r="N364" s="39">
        <f t="shared" si="52"/>
        <v>3768.9190379702227</v>
      </c>
      <c r="O364" s="38">
        <f t="shared" si="53"/>
        <v>75.2130903703297</v>
      </c>
      <c r="R364" s="41"/>
    </row>
    <row r="365" spans="1:18" ht="11.25">
      <c r="A365" s="35" t="s">
        <v>90</v>
      </c>
      <c r="B365" s="42" t="s">
        <v>185</v>
      </c>
      <c r="C365" s="270">
        <v>9242.531</v>
      </c>
      <c r="D365" s="270">
        <v>5304.255</v>
      </c>
      <c r="E365" s="270">
        <v>3893.644</v>
      </c>
      <c r="F365" s="38">
        <f t="shared" si="54"/>
        <v>-26.593951459724323</v>
      </c>
      <c r="G365" s="38"/>
      <c r="H365" s="271">
        <v>31052.014</v>
      </c>
      <c r="I365" s="271">
        <v>17064.595</v>
      </c>
      <c r="J365" s="271">
        <v>16854.78</v>
      </c>
      <c r="K365" s="38">
        <f t="shared" si="49"/>
        <v>-1.2295340147246492</v>
      </c>
      <c r="L365" s="38">
        <f t="shared" si="50"/>
        <v>0.8190432594605468</v>
      </c>
      <c r="M365" s="39">
        <f t="shared" si="51"/>
        <v>3217.1520788499042</v>
      </c>
      <c r="N365" s="39">
        <f t="shared" si="52"/>
        <v>4328.793284645437</v>
      </c>
      <c r="O365" s="38">
        <f t="shared" si="53"/>
        <v>34.55357964280421</v>
      </c>
      <c r="R365" s="41"/>
    </row>
    <row r="366" spans="1:18" ht="11.25">
      <c r="A366" s="35" t="s">
        <v>118</v>
      </c>
      <c r="B366" s="42" t="s">
        <v>185</v>
      </c>
      <c r="C366" s="270">
        <v>114765.255</v>
      </c>
      <c r="D366" s="270">
        <v>58476.825</v>
      </c>
      <c r="E366" s="270">
        <v>66088.496</v>
      </c>
      <c r="F366" s="38">
        <f t="shared" si="54"/>
        <v>13.016559979102823</v>
      </c>
      <c r="G366" s="38"/>
      <c r="H366" s="271">
        <v>437184.973</v>
      </c>
      <c r="I366" s="271">
        <v>205637.317</v>
      </c>
      <c r="J366" s="271">
        <v>325810.471</v>
      </c>
      <c r="K366" s="38">
        <f t="shared" si="49"/>
        <v>58.43937071013235</v>
      </c>
      <c r="L366" s="38">
        <f t="shared" si="50"/>
        <v>15.832474237825473</v>
      </c>
      <c r="M366" s="39">
        <f t="shared" si="51"/>
        <v>3516.5609110959776</v>
      </c>
      <c r="N366" s="39">
        <f t="shared" si="52"/>
        <v>4929.912022812563</v>
      </c>
      <c r="O366" s="38">
        <f t="shared" si="53"/>
        <v>40.191287665655636</v>
      </c>
      <c r="P366" s="39"/>
      <c r="R366" s="41"/>
    </row>
    <row r="367" spans="1:18" ht="11.25">
      <c r="A367" s="35" t="s">
        <v>119</v>
      </c>
      <c r="B367" s="42" t="s">
        <v>185</v>
      </c>
      <c r="C367" s="270">
        <v>3087.06</v>
      </c>
      <c r="D367" s="270">
        <v>1799.838</v>
      </c>
      <c r="E367" s="270">
        <v>2893.829</v>
      </c>
      <c r="F367" s="38">
        <f t="shared" si="54"/>
        <v>60.78274822511804</v>
      </c>
      <c r="G367" s="38"/>
      <c r="H367" s="271">
        <v>8811.458</v>
      </c>
      <c r="I367" s="271">
        <v>5161.379</v>
      </c>
      <c r="J367" s="271">
        <v>10011.477</v>
      </c>
      <c r="K367" s="38">
        <f t="shared" si="49"/>
        <v>93.9690342445304</v>
      </c>
      <c r="L367" s="38">
        <f t="shared" si="50"/>
        <v>0.48649894890911055</v>
      </c>
      <c r="M367" s="39">
        <f t="shared" si="51"/>
        <v>2867.690869956074</v>
      </c>
      <c r="N367" s="39">
        <f t="shared" si="52"/>
        <v>3459.595228328972</v>
      </c>
      <c r="O367" s="38">
        <f t="shared" si="53"/>
        <v>20.640452029683544</v>
      </c>
      <c r="P367" s="39"/>
      <c r="Q367" s="39"/>
      <c r="R367" s="41"/>
    </row>
    <row r="368" spans="1:18" ht="11.25">
      <c r="A368" s="35" t="s">
        <v>120</v>
      </c>
      <c r="B368" s="42" t="s">
        <v>185</v>
      </c>
      <c r="C368" s="270">
        <v>5282.273</v>
      </c>
      <c r="D368" s="270">
        <v>2141.567</v>
      </c>
      <c r="E368" s="270">
        <v>8224.57</v>
      </c>
      <c r="F368" s="38">
        <f t="shared" si="54"/>
        <v>284.04448705083706</v>
      </c>
      <c r="G368" s="38"/>
      <c r="H368" s="271">
        <v>12032.355</v>
      </c>
      <c r="I368" s="271">
        <v>5259.28</v>
      </c>
      <c r="J368" s="271">
        <v>22464.352</v>
      </c>
      <c r="K368" s="38">
        <f t="shared" si="49"/>
        <v>327.13740283841133</v>
      </c>
      <c r="L368" s="38">
        <f t="shared" si="50"/>
        <v>1.0916354935364956</v>
      </c>
      <c r="M368" s="39">
        <f t="shared" si="51"/>
        <v>2455.8092275422623</v>
      </c>
      <c r="N368" s="39">
        <f t="shared" si="52"/>
        <v>2731.3710017666576</v>
      </c>
      <c r="O368" s="38">
        <f t="shared" si="53"/>
        <v>11.22081353608128</v>
      </c>
      <c r="P368" s="39"/>
      <c r="Q368" s="39"/>
      <c r="R368" s="41"/>
    </row>
    <row r="369" spans="1:18" ht="11.25">
      <c r="A369" s="35" t="s">
        <v>121</v>
      </c>
      <c r="B369" s="42" t="s">
        <v>185</v>
      </c>
      <c r="C369" s="270">
        <v>35736.985</v>
      </c>
      <c r="D369" s="270">
        <v>17157.833</v>
      </c>
      <c r="E369" s="270">
        <v>42348.882</v>
      </c>
      <c r="F369" s="38">
        <f t="shared" si="54"/>
        <v>146.81952551933568</v>
      </c>
      <c r="G369" s="38"/>
      <c r="H369" s="271">
        <v>48942.473</v>
      </c>
      <c r="I369" s="271">
        <v>23130.457</v>
      </c>
      <c r="J369" s="271">
        <v>68348.67</v>
      </c>
      <c r="K369" s="38">
        <f t="shared" si="49"/>
        <v>195.4920864728267</v>
      </c>
      <c r="L369" s="38">
        <f t="shared" si="50"/>
        <v>3.321343705263035</v>
      </c>
      <c r="M369" s="39">
        <f t="shared" si="51"/>
        <v>1348.098970307031</v>
      </c>
      <c r="N369" s="39">
        <f t="shared" si="52"/>
        <v>1613.9427246272994</v>
      </c>
      <c r="O369" s="38">
        <f t="shared" si="53"/>
        <v>19.719898922534014</v>
      </c>
      <c r="R369" s="41"/>
    </row>
    <row r="370" spans="1:21" ht="11.25">
      <c r="A370" s="35" t="s">
        <v>108</v>
      </c>
      <c r="B370" s="42" t="s">
        <v>185</v>
      </c>
      <c r="C370" s="37"/>
      <c r="D370" s="37"/>
      <c r="E370" s="37"/>
      <c r="F370" s="38"/>
      <c r="G370" s="38"/>
      <c r="H370" s="37">
        <v>1147258.972</v>
      </c>
      <c r="I370" s="37">
        <v>635496.8759999999</v>
      </c>
      <c r="J370" s="37">
        <v>877802.606</v>
      </c>
      <c r="K370" s="38">
        <f t="shared" si="49"/>
        <v>38.12854777904528</v>
      </c>
      <c r="L370" s="38">
        <f t="shared" si="50"/>
        <v>42.65604817038266</v>
      </c>
      <c r="M370" s="39"/>
      <c r="N370" s="39"/>
      <c r="O370" s="38"/>
      <c r="R370" s="41"/>
      <c r="S370" s="39"/>
      <c r="T370" s="39"/>
      <c r="U370" s="39"/>
    </row>
    <row r="371" spans="1:18" ht="11.25">
      <c r="A371" s="149"/>
      <c r="B371" s="149"/>
      <c r="C371" s="161"/>
      <c r="D371" s="161"/>
      <c r="E371" s="161"/>
      <c r="F371" s="161"/>
      <c r="G371" s="161"/>
      <c r="H371" s="192"/>
      <c r="I371" s="192"/>
      <c r="J371" s="192"/>
      <c r="K371" s="149"/>
      <c r="L371" s="149"/>
      <c r="R371" s="41"/>
    </row>
    <row r="372" spans="1:18" ht="11.25">
      <c r="A372" s="35" t="s">
        <v>122</v>
      </c>
      <c r="B372" s="35"/>
      <c r="C372" s="35"/>
      <c r="D372" s="35"/>
      <c r="E372" s="35"/>
      <c r="F372" s="35"/>
      <c r="G372" s="35"/>
      <c r="H372" s="35"/>
      <c r="I372" s="35"/>
      <c r="J372" s="35"/>
      <c r="K372" s="35"/>
      <c r="L372" s="35"/>
      <c r="R372" s="41"/>
    </row>
    <row r="373" ht="11.25">
      <c r="R373" s="41"/>
    </row>
    <row r="374" spans="1:18" ht="19.5" customHeight="1">
      <c r="A374" s="328" t="s">
        <v>398</v>
      </c>
      <c r="B374" s="328"/>
      <c r="C374" s="328"/>
      <c r="D374" s="328"/>
      <c r="E374" s="328"/>
      <c r="F374" s="328"/>
      <c r="G374" s="328"/>
      <c r="H374" s="328"/>
      <c r="I374" s="328"/>
      <c r="J374" s="328"/>
      <c r="K374" s="328"/>
      <c r="L374" s="144"/>
      <c r="R374" s="41"/>
    </row>
    <row r="375" spans="1:20" ht="19.5" customHeight="1">
      <c r="A375" s="329" t="s">
        <v>364</v>
      </c>
      <c r="B375" s="329"/>
      <c r="C375" s="329"/>
      <c r="D375" s="329"/>
      <c r="E375" s="329"/>
      <c r="F375" s="329"/>
      <c r="G375" s="329"/>
      <c r="H375" s="329"/>
      <c r="I375" s="329"/>
      <c r="J375" s="329"/>
      <c r="K375" s="329"/>
      <c r="L375" s="145"/>
      <c r="R375" s="41"/>
      <c r="S375" s="39"/>
      <c r="T375" s="39"/>
    </row>
    <row r="376" spans="1:21" ht="12.75">
      <c r="A376" s="35"/>
      <c r="B376" s="35"/>
      <c r="C376" s="335" t="s">
        <v>151</v>
      </c>
      <c r="D376" s="335"/>
      <c r="E376" s="335"/>
      <c r="F376" s="335"/>
      <c r="G376" s="42"/>
      <c r="H376" s="335" t="s">
        <v>303</v>
      </c>
      <c r="I376" s="335"/>
      <c r="J376" s="335"/>
      <c r="K376" s="335"/>
      <c r="L376" s="42"/>
      <c r="M376" s="336"/>
      <c r="N376" s="336"/>
      <c r="O376" s="336"/>
      <c r="P376" s="146"/>
      <c r="Q376" s="146"/>
      <c r="R376" s="49"/>
      <c r="S376" s="49"/>
      <c r="T376" s="49"/>
      <c r="U376" s="146"/>
    </row>
    <row r="377" spans="1:21" ht="12.75">
      <c r="A377" s="35" t="s">
        <v>163</v>
      </c>
      <c r="B377" s="148" t="s">
        <v>138</v>
      </c>
      <c r="C377" s="147">
        <f>+C337</f>
        <v>2009</v>
      </c>
      <c r="D377" s="334" t="str">
        <f>+D337</f>
        <v>enero - julio</v>
      </c>
      <c r="E377" s="334"/>
      <c r="F377" s="334"/>
      <c r="G377" s="42"/>
      <c r="H377" s="147">
        <f>+H337</f>
        <v>2009</v>
      </c>
      <c r="I377" s="334" t="str">
        <f>+D377</f>
        <v>enero - julio</v>
      </c>
      <c r="J377" s="334"/>
      <c r="K377" s="334"/>
      <c r="L377" s="148" t="s">
        <v>338</v>
      </c>
      <c r="M377" s="337"/>
      <c r="N377" s="337"/>
      <c r="O377" s="337"/>
      <c r="P377" s="146"/>
      <c r="Q377" s="146"/>
      <c r="R377" s="50"/>
      <c r="S377" s="50"/>
      <c r="T377" s="50"/>
      <c r="U377" s="146"/>
    </row>
    <row r="378" spans="1:20" ht="12.75">
      <c r="A378" s="149"/>
      <c r="B378" s="153" t="s">
        <v>48</v>
      </c>
      <c r="C378" s="149"/>
      <c r="D378" s="150">
        <f>+D338</f>
        <v>2009</v>
      </c>
      <c r="E378" s="150">
        <f>+E338</f>
        <v>2010</v>
      </c>
      <c r="F378" s="151" t="str">
        <f>+F338</f>
        <v>Var % 10/09</v>
      </c>
      <c r="G378" s="153"/>
      <c r="H378" s="149"/>
      <c r="I378" s="150">
        <f>+I338</f>
        <v>2009</v>
      </c>
      <c r="J378" s="150">
        <f>+J338</f>
        <v>2010</v>
      </c>
      <c r="K378" s="151" t="str">
        <f>+K338</f>
        <v>Var % 10/09</v>
      </c>
      <c r="L378" s="153">
        <v>2008</v>
      </c>
      <c r="M378" s="154"/>
      <c r="N378" s="154"/>
      <c r="O378" s="153"/>
      <c r="R378" s="50"/>
      <c r="S378" s="50"/>
      <c r="T378" s="50"/>
    </row>
    <row r="379" spans="1:20" s="157" customFormat="1" ht="12.75">
      <c r="A379" s="155" t="s">
        <v>504</v>
      </c>
      <c r="B379" s="155"/>
      <c r="C379" s="155"/>
      <c r="D379" s="155"/>
      <c r="E379" s="155"/>
      <c r="F379" s="155"/>
      <c r="G379" s="155"/>
      <c r="H379" s="155">
        <f>+H389+H381+H395+H400</f>
        <v>561793.3470000001</v>
      </c>
      <c r="I379" s="155">
        <f>+I389+I381+I395+I400</f>
        <v>272785.696</v>
      </c>
      <c r="J379" s="155">
        <f>+J389+J381+J395+J400</f>
        <v>337514.197</v>
      </c>
      <c r="K379" s="156">
        <f>+J379/I379*100-100</f>
        <v>23.728700569402278</v>
      </c>
      <c r="L379" s="155"/>
      <c r="R379" s="50"/>
      <c r="S379" s="50"/>
      <c r="T379" s="50"/>
    </row>
    <row r="380" spans="1:20" ht="12.75">
      <c r="A380" s="146"/>
      <c r="B380" s="157"/>
      <c r="C380" s="157"/>
      <c r="D380" s="157"/>
      <c r="F380" s="157"/>
      <c r="G380" s="157"/>
      <c r="H380" s="157"/>
      <c r="J380" s="193"/>
      <c r="K380" s="157"/>
      <c r="M380" s="40"/>
      <c r="N380" s="40"/>
      <c r="O380" s="40"/>
      <c r="R380" s="49"/>
      <c r="S380" s="49"/>
      <c r="T380" s="49"/>
    </row>
    <row r="381" spans="1:20" ht="12.75">
      <c r="A381" s="180" t="s">
        <v>346</v>
      </c>
      <c r="B381" s="194"/>
      <c r="C381" s="48">
        <f>SUM(C382:C387)</f>
        <v>786542.7339999999</v>
      </c>
      <c r="D381" s="48">
        <f>SUM(D382:D387)</f>
        <v>311002.27</v>
      </c>
      <c r="E381" s="48">
        <f>SUM(E382:E387)</f>
        <v>401088.69499999995</v>
      </c>
      <c r="F381" s="43">
        <f aca="true" t="shared" si="55" ref="F381:F398">+E381/D381*100-100</f>
        <v>28.96648471408261</v>
      </c>
      <c r="G381" s="48"/>
      <c r="H381" s="48">
        <f>SUM(H382:H387)</f>
        <v>276404.61100000003</v>
      </c>
      <c r="I381" s="48">
        <f>SUM(I382:I387)</f>
        <v>112278.38999999998</v>
      </c>
      <c r="J381" s="48">
        <f>SUM(J382:J387)</f>
        <v>160840.702</v>
      </c>
      <c r="K381" s="43">
        <f aca="true" t="shared" si="56" ref="K381:K398">+J381/I381*100-100</f>
        <v>43.25169963694705</v>
      </c>
      <c r="L381" s="46">
        <f aca="true" t="shared" si="57" ref="L381:L387">+J381/$J$381*100</f>
        <v>100</v>
      </c>
      <c r="M381" s="39">
        <f aca="true" t="shared" si="58" ref="M381:M408">+I381/D381*1000</f>
        <v>361.0211269519029</v>
      </c>
      <c r="N381" s="39">
        <f aca="true" t="shared" si="59" ref="N381:N408">+J381/E381*1000</f>
        <v>401.0103102008398</v>
      </c>
      <c r="O381" s="38">
        <f aca="true" t="shared" si="60" ref="O381:O408">+N381/M381*100-100</f>
        <v>11.076687834466952</v>
      </c>
      <c r="R381" s="50"/>
      <c r="S381" s="50"/>
      <c r="T381" s="50"/>
    </row>
    <row r="382" spans="1:20" ht="12.75">
      <c r="A382" s="146" t="s">
        <v>347</v>
      </c>
      <c r="B382" s="194" t="s">
        <v>185</v>
      </c>
      <c r="C382" s="195">
        <v>411932.266</v>
      </c>
      <c r="D382" s="195">
        <v>142663.912</v>
      </c>
      <c r="E382" s="195">
        <v>151228.94</v>
      </c>
      <c r="F382" s="38">
        <f t="shared" si="55"/>
        <v>6.003640219819559</v>
      </c>
      <c r="G382" s="195"/>
      <c r="H382" s="195">
        <v>126030.243</v>
      </c>
      <c r="I382" s="195">
        <v>42907.981</v>
      </c>
      <c r="J382" s="195">
        <v>51929.399</v>
      </c>
      <c r="K382" s="38">
        <f t="shared" si="56"/>
        <v>21.02503494629589</v>
      </c>
      <c r="L382" s="41">
        <f t="shared" si="57"/>
        <v>32.2862300116049</v>
      </c>
      <c r="M382" s="39">
        <f t="shared" si="58"/>
        <v>300.7626834177938</v>
      </c>
      <c r="N382" s="39">
        <f t="shared" si="59"/>
        <v>343.3826819126022</v>
      </c>
      <c r="O382" s="38">
        <f t="shared" si="60"/>
        <v>14.170640456616866</v>
      </c>
      <c r="R382" s="50"/>
      <c r="S382" s="50"/>
      <c r="T382" s="50"/>
    </row>
    <row r="383" spans="1:20" ht="12.75">
      <c r="A383" s="146" t="s">
        <v>348</v>
      </c>
      <c r="B383" s="194" t="s">
        <v>185</v>
      </c>
      <c r="C383" s="195">
        <v>108157.474</v>
      </c>
      <c r="D383" s="195">
        <v>56864.565</v>
      </c>
      <c r="E383" s="195">
        <v>72190.132</v>
      </c>
      <c r="F383" s="38">
        <f t="shared" si="55"/>
        <v>26.950996635602493</v>
      </c>
      <c r="G383" s="195"/>
      <c r="H383" s="195">
        <v>33796.602</v>
      </c>
      <c r="I383" s="195">
        <v>20046.984</v>
      </c>
      <c r="J383" s="195">
        <v>26690.158</v>
      </c>
      <c r="K383" s="38">
        <f t="shared" si="56"/>
        <v>33.13802215834559</v>
      </c>
      <c r="L383" s="41">
        <f t="shared" si="57"/>
        <v>16.594156620878216</v>
      </c>
      <c r="M383" s="39">
        <f t="shared" si="58"/>
        <v>352.5391252003774</v>
      </c>
      <c r="N383" s="39">
        <f t="shared" si="59"/>
        <v>369.7203102496059</v>
      </c>
      <c r="O383" s="38">
        <f t="shared" si="60"/>
        <v>4.873554116713436</v>
      </c>
      <c r="R383" s="50"/>
      <c r="S383" s="50"/>
      <c r="T383" s="50"/>
    </row>
    <row r="384" spans="1:20" ht="11.25">
      <c r="A384" s="146" t="s">
        <v>349</v>
      </c>
      <c r="B384" s="194" t="s">
        <v>185</v>
      </c>
      <c r="C384" s="195">
        <v>31404.79</v>
      </c>
      <c r="D384" s="195">
        <v>19333.322</v>
      </c>
      <c r="E384" s="195">
        <v>16472.983</v>
      </c>
      <c r="F384" s="38">
        <f t="shared" si="55"/>
        <v>-14.794865569403953</v>
      </c>
      <c r="G384" s="195"/>
      <c r="H384" s="195">
        <v>13840.464</v>
      </c>
      <c r="I384" s="195">
        <v>9293.647</v>
      </c>
      <c r="J384" s="195">
        <v>7144.703</v>
      </c>
      <c r="K384" s="38">
        <f t="shared" si="56"/>
        <v>-23.122720284082234</v>
      </c>
      <c r="L384" s="41">
        <f t="shared" si="57"/>
        <v>4.442098866243447</v>
      </c>
      <c r="M384" s="39">
        <f t="shared" si="58"/>
        <v>480.7061611036117</v>
      </c>
      <c r="N384" s="39">
        <f t="shared" si="59"/>
        <v>433.72247758648206</v>
      </c>
      <c r="O384" s="38">
        <f t="shared" si="60"/>
        <v>-9.773888358173693</v>
      </c>
      <c r="R384" s="39"/>
      <c r="S384" s="39"/>
      <c r="T384" s="39"/>
    </row>
    <row r="385" spans="1:15" ht="11.25">
      <c r="A385" s="146" t="s">
        <v>350</v>
      </c>
      <c r="B385" s="194" t="s">
        <v>185</v>
      </c>
      <c r="C385" s="195">
        <v>42673.497</v>
      </c>
      <c r="D385" s="195">
        <v>3143.008</v>
      </c>
      <c r="E385" s="195">
        <v>29052.804</v>
      </c>
      <c r="F385" s="38">
        <f t="shared" si="55"/>
        <v>824.3630305745326</v>
      </c>
      <c r="G385" s="195"/>
      <c r="H385" s="195">
        <v>16155.407</v>
      </c>
      <c r="I385" s="195">
        <v>2029.428</v>
      </c>
      <c r="J385" s="195">
        <v>13962.91</v>
      </c>
      <c r="K385" s="38">
        <f t="shared" si="56"/>
        <v>588.0219450998014</v>
      </c>
      <c r="L385" s="41">
        <f t="shared" si="57"/>
        <v>8.681204338439159</v>
      </c>
      <c r="M385" s="39">
        <f t="shared" si="58"/>
        <v>645.6960974964111</v>
      </c>
      <c r="N385" s="39">
        <f t="shared" si="59"/>
        <v>480.6045571367225</v>
      </c>
      <c r="O385" s="38">
        <f t="shared" si="60"/>
        <v>-25.567994138388954</v>
      </c>
    </row>
    <row r="386" spans="1:15" ht="11.25">
      <c r="A386" s="146" t="s">
        <v>351</v>
      </c>
      <c r="B386" s="194" t="s">
        <v>185</v>
      </c>
      <c r="C386" s="195">
        <v>51092.73</v>
      </c>
      <c r="D386" s="195">
        <v>19285.412</v>
      </c>
      <c r="E386" s="195">
        <v>21310.415</v>
      </c>
      <c r="F386" s="38">
        <f t="shared" si="55"/>
        <v>10.500180136156814</v>
      </c>
      <c r="G386" s="195"/>
      <c r="H386" s="195">
        <v>18762.314</v>
      </c>
      <c r="I386" s="195">
        <v>7304.609</v>
      </c>
      <c r="J386" s="195">
        <v>9231.81</v>
      </c>
      <c r="K386" s="38">
        <f t="shared" si="56"/>
        <v>26.383356042739578</v>
      </c>
      <c r="L386" s="41">
        <f t="shared" si="57"/>
        <v>5.739722523717909</v>
      </c>
      <c r="M386" s="39">
        <f t="shared" si="58"/>
        <v>378.7634404699262</v>
      </c>
      <c r="N386" s="39">
        <f t="shared" si="59"/>
        <v>433.206486124273</v>
      </c>
      <c r="O386" s="38">
        <f t="shared" si="60"/>
        <v>14.373891415391142</v>
      </c>
    </row>
    <row r="387" spans="1:15" ht="11.25">
      <c r="A387" s="146" t="s">
        <v>352</v>
      </c>
      <c r="B387" s="194" t="s">
        <v>185</v>
      </c>
      <c r="C387" s="195">
        <v>141281.977</v>
      </c>
      <c r="D387" s="195">
        <v>69712.051</v>
      </c>
      <c r="E387" s="195">
        <v>110833.421</v>
      </c>
      <c r="F387" s="38">
        <f t="shared" si="55"/>
        <v>58.98746258376474</v>
      </c>
      <c r="G387" s="195"/>
      <c r="H387" s="195">
        <v>67819.581</v>
      </c>
      <c r="I387" s="195">
        <v>30695.741</v>
      </c>
      <c r="J387" s="195">
        <v>51881.722</v>
      </c>
      <c r="K387" s="38">
        <f t="shared" si="56"/>
        <v>69.0192851184143</v>
      </c>
      <c r="L387" s="41">
        <f t="shared" si="57"/>
        <v>32.256587639116375</v>
      </c>
      <c r="M387" s="39">
        <f t="shared" si="58"/>
        <v>440.32187490796963</v>
      </c>
      <c r="N387" s="39">
        <f t="shared" si="59"/>
        <v>468.1053921452086</v>
      </c>
      <c r="O387" s="38">
        <f t="shared" si="60"/>
        <v>6.309819888699806</v>
      </c>
    </row>
    <row r="388" spans="1:15" ht="11.25">
      <c r="A388" s="146"/>
      <c r="B388" s="194"/>
      <c r="C388" s="157"/>
      <c r="D388" s="157"/>
      <c r="E388" s="157"/>
      <c r="F388" s="38"/>
      <c r="G388" s="157"/>
      <c r="H388" s="157"/>
      <c r="I388" s="157"/>
      <c r="J388" s="196"/>
      <c r="K388" s="38"/>
      <c r="M388" s="39"/>
      <c r="N388" s="39"/>
      <c r="O388" s="38"/>
    </row>
    <row r="389" spans="1:15" ht="11.25">
      <c r="A389" s="180" t="s">
        <v>341</v>
      </c>
      <c r="C389" s="48">
        <f>SUM(C390:C393)</f>
        <v>30813.126000000004</v>
      </c>
      <c r="D389" s="48">
        <f>SUM(D390:D393)</f>
        <v>18039.237999999998</v>
      </c>
      <c r="E389" s="48">
        <f>SUM(E390:E393)</f>
        <v>20305.022</v>
      </c>
      <c r="F389" s="43">
        <f>+E389/D389*100-100</f>
        <v>12.560308811270218</v>
      </c>
      <c r="G389" s="48"/>
      <c r="H389" s="48">
        <f>SUM(H390:H393)</f>
        <v>212392.125</v>
      </c>
      <c r="I389" s="48">
        <f>SUM(I390:I393)</f>
        <v>118401.432</v>
      </c>
      <c r="J389" s="48">
        <f>SUM(J390:J393)</f>
        <v>123935.306</v>
      </c>
      <c r="K389" s="43">
        <f>+J389/I389*100-100</f>
        <v>4.673823539566641</v>
      </c>
      <c r="L389" s="46">
        <f>+J389/$J$389*100</f>
        <v>100</v>
      </c>
      <c r="M389" s="40"/>
      <c r="N389" s="40"/>
      <c r="O389" s="40"/>
    </row>
    <row r="390" spans="1:15" ht="11.25">
      <c r="A390" s="146" t="s">
        <v>342</v>
      </c>
      <c r="B390" s="194" t="s">
        <v>185</v>
      </c>
      <c r="C390" s="39">
        <v>8390.475</v>
      </c>
      <c r="D390" s="195">
        <v>4831.005</v>
      </c>
      <c r="E390" s="195">
        <v>4947.06</v>
      </c>
      <c r="F390" s="38">
        <f>+E390/D390*100-100</f>
        <v>2.4022951746065218</v>
      </c>
      <c r="G390" s="39"/>
      <c r="H390" s="195">
        <v>55821.618</v>
      </c>
      <c r="I390" s="195">
        <v>35951.942</v>
      </c>
      <c r="J390" s="195">
        <v>33798.289</v>
      </c>
      <c r="K390" s="38">
        <f>+J390/I390*100-100</f>
        <v>-5.990366250590867</v>
      </c>
      <c r="L390" s="41">
        <f>+J390/$J$389*100</f>
        <v>27.270912616296762</v>
      </c>
      <c r="M390" s="39">
        <f aca="true" t="shared" si="61" ref="M390:N393">+I390/D390*1000</f>
        <v>7441.917779012856</v>
      </c>
      <c r="N390" s="39">
        <f t="shared" si="61"/>
        <v>6831.994962664693</v>
      </c>
      <c r="O390" s="38">
        <f>+N390/M390*100-100</f>
        <v>-8.195774724469842</v>
      </c>
    </row>
    <row r="391" spans="1:15" ht="11.25">
      <c r="A391" s="146" t="s">
        <v>343</v>
      </c>
      <c r="B391" s="194" t="s">
        <v>185</v>
      </c>
      <c r="C391" s="39">
        <v>3208.664</v>
      </c>
      <c r="D391" s="195">
        <v>1783.742</v>
      </c>
      <c r="E391" s="195">
        <v>2058.24</v>
      </c>
      <c r="F391" s="38">
        <f>+E391/D391*100-100</f>
        <v>15.388884715390432</v>
      </c>
      <c r="G391" s="195"/>
      <c r="H391" s="195">
        <v>48786.494</v>
      </c>
      <c r="I391" s="195">
        <v>21723.375</v>
      </c>
      <c r="J391" s="195">
        <v>24992.77</v>
      </c>
      <c r="K391" s="38">
        <f>+J391/I391*100-100</f>
        <v>15.050124577787756</v>
      </c>
      <c r="L391" s="41">
        <f>+J391/$J$389*100</f>
        <v>20.16598079000991</v>
      </c>
      <c r="M391" s="39">
        <f t="shared" si="61"/>
        <v>12178.540954913882</v>
      </c>
      <c r="N391" s="39">
        <f t="shared" si="61"/>
        <v>12142.787041355723</v>
      </c>
      <c r="O391" s="38">
        <f>+N391/M391*100-100</f>
        <v>-0.29358125649471845</v>
      </c>
    </row>
    <row r="392" spans="1:15" ht="11.25">
      <c r="A392" s="146" t="s">
        <v>344</v>
      </c>
      <c r="B392" s="194" t="s">
        <v>185</v>
      </c>
      <c r="C392" s="39">
        <v>6825.37</v>
      </c>
      <c r="D392" s="195">
        <v>3604.392</v>
      </c>
      <c r="E392" s="195">
        <v>3307.98</v>
      </c>
      <c r="F392" s="38">
        <f>+E392/D392*100-100</f>
        <v>-8.223633833389925</v>
      </c>
      <c r="G392" s="195"/>
      <c r="H392" s="195">
        <v>61423.109</v>
      </c>
      <c r="I392" s="195">
        <v>31634.552</v>
      </c>
      <c r="J392" s="195">
        <v>28334.334</v>
      </c>
      <c r="K392" s="38">
        <f>+J392/I392*100-100</f>
        <v>-10.432320963483221</v>
      </c>
      <c r="L392" s="41">
        <f>+J392/$J$389*100</f>
        <v>22.86219715308566</v>
      </c>
      <c r="M392" s="39">
        <f t="shared" si="61"/>
        <v>8776.66802057046</v>
      </c>
      <c r="N392" s="39">
        <f t="shared" si="61"/>
        <v>8565.449005133041</v>
      </c>
      <c r="O392" s="38">
        <f>+N392/M392*100-100</f>
        <v>-2.4065968422454915</v>
      </c>
    </row>
    <row r="393" spans="1:15" ht="11.25">
      <c r="A393" s="146" t="s">
        <v>345</v>
      </c>
      <c r="B393" s="194" t="s">
        <v>185</v>
      </c>
      <c r="C393" s="195">
        <v>12388.617</v>
      </c>
      <c r="D393" s="195">
        <v>7820.099</v>
      </c>
      <c r="E393" s="195">
        <v>9991.742</v>
      </c>
      <c r="F393" s="38">
        <f>+E393/D393*100-100</f>
        <v>27.770019279807073</v>
      </c>
      <c r="G393" s="195"/>
      <c r="H393" s="195">
        <v>46360.904</v>
      </c>
      <c r="I393" s="195">
        <v>29091.563</v>
      </c>
      <c r="J393" s="195">
        <v>36809.913</v>
      </c>
      <c r="K393" s="38">
        <f>+J393/I393*100-100</f>
        <v>26.531231752656254</v>
      </c>
      <c r="L393" s="41">
        <f>+J393/$J$389*100</f>
        <v>29.70090944060767</v>
      </c>
      <c r="M393" s="39">
        <f t="shared" si="61"/>
        <v>3720.101625311904</v>
      </c>
      <c r="N393" s="39">
        <f t="shared" si="61"/>
        <v>3684.033574926174</v>
      </c>
      <c r="O393" s="38">
        <f>+N393/M393*100-100</f>
        <v>-0.9695447602914982</v>
      </c>
    </row>
    <row r="394" spans="1:15" ht="11.25">
      <c r="A394" s="146"/>
      <c r="B394" s="194"/>
      <c r="C394" s="195"/>
      <c r="D394" s="195"/>
      <c r="E394" s="195"/>
      <c r="F394" s="38"/>
      <c r="G394" s="195"/>
      <c r="H394" s="195"/>
      <c r="I394" s="195"/>
      <c r="J394" s="195"/>
      <c r="K394" s="38"/>
      <c r="L394" s="41"/>
      <c r="M394" s="39"/>
      <c r="N394" s="39"/>
      <c r="O394" s="38"/>
    </row>
    <row r="395" spans="1:15" ht="11.25">
      <c r="A395" s="180" t="s">
        <v>353</v>
      </c>
      <c r="B395" s="194"/>
      <c r="C395" s="48">
        <f>SUM(C396:C398)</f>
        <v>2394.757</v>
      </c>
      <c r="D395" s="48">
        <f>SUM(D396:D398)</f>
        <v>1306.934</v>
      </c>
      <c r="E395" s="48">
        <f>SUM(E396:E398)</f>
        <v>1589.4840000000002</v>
      </c>
      <c r="F395" s="43">
        <f t="shared" si="55"/>
        <v>21.61930135722234</v>
      </c>
      <c r="G395" s="48"/>
      <c r="H395" s="48">
        <f>SUM(H396:H398)</f>
        <v>52929.337</v>
      </c>
      <c r="I395" s="48">
        <f>SUM(I396:I398)</f>
        <v>30761.499</v>
      </c>
      <c r="J395" s="48">
        <f>SUM(J396:J398)</f>
        <v>37884.582</v>
      </c>
      <c r="K395" s="43">
        <f t="shared" si="56"/>
        <v>23.155838406964506</v>
      </c>
      <c r="L395" s="46">
        <f>+J395/$J$395*100</f>
        <v>100</v>
      </c>
      <c r="M395" s="39">
        <f t="shared" si="58"/>
        <v>23537.148012064878</v>
      </c>
      <c r="N395" s="39">
        <f t="shared" si="59"/>
        <v>23834.516107114006</v>
      </c>
      <c r="O395" s="38">
        <f t="shared" si="60"/>
        <v>1.2633990103503692</v>
      </c>
    </row>
    <row r="396" spans="1:15" ht="11.25">
      <c r="A396" s="146" t="s">
        <v>354</v>
      </c>
      <c r="B396" s="194" t="s">
        <v>185</v>
      </c>
      <c r="C396" s="195">
        <v>1567.764</v>
      </c>
      <c r="D396" s="195">
        <v>806.275</v>
      </c>
      <c r="E396" s="195">
        <v>1190.958</v>
      </c>
      <c r="F396" s="38">
        <f t="shared" si="55"/>
        <v>47.71114073982204</v>
      </c>
      <c r="G396" s="195"/>
      <c r="H396" s="195">
        <v>11376.667</v>
      </c>
      <c r="I396" s="195">
        <v>6750.511</v>
      </c>
      <c r="J396" s="195">
        <v>7673.983</v>
      </c>
      <c r="K396" s="38">
        <f t="shared" si="56"/>
        <v>13.680031037650323</v>
      </c>
      <c r="L396" s="41">
        <f>+J396/$J$395*100</f>
        <v>20.25621663187415</v>
      </c>
      <c r="M396" s="39">
        <f t="shared" si="58"/>
        <v>8372.46721031906</v>
      </c>
      <c r="N396" s="39">
        <f t="shared" si="59"/>
        <v>6443.537891344615</v>
      </c>
      <c r="O396" s="38">
        <f t="shared" si="60"/>
        <v>-23.03895937146271</v>
      </c>
    </row>
    <row r="397" spans="1:15" ht="11.25">
      <c r="A397" s="146" t="s">
        <v>355</v>
      </c>
      <c r="B397" s="194" t="s">
        <v>185</v>
      </c>
      <c r="C397" s="195">
        <v>142.767</v>
      </c>
      <c r="D397" s="195">
        <v>78.624</v>
      </c>
      <c r="E397" s="195">
        <v>85.615</v>
      </c>
      <c r="F397" s="38">
        <f t="shared" si="55"/>
        <v>8.891687016687015</v>
      </c>
      <c r="G397" s="195"/>
      <c r="H397" s="195">
        <v>28787.966</v>
      </c>
      <c r="I397" s="195">
        <v>16845.595</v>
      </c>
      <c r="J397" s="195">
        <v>22974.245</v>
      </c>
      <c r="K397" s="38">
        <f t="shared" si="56"/>
        <v>36.38132105158647</v>
      </c>
      <c r="L397" s="41">
        <f>+J397/$J$395*100</f>
        <v>60.642730596842796</v>
      </c>
      <c r="M397" s="39">
        <f t="shared" si="58"/>
        <v>214255.1256613757</v>
      </c>
      <c r="N397" s="39">
        <f t="shared" si="59"/>
        <v>268343.6897739882</v>
      </c>
      <c r="O397" s="38">
        <f t="shared" si="60"/>
        <v>25.244933555567755</v>
      </c>
    </row>
    <row r="398" spans="1:15" ht="11.25">
      <c r="A398" s="146" t="s">
        <v>356</v>
      </c>
      <c r="B398" s="194" t="s">
        <v>185</v>
      </c>
      <c r="C398" s="195">
        <v>684.226</v>
      </c>
      <c r="D398" s="195">
        <v>422.035</v>
      </c>
      <c r="E398" s="195">
        <v>312.911</v>
      </c>
      <c r="F398" s="38">
        <f t="shared" si="55"/>
        <v>-25.856623265842885</v>
      </c>
      <c r="G398" s="195"/>
      <c r="H398" s="195">
        <v>12764.704</v>
      </c>
      <c r="I398" s="195">
        <v>7165.393</v>
      </c>
      <c r="J398" s="195">
        <v>7236.354</v>
      </c>
      <c r="K398" s="38">
        <f t="shared" si="56"/>
        <v>0.9903294906504101</v>
      </c>
      <c r="L398" s="41">
        <f>+J398/$J$395*100</f>
        <v>19.10105277128305</v>
      </c>
      <c r="M398" s="39">
        <f t="shared" si="58"/>
        <v>16978.196121174784</v>
      </c>
      <c r="N398" s="39">
        <f t="shared" si="59"/>
        <v>23125.91759318145</v>
      </c>
      <c r="O398" s="38">
        <f t="shared" si="60"/>
        <v>36.20950911468964</v>
      </c>
    </row>
    <row r="399" spans="1:15" ht="11.25">
      <c r="A399" s="146"/>
      <c r="C399" s="157"/>
      <c r="D399" s="157"/>
      <c r="E399" s="157"/>
      <c r="F399" s="196"/>
      <c r="G399" s="157"/>
      <c r="H399" s="157"/>
      <c r="I399" s="157"/>
      <c r="J399" s="195"/>
      <c r="K399" s="196"/>
      <c r="M399" s="39"/>
      <c r="N399" s="39"/>
      <c r="O399" s="38"/>
    </row>
    <row r="400" spans="1:15" ht="11.25">
      <c r="A400" s="180" t="s">
        <v>356</v>
      </c>
      <c r="C400" s="48"/>
      <c r="D400" s="48"/>
      <c r="E400" s="48"/>
      <c r="F400" s="196"/>
      <c r="G400" s="48"/>
      <c r="H400" s="48">
        <f>SUM(H401:H402)</f>
        <v>20067.273999999998</v>
      </c>
      <c r="I400" s="48">
        <f>SUM(I401:I402)</f>
        <v>11344.375</v>
      </c>
      <c r="J400" s="48">
        <f>SUM(J401:J402)</f>
        <v>14853.607</v>
      </c>
      <c r="K400" s="43">
        <f>+J400/I400*100-100</f>
        <v>30.933674177731262</v>
      </c>
      <c r="L400" s="46">
        <f>+J400/$J$400*100</f>
        <v>100</v>
      </c>
      <c r="M400" s="39"/>
      <c r="N400" s="39"/>
      <c r="O400" s="38"/>
    </row>
    <row r="401" spans="1:15" ht="22.5">
      <c r="A401" s="197" t="s">
        <v>357</v>
      </c>
      <c r="C401" s="195">
        <v>536.349</v>
      </c>
      <c r="D401" s="195">
        <v>242.433</v>
      </c>
      <c r="E401" s="195">
        <v>225.655</v>
      </c>
      <c r="F401" s="38">
        <f>+E401/D401*100-100</f>
        <v>-6.920674990615964</v>
      </c>
      <c r="G401" s="195"/>
      <c r="H401" s="195">
        <v>11868.546</v>
      </c>
      <c r="I401" s="195">
        <v>6644.009</v>
      </c>
      <c r="J401" s="195">
        <v>7057.814</v>
      </c>
      <c r="K401" s="38">
        <f>+J401/I401*100-100</f>
        <v>6.228242616769492</v>
      </c>
      <c r="L401" s="41">
        <f>+J401/$J$400*100</f>
        <v>47.51582561730629</v>
      </c>
      <c r="M401" s="39">
        <f t="shared" si="58"/>
        <v>27405.547099611027</v>
      </c>
      <c r="N401" s="39">
        <f t="shared" si="59"/>
        <v>31277.011366909665</v>
      </c>
      <c r="O401" s="38">
        <f t="shared" si="60"/>
        <v>14.126571723698916</v>
      </c>
    </row>
    <row r="402" spans="1:15" ht="11.25">
      <c r="A402" s="146" t="s">
        <v>358</v>
      </c>
      <c r="C402" s="195">
        <v>3263.158</v>
      </c>
      <c r="D402" s="195">
        <v>1908.835</v>
      </c>
      <c r="E402" s="195">
        <v>2841.046</v>
      </c>
      <c r="F402" s="38">
        <f>+E402/D402*100-100</f>
        <v>48.836646436177034</v>
      </c>
      <c r="G402" s="195"/>
      <c r="H402" s="195">
        <v>8198.728</v>
      </c>
      <c r="I402" s="195">
        <v>4700.366</v>
      </c>
      <c r="J402" s="195">
        <v>7795.793</v>
      </c>
      <c r="K402" s="38">
        <f>+J402/I402*100-100</f>
        <v>65.85502065158329</v>
      </c>
      <c r="L402" s="41">
        <f>+J402/$J$400*100</f>
        <v>52.4841743826937</v>
      </c>
      <c r="M402" s="39">
        <f t="shared" si="58"/>
        <v>2462.426558607737</v>
      </c>
      <c r="N402" s="39">
        <f t="shared" si="59"/>
        <v>2743.9868977834217</v>
      </c>
      <c r="O402" s="38">
        <f t="shared" si="60"/>
        <v>11.43426341758105</v>
      </c>
    </row>
    <row r="403" spans="1:15" ht="11.25">
      <c r="A403" s="146"/>
      <c r="C403" s="157"/>
      <c r="D403" s="157"/>
      <c r="E403" s="157"/>
      <c r="G403" s="157"/>
      <c r="H403" s="157"/>
      <c r="I403" s="157"/>
      <c r="M403" s="39"/>
      <c r="N403" s="39"/>
      <c r="O403" s="38"/>
    </row>
    <row r="404" spans="1:15" s="157" customFormat="1" ht="11.25">
      <c r="A404" s="155" t="s">
        <v>505</v>
      </c>
      <c r="B404" s="155"/>
      <c r="C404" s="155"/>
      <c r="D404" s="155"/>
      <c r="E404" s="155"/>
      <c r="F404" s="155"/>
      <c r="G404" s="155"/>
      <c r="H404" s="155">
        <f>SUM(H406:H409)</f>
        <v>304558.849</v>
      </c>
      <c r="I404" s="155">
        <f>SUM(I406:I409)</f>
        <v>168102.21500000003</v>
      </c>
      <c r="J404" s="155">
        <f>SUM(J406:J409)</f>
        <v>203004.271</v>
      </c>
      <c r="K404" s="156">
        <f>+J404/I404*100-100</f>
        <v>20.76240101892766</v>
      </c>
      <c r="L404" s="155"/>
      <c r="M404" s="39"/>
      <c r="N404" s="39"/>
      <c r="O404" s="38"/>
    </row>
    <row r="405" spans="1:15" ht="11.25">
      <c r="A405" s="146"/>
      <c r="C405" s="157"/>
      <c r="D405" s="157"/>
      <c r="E405" s="157"/>
      <c r="F405" s="39"/>
      <c r="G405" s="157"/>
      <c r="H405" s="157"/>
      <c r="I405" s="157"/>
      <c r="J405" s="39"/>
      <c r="K405" s="39"/>
      <c r="M405" s="39"/>
      <c r="N405" s="39"/>
      <c r="O405" s="38"/>
    </row>
    <row r="406" spans="1:15" ht="11.25">
      <c r="A406" s="146" t="s">
        <v>359</v>
      </c>
      <c r="C406" s="195">
        <v>28557</v>
      </c>
      <c r="D406" s="195">
        <v>824</v>
      </c>
      <c r="E406" s="195">
        <v>1554</v>
      </c>
      <c r="F406" s="38">
        <f>+E406/D406*100-100</f>
        <v>88.59223300970874</v>
      </c>
      <c r="G406" s="195"/>
      <c r="H406" s="195">
        <v>40681.513</v>
      </c>
      <c r="I406" s="195">
        <v>22583.078</v>
      </c>
      <c r="J406" s="195">
        <v>35819.451</v>
      </c>
      <c r="K406" s="38">
        <f>+J406/I406*100-100</f>
        <v>58.61190843869909</v>
      </c>
      <c r="L406" s="41">
        <f>+J406/$J$404*100</f>
        <v>17.64467852008887</v>
      </c>
      <c r="M406" s="39">
        <f t="shared" si="58"/>
        <v>27406.64805825243</v>
      </c>
      <c r="N406" s="39">
        <f t="shared" si="59"/>
        <v>23049.83976833977</v>
      </c>
      <c r="O406" s="38">
        <f t="shared" si="60"/>
        <v>-15.896903118733547</v>
      </c>
    </row>
    <row r="407" spans="1:15" ht="11.25">
      <c r="A407" s="146" t="s">
        <v>360</v>
      </c>
      <c r="C407" s="195">
        <v>134</v>
      </c>
      <c r="D407" s="195">
        <v>26</v>
      </c>
      <c r="E407" s="195">
        <v>30</v>
      </c>
      <c r="F407" s="38">
        <f>+E407/D407*100-100</f>
        <v>15.384615384615373</v>
      </c>
      <c r="G407" s="195"/>
      <c r="H407" s="195">
        <v>5450.618</v>
      </c>
      <c r="I407" s="195">
        <v>2388.386</v>
      </c>
      <c r="J407" s="195">
        <v>1632.125</v>
      </c>
      <c r="K407" s="38">
        <f>+J407/I407*100-100</f>
        <v>-31.66410287114394</v>
      </c>
      <c r="L407" s="41">
        <f>+J407/$J$404*100</f>
        <v>0.8039855476735265</v>
      </c>
      <c r="M407" s="39">
        <f t="shared" si="58"/>
        <v>91861</v>
      </c>
      <c r="N407" s="39">
        <f t="shared" si="59"/>
        <v>54404.16666666667</v>
      </c>
      <c r="O407" s="38">
        <f t="shared" si="60"/>
        <v>-40.77555582165808</v>
      </c>
    </row>
    <row r="408" spans="1:15" ht="22.5">
      <c r="A408" s="197" t="s">
        <v>361</v>
      </c>
      <c r="C408" s="195">
        <v>577</v>
      </c>
      <c r="D408" s="195">
        <v>377</v>
      </c>
      <c r="E408" s="195">
        <v>433</v>
      </c>
      <c r="F408" s="38">
        <f>+E408/D408*100-100</f>
        <v>14.854111405835539</v>
      </c>
      <c r="G408" s="195"/>
      <c r="H408" s="195">
        <v>3868.218</v>
      </c>
      <c r="I408" s="195">
        <v>2136.831</v>
      </c>
      <c r="J408" s="195">
        <v>2413.767</v>
      </c>
      <c r="K408" s="38">
        <f>+J408/I408*100-100</f>
        <v>12.960126467652316</v>
      </c>
      <c r="L408" s="41">
        <f>+J408/$J$404*100</f>
        <v>1.1890227669150861</v>
      </c>
      <c r="M408" s="39">
        <f t="shared" si="58"/>
        <v>5667.986737400531</v>
      </c>
      <c r="N408" s="39">
        <f t="shared" si="59"/>
        <v>5574.519630484988</v>
      </c>
      <c r="O408" s="38">
        <f t="shared" si="60"/>
        <v>-1.6490353849770827</v>
      </c>
    </row>
    <row r="409" spans="1:15" ht="11.25">
      <c r="A409" s="146" t="s">
        <v>362</v>
      </c>
      <c r="C409" s="157"/>
      <c r="D409" s="157"/>
      <c r="E409" s="157"/>
      <c r="G409" s="157"/>
      <c r="H409" s="157">
        <v>254558.5</v>
      </c>
      <c r="I409" s="157">
        <v>140993.92</v>
      </c>
      <c r="J409" s="195">
        <v>163138.928</v>
      </c>
      <c r="K409" s="38">
        <f>+J409/I409*100-100</f>
        <v>15.706356699636402</v>
      </c>
      <c r="L409" s="41">
        <f>+J409/$J$404*100</f>
        <v>80.36231316532252</v>
      </c>
      <c r="M409" s="39"/>
      <c r="N409" s="39"/>
      <c r="O409" s="38"/>
    </row>
    <row r="410" spans="3:15" ht="11.25">
      <c r="C410" s="195"/>
      <c r="D410" s="195"/>
      <c r="E410" s="195"/>
      <c r="G410" s="157"/>
      <c r="H410" s="157"/>
      <c r="I410" s="157"/>
      <c r="J410" s="195"/>
      <c r="M410" s="40"/>
      <c r="N410" s="40"/>
      <c r="O410" s="40"/>
    </row>
    <row r="411" spans="1:15" ht="11.25">
      <c r="A411" s="198"/>
      <c r="B411" s="198"/>
      <c r="C411" s="198"/>
      <c r="D411" s="199"/>
      <c r="E411" s="199"/>
      <c r="F411" s="199"/>
      <c r="G411" s="199"/>
      <c r="H411" s="199"/>
      <c r="I411" s="199"/>
      <c r="J411" s="199"/>
      <c r="K411" s="199"/>
      <c r="L411" s="199"/>
      <c r="M411" s="40"/>
      <c r="N411" s="40"/>
      <c r="O411" s="40"/>
    </row>
    <row r="412" spans="1:15" ht="11.25">
      <c r="A412" s="146" t="s">
        <v>475</v>
      </c>
      <c r="B412" s="157"/>
      <c r="C412" s="157"/>
      <c r="D412" s="157"/>
      <c r="F412" s="157"/>
      <c r="G412" s="157"/>
      <c r="H412" s="157"/>
      <c r="J412" s="193"/>
      <c r="K412" s="157"/>
      <c r="M412" s="40"/>
      <c r="N412" s="40"/>
      <c r="O412" s="40"/>
    </row>
    <row r="413" spans="13:15" ht="11.25">
      <c r="M413" s="40"/>
      <c r="N413" s="40"/>
      <c r="O413" s="40"/>
    </row>
  </sheetData>
  <sheetProtection/>
  <mergeCells count="80">
    <mergeCell ref="M376:O376"/>
    <mergeCell ref="D377:F377"/>
    <mergeCell ref="I377:K377"/>
    <mergeCell ref="M377:O377"/>
    <mergeCell ref="C376:F376"/>
    <mergeCell ref="H376:K376"/>
    <mergeCell ref="A374:K374"/>
    <mergeCell ref="A375:K375"/>
    <mergeCell ref="M336:O336"/>
    <mergeCell ref="M337:O337"/>
    <mergeCell ref="A335:K335"/>
    <mergeCell ref="A334:K334"/>
    <mergeCell ref="D337:F337"/>
    <mergeCell ref="I337:K337"/>
    <mergeCell ref="C336:F336"/>
    <mergeCell ref="H336:K336"/>
    <mergeCell ref="D190:F190"/>
    <mergeCell ref="I190:K190"/>
    <mergeCell ref="A1:L1"/>
    <mergeCell ref="A2:L2"/>
    <mergeCell ref="A97:L97"/>
    <mergeCell ref="A98:L98"/>
    <mergeCell ref="C3:F3"/>
    <mergeCell ref="H3:K3"/>
    <mergeCell ref="A153:L153"/>
    <mergeCell ref="A154:L154"/>
    <mergeCell ref="A187:L187"/>
    <mergeCell ref="A188:L188"/>
    <mergeCell ref="M224:O224"/>
    <mergeCell ref="M225:O225"/>
    <mergeCell ref="M155:O155"/>
    <mergeCell ref="M156:O156"/>
    <mergeCell ref="M189:O189"/>
    <mergeCell ref="M190:O190"/>
    <mergeCell ref="C155:F155"/>
    <mergeCell ref="H155:K155"/>
    <mergeCell ref="D156:F156"/>
    <mergeCell ref="I156:K156"/>
    <mergeCell ref="M296:O296"/>
    <mergeCell ref="M297:O297"/>
    <mergeCell ref="M255:O255"/>
    <mergeCell ref="M256:O256"/>
    <mergeCell ref="C189:F189"/>
    <mergeCell ref="H189:K189"/>
    <mergeCell ref="C255:F255"/>
    <mergeCell ref="H255:K255"/>
    <mergeCell ref="A253:L253"/>
    <mergeCell ref="A254:L254"/>
    <mergeCell ref="A222:L222"/>
    <mergeCell ref="A223:L223"/>
    <mergeCell ref="D225:F225"/>
    <mergeCell ref="I225:K225"/>
    <mergeCell ref="C224:F224"/>
    <mergeCell ref="H224:K224"/>
    <mergeCell ref="D256:F256"/>
    <mergeCell ref="I256:K256"/>
    <mergeCell ref="D297:F297"/>
    <mergeCell ref="I297:K297"/>
    <mergeCell ref="A294:L294"/>
    <mergeCell ref="A295:L295"/>
    <mergeCell ref="C296:F296"/>
    <mergeCell ref="H296:K296"/>
    <mergeCell ref="M3:O3"/>
    <mergeCell ref="M4:O4"/>
    <mergeCell ref="D100:F100"/>
    <mergeCell ref="I100:K100"/>
    <mergeCell ref="C99:F99"/>
    <mergeCell ref="H99:K99"/>
    <mergeCell ref="D4:F4"/>
    <mergeCell ref="I4:K4"/>
    <mergeCell ref="M99:O99"/>
    <mergeCell ref="M100:O100"/>
    <mergeCell ref="A45:L45"/>
    <mergeCell ref="A46:L46"/>
    <mergeCell ref="C47:F47"/>
    <mergeCell ref="H47:K47"/>
    <mergeCell ref="M47:O47"/>
    <mergeCell ref="D48:F48"/>
    <mergeCell ref="I48:K48"/>
    <mergeCell ref="M48:O48"/>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6" max="255" man="1"/>
    <brk id="221" max="255" man="1"/>
    <brk id="252" max="255" man="1"/>
    <brk id="293" max="255" man="1"/>
    <brk id="333" max="255" man="1"/>
    <brk id="373" max="255" man="1"/>
  </rowBreaks>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98" t="s">
        <v>58</v>
      </c>
      <c r="B5" s="298"/>
      <c r="C5" s="298"/>
      <c r="D5" s="298"/>
      <c r="E5" s="298"/>
      <c r="F5" s="298"/>
      <c r="G5" s="298"/>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28" t="s">
        <v>432</v>
      </c>
      <c r="C10" s="6"/>
      <c r="D10" s="6"/>
      <c r="E10" s="6"/>
      <c r="F10" s="6"/>
      <c r="G10" s="9">
        <v>4</v>
      </c>
    </row>
    <row r="11" spans="1:7" ht="12.75">
      <c r="A11" s="8" t="s">
        <v>63</v>
      </c>
      <c r="B11" s="228" t="s">
        <v>477</v>
      </c>
      <c r="C11" s="6"/>
      <c r="D11" s="6"/>
      <c r="E11" s="6"/>
      <c r="F11" s="6"/>
      <c r="G11" s="9">
        <v>5</v>
      </c>
    </row>
    <row r="12" spans="1:7" ht="12.75">
      <c r="A12" s="8" t="s">
        <v>64</v>
      </c>
      <c r="B12" s="228" t="s">
        <v>478</v>
      </c>
      <c r="C12" s="6"/>
      <c r="D12" s="6"/>
      <c r="E12" s="6"/>
      <c r="F12" s="6"/>
      <c r="G12" s="9">
        <v>6</v>
      </c>
    </row>
    <row r="13" spans="1:7" ht="12.75">
      <c r="A13" s="8" t="s">
        <v>65</v>
      </c>
      <c r="B13" s="228" t="s">
        <v>433</v>
      </c>
      <c r="C13" s="6"/>
      <c r="D13" s="6"/>
      <c r="E13" s="6"/>
      <c r="F13" s="6"/>
      <c r="G13" s="9">
        <v>7</v>
      </c>
    </row>
    <row r="14" spans="1:7" ht="12.75">
      <c r="A14" s="8" t="s">
        <v>66</v>
      </c>
      <c r="B14" s="228" t="s">
        <v>449</v>
      </c>
      <c r="C14" s="6"/>
      <c r="D14" s="6"/>
      <c r="E14" s="6"/>
      <c r="F14" s="6"/>
      <c r="G14" s="9">
        <v>9</v>
      </c>
    </row>
    <row r="15" spans="1:7" ht="12.75">
      <c r="A15" s="8" t="s">
        <v>67</v>
      </c>
      <c r="B15" s="228" t="s">
        <v>447</v>
      </c>
      <c r="C15" s="6"/>
      <c r="D15" s="6"/>
      <c r="E15" s="6"/>
      <c r="F15" s="6"/>
      <c r="G15" s="9">
        <v>11</v>
      </c>
    </row>
    <row r="16" spans="1:7" ht="12.75">
      <c r="A16" s="8" t="s">
        <v>68</v>
      </c>
      <c r="B16" s="228" t="s">
        <v>448</v>
      </c>
      <c r="C16" s="6"/>
      <c r="D16" s="6"/>
      <c r="E16" s="6"/>
      <c r="F16" s="6"/>
      <c r="G16" s="9">
        <v>12</v>
      </c>
    </row>
    <row r="17" spans="1:7" ht="12.75">
      <c r="A17" s="8" t="s">
        <v>72</v>
      </c>
      <c r="B17" s="228" t="s">
        <v>434</v>
      </c>
      <c r="C17" s="6"/>
      <c r="D17" s="6"/>
      <c r="E17" s="6"/>
      <c r="F17" s="6"/>
      <c r="G17" s="9">
        <v>13</v>
      </c>
    </row>
    <row r="18" spans="1:7" ht="12.75">
      <c r="A18" s="8" t="s">
        <v>73</v>
      </c>
      <c r="B18" s="228" t="s">
        <v>259</v>
      </c>
      <c r="C18" s="6"/>
      <c r="D18" s="6"/>
      <c r="E18" s="6"/>
      <c r="F18" s="6"/>
      <c r="G18" s="9">
        <v>14</v>
      </c>
    </row>
    <row r="19" spans="1:7" ht="12.75">
      <c r="A19" s="8" t="s">
        <v>99</v>
      </c>
      <c r="B19" s="228" t="s">
        <v>510</v>
      </c>
      <c r="E19" s="6"/>
      <c r="F19" s="6"/>
      <c r="G19" s="9">
        <v>15</v>
      </c>
    </row>
    <row r="20" spans="1:7" ht="12.75">
      <c r="A20" s="8" t="s">
        <v>123</v>
      </c>
      <c r="B20" s="228" t="s">
        <v>435</v>
      </c>
      <c r="C20" s="6"/>
      <c r="D20" s="6"/>
      <c r="E20" s="6"/>
      <c r="F20" s="6"/>
      <c r="G20" s="9">
        <v>16</v>
      </c>
    </row>
    <row r="21" spans="1:7" ht="12.75">
      <c r="A21" s="8" t="s">
        <v>124</v>
      </c>
      <c r="B21" s="228" t="s">
        <v>436</v>
      </c>
      <c r="C21" s="6"/>
      <c r="D21" s="6"/>
      <c r="E21" s="6"/>
      <c r="F21" s="6"/>
      <c r="G21" s="9">
        <v>18</v>
      </c>
    </row>
    <row r="22" spans="1:7" ht="12.75">
      <c r="A22" s="8" t="s">
        <v>157</v>
      </c>
      <c r="B22" s="228" t="s">
        <v>437</v>
      </c>
      <c r="C22" s="6"/>
      <c r="D22" s="6"/>
      <c r="E22" s="6"/>
      <c r="F22" s="6"/>
      <c r="G22" s="9">
        <v>19</v>
      </c>
    </row>
    <row r="23" spans="1:7" ht="12.75">
      <c r="A23" s="8" t="s">
        <v>158</v>
      </c>
      <c r="B23" s="228" t="s">
        <v>450</v>
      </c>
      <c r="C23" s="6"/>
      <c r="D23" s="6"/>
      <c r="E23" s="6"/>
      <c r="F23" s="6"/>
      <c r="G23" s="9">
        <v>20</v>
      </c>
    </row>
    <row r="24" spans="1:7" ht="12.75">
      <c r="A24" s="8" t="s">
        <v>162</v>
      </c>
      <c r="B24" s="228" t="s">
        <v>438</v>
      </c>
      <c r="C24" s="6"/>
      <c r="D24" s="6"/>
      <c r="E24" s="6"/>
      <c r="F24" s="6"/>
      <c r="G24" s="9">
        <v>21</v>
      </c>
    </row>
    <row r="25" spans="1:7" ht="12.75">
      <c r="A25" s="8" t="s">
        <v>365</v>
      </c>
      <c r="B25" s="228" t="s">
        <v>439</v>
      </c>
      <c r="C25" s="6"/>
      <c r="D25" s="6"/>
      <c r="E25" s="6"/>
      <c r="F25" s="6"/>
      <c r="G25" s="9">
        <v>22</v>
      </c>
    </row>
    <row r="26" spans="1:7" ht="12.75">
      <c r="A26" s="8" t="s">
        <v>399</v>
      </c>
      <c r="B26" s="228" t="s">
        <v>440</v>
      </c>
      <c r="C26" s="6"/>
      <c r="D26" s="6"/>
      <c r="E26" s="6"/>
      <c r="F26" s="6"/>
      <c r="G26" s="9">
        <v>23</v>
      </c>
    </row>
    <row r="27" spans="1:7" ht="12.75">
      <c r="A27" s="8" t="s">
        <v>400</v>
      </c>
      <c r="B27" s="228" t="s">
        <v>441</v>
      </c>
      <c r="C27" s="6"/>
      <c r="D27" s="6"/>
      <c r="E27" s="6"/>
      <c r="F27" s="6"/>
      <c r="G27" s="9">
        <v>24</v>
      </c>
    </row>
    <row r="28" spans="1:7" ht="12.75">
      <c r="A28" s="8" t="s">
        <v>509</v>
      </c>
      <c r="B28" s="228" t="s">
        <v>442</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28" t="s">
        <v>432</v>
      </c>
      <c r="C33" s="6"/>
      <c r="D33" s="6"/>
      <c r="E33" s="6"/>
      <c r="F33" s="6"/>
      <c r="G33" s="9">
        <v>4</v>
      </c>
    </row>
    <row r="34" spans="1:7" ht="12.75">
      <c r="A34" s="8" t="s">
        <v>63</v>
      </c>
      <c r="B34" s="228" t="s">
        <v>443</v>
      </c>
      <c r="C34" s="6"/>
      <c r="D34" s="6"/>
      <c r="E34" s="6"/>
      <c r="F34" s="6"/>
      <c r="G34" s="9">
        <v>5</v>
      </c>
    </row>
    <row r="35" spans="1:7" ht="12.75">
      <c r="A35" s="8" t="s">
        <v>64</v>
      </c>
      <c r="B35" s="228" t="s">
        <v>444</v>
      </c>
      <c r="C35" s="6"/>
      <c r="D35" s="6"/>
      <c r="E35" s="6"/>
      <c r="F35" s="6"/>
      <c r="G35" s="9">
        <v>6</v>
      </c>
    </row>
    <row r="36" spans="1:7" ht="12.75">
      <c r="A36" s="8" t="s">
        <v>65</v>
      </c>
      <c r="B36" s="228" t="s">
        <v>445</v>
      </c>
      <c r="C36" s="6"/>
      <c r="D36" s="6"/>
      <c r="E36" s="6"/>
      <c r="F36" s="6"/>
      <c r="G36" s="9">
        <v>8</v>
      </c>
    </row>
    <row r="37" spans="1:7" ht="12.75">
      <c r="A37" s="8" t="s">
        <v>66</v>
      </c>
      <c r="B37" s="228" t="s">
        <v>446</v>
      </c>
      <c r="C37" s="6"/>
      <c r="D37" s="6"/>
      <c r="E37" s="6"/>
      <c r="F37" s="6"/>
      <c r="G37" s="9">
        <v>8</v>
      </c>
    </row>
    <row r="38" spans="1:7" ht="12.75">
      <c r="A38" s="8" t="s">
        <v>67</v>
      </c>
      <c r="B38" s="228" t="s">
        <v>451</v>
      </c>
      <c r="C38" s="6"/>
      <c r="D38" s="6"/>
      <c r="E38" s="6"/>
      <c r="F38" s="6"/>
      <c r="G38" s="9">
        <v>8</v>
      </c>
    </row>
    <row r="39" spans="1:7" ht="12.75">
      <c r="A39" s="8" t="s">
        <v>68</v>
      </c>
      <c r="B39" s="228" t="s">
        <v>452</v>
      </c>
      <c r="C39" s="6"/>
      <c r="D39" s="6"/>
      <c r="E39" s="6"/>
      <c r="F39" s="6"/>
      <c r="G39" s="9">
        <v>8</v>
      </c>
    </row>
    <row r="40" spans="1:7" ht="12.75">
      <c r="A40" s="8" t="s">
        <v>72</v>
      </c>
      <c r="B40" s="228" t="s">
        <v>447</v>
      </c>
      <c r="C40" s="6"/>
      <c r="D40" s="6"/>
      <c r="E40" s="6"/>
      <c r="F40" s="6"/>
      <c r="G40" s="9">
        <v>9</v>
      </c>
    </row>
    <row r="41" spans="1:7" ht="12.75">
      <c r="A41" s="8" t="s">
        <v>73</v>
      </c>
      <c r="B41" s="228" t="s">
        <v>448</v>
      </c>
      <c r="C41" s="6"/>
      <c r="D41" s="6"/>
      <c r="E41" s="6"/>
      <c r="F41" s="6"/>
      <c r="G41" s="9">
        <v>10</v>
      </c>
    </row>
    <row r="42" spans="1:7" ht="12.75">
      <c r="A42" s="8" t="s">
        <v>99</v>
      </c>
      <c r="B42" s="228" t="s">
        <v>434</v>
      </c>
      <c r="C42" s="6"/>
      <c r="D42" s="6"/>
      <c r="E42" s="6"/>
      <c r="F42" s="6"/>
      <c r="G42" s="9">
        <v>11</v>
      </c>
    </row>
    <row r="43" spans="1:7" ht="12.75">
      <c r="A43" s="8" t="s">
        <v>123</v>
      </c>
      <c r="B43" s="228" t="s">
        <v>259</v>
      </c>
      <c r="C43" s="6"/>
      <c r="D43" s="6"/>
      <c r="E43" s="6"/>
      <c r="F43" s="6"/>
      <c r="G43" s="9">
        <v>12</v>
      </c>
    </row>
    <row r="44" spans="1:7" ht="12.75">
      <c r="A44" s="8" t="s">
        <v>124</v>
      </c>
      <c r="B44" s="228" t="s">
        <v>490</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299" t="s">
        <v>456</v>
      </c>
      <c r="B47" s="300"/>
      <c r="C47" s="300"/>
      <c r="D47" s="300"/>
      <c r="E47" s="300"/>
      <c r="F47" s="300"/>
      <c r="G47" s="300"/>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C52"/>
  <sheetViews>
    <sheetView tabSelected="1" zoomScalePageLayoutView="0" workbookViewId="0" topLeftCell="A1">
      <selection activeCell="A1" sqref="A1:G1"/>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9" width="11.421875" style="61" customWidth="1"/>
    <col min="10" max="11" width="13.421875" style="61" bestFit="1" customWidth="1"/>
    <col min="12" max="12" width="17.140625" style="61" bestFit="1" customWidth="1"/>
    <col min="13" max="13" width="17.421875" style="61" bestFit="1" customWidth="1"/>
    <col min="14" max="14" width="12.8515625" style="61" bestFit="1" customWidth="1"/>
    <col min="15" max="15" width="18.8515625" style="56" customWidth="1"/>
    <col min="16" max="19" width="11.421875" style="56" customWidth="1"/>
    <col min="20" max="21" width="11.421875" style="61" customWidth="1"/>
    <col min="22" max="22" width="18.140625" style="61" bestFit="1" customWidth="1"/>
    <col min="23" max="23" width="19.7109375" style="61"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61" customFormat="1" ht="15.75" customHeight="1">
      <c r="A1" s="301" t="s">
        <v>234</v>
      </c>
      <c r="B1" s="301"/>
      <c r="C1" s="301"/>
      <c r="D1" s="301"/>
      <c r="E1" s="301"/>
      <c r="F1" s="301"/>
      <c r="G1" s="301"/>
      <c r="H1" s="283"/>
      <c r="I1" s="284"/>
      <c r="J1" s="284"/>
      <c r="K1" s="284"/>
      <c r="L1" s="284"/>
      <c r="M1" s="284"/>
      <c r="N1" s="284"/>
      <c r="O1" s="284"/>
      <c r="P1" s="284"/>
      <c r="Q1" s="284"/>
      <c r="R1" s="284"/>
      <c r="S1" s="284"/>
      <c r="T1" s="284"/>
      <c r="U1" s="284"/>
      <c r="V1" s="57"/>
      <c r="W1" s="57"/>
      <c r="X1" s="57"/>
      <c r="Y1" s="56"/>
    </row>
    <row r="2" spans="1:25" s="61" customFormat="1" ht="15.75" customHeight="1">
      <c r="A2" s="302" t="s">
        <v>235</v>
      </c>
      <c r="B2" s="302"/>
      <c r="C2" s="302"/>
      <c r="D2" s="302"/>
      <c r="E2" s="302"/>
      <c r="F2" s="302"/>
      <c r="G2" s="302"/>
      <c r="H2" s="304"/>
      <c r="I2" s="304"/>
      <c r="J2" s="304"/>
      <c r="K2" s="304"/>
      <c r="L2" s="304"/>
      <c r="M2" s="304"/>
      <c r="N2" s="304"/>
      <c r="O2" s="304"/>
      <c r="P2" s="304"/>
      <c r="Q2" s="304"/>
      <c r="R2" s="304"/>
      <c r="S2" s="304"/>
      <c r="T2" s="304"/>
      <c r="U2" s="304"/>
      <c r="V2" s="57"/>
      <c r="Y2" s="56"/>
    </row>
    <row r="3" spans="1:25" s="61" customFormat="1" ht="15.75" customHeight="1">
      <c r="A3" s="302" t="s">
        <v>236</v>
      </c>
      <c r="B3" s="302"/>
      <c r="C3" s="302"/>
      <c r="D3" s="302"/>
      <c r="E3" s="302"/>
      <c r="F3" s="302"/>
      <c r="G3" s="302"/>
      <c r="H3" s="283"/>
      <c r="I3" s="284"/>
      <c r="J3" s="284"/>
      <c r="K3" s="284"/>
      <c r="L3" s="284"/>
      <c r="M3" s="284"/>
      <c r="N3" s="284"/>
      <c r="O3" s="284"/>
      <c r="P3" s="284"/>
      <c r="Q3" s="284"/>
      <c r="R3" s="284"/>
      <c r="S3" s="284"/>
      <c r="T3" s="285"/>
      <c r="U3" s="286"/>
      <c r="V3" s="57"/>
      <c r="W3" s="57"/>
      <c r="X3" s="57"/>
      <c r="Y3" s="56"/>
    </row>
    <row r="4" spans="1:25" s="61" customFormat="1" ht="15.75" customHeight="1" thickBot="1">
      <c r="A4" s="302" t="s">
        <v>457</v>
      </c>
      <c r="B4" s="302"/>
      <c r="C4" s="302"/>
      <c r="D4" s="302"/>
      <c r="E4" s="302"/>
      <c r="F4" s="302"/>
      <c r="G4" s="302"/>
      <c r="H4" s="62"/>
      <c r="J4" s="287"/>
      <c r="K4" s="287"/>
      <c r="O4" s="56"/>
      <c r="P4" s="56"/>
      <c r="Q4" s="56"/>
      <c r="R4" s="56"/>
      <c r="S4" s="56"/>
      <c r="Y4" s="56"/>
    </row>
    <row r="5" spans="1:25" s="61" customFormat="1" ht="13.5" thickTop="1">
      <c r="A5" s="69" t="s">
        <v>237</v>
      </c>
      <c r="B5" s="86">
        <v>2009</v>
      </c>
      <c r="C5" s="305" t="s">
        <v>543</v>
      </c>
      <c r="D5" s="305"/>
      <c r="E5" s="305"/>
      <c r="F5" s="87" t="s">
        <v>252</v>
      </c>
      <c r="G5" s="87" t="s">
        <v>243</v>
      </c>
      <c r="H5" s="64"/>
      <c r="O5" s="56"/>
      <c r="P5" s="56"/>
      <c r="Q5" s="56"/>
      <c r="R5" s="56"/>
      <c r="S5" s="56"/>
      <c r="Y5" s="56"/>
    </row>
    <row r="6" spans="1:25" s="61" customFormat="1" ht="13.5" thickBot="1">
      <c r="A6" s="70"/>
      <c r="B6" s="88" t="s">
        <v>242</v>
      </c>
      <c r="C6" s="88">
        <v>2008</v>
      </c>
      <c r="D6" s="236">
        <v>2009</v>
      </c>
      <c r="E6" s="236">
        <v>2010</v>
      </c>
      <c r="F6" s="90" t="s">
        <v>458</v>
      </c>
      <c r="G6" s="90">
        <v>2010</v>
      </c>
      <c r="H6" s="288"/>
      <c r="I6" s="288"/>
      <c r="J6" s="288"/>
      <c r="K6" s="288"/>
      <c r="M6" s="288"/>
      <c r="N6" s="288"/>
      <c r="P6" s="56"/>
      <c r="Q6" s="284"/>
      <c r="R6" s="284"/>
      <c r="S6" s="284"/>
      <c r="T6" s="284"/>
      <c r="U6" s="284"/>
      <c r="V6" s="65"/>
      <c r="W6" s="66"/>
      <c r="X6" s="66"/>
      <c r="Y6" s="56"/>
    </row>
    <row r="7" spans="1:25" s="61" customFormat="1" ht="13.5" thickTop="1">
      <c r="A7" s="64"/>
      <c r="B7" s="64"/>
      <c r="C7" s="64"/>
      <c r="D7" s="99"/>
      <c r="E7" s="99"/>
      <c r="F7" s="240"/>
      <c r="G7" s="240"/>
      <c r="H7" s="288"/>
      <c r="I7" s="288"/>
      <c r="J7" s="67"/>
      <c r="K7" s="67"/>
      <c r="L7" s="67"/>
      <c r="M7" s="289"/>
      <c r="N7" s="288"/>
      <c r="P7" s="56"/>
      <c r="Q7" s="284"/>
      <c r="R7" s="284"/>
      <c r="S7" s="284"/>
      <c r="T7" s="284"/>
      <c r="U7" s="284"/>
      <c r="V7" s="65"/>
      <c r="W7" s="66"/>
      <c r="X7" s="66"/>
      <c r="Y7" s="56"/>
    </row>
    <row r="8" spans="1:24" s="242" customFormat="1" ht="12.75">
      <c r="A8" s="64" t="s">
        <v>480</v>
      </c>
      <c r="B8" s="231">
        <f>53735.4*1000</f>
        <v>53735400</v>
      </c>
      <c r="C8" s="231">
        <v>44543200</v>
      </c>
      <c r="D8" s="231">
        <v>29256200</v>
      </c>
      <c r="E8" s="231">
        <v>38355200</v>
      </c>
      <c r="F8" s="54">
        <f>+(E8-D8)/D8</f>
        <v>0.31101099937790966</v>
      </c>
      <c r="G8" s="241">
        <f>+E12/E8</f>
        <v>0.18329877044051393</v>
      </c>
      <c r="H8" s="288"/>
      <c r="I8" s="288"/>
      <c r="J8" s="281"/>
      <c r="K8" s="281"/>
      <c r="L8" s="281"/>
      <c r="M8" s="289"/>
      <c r="N8" s="288"/>
      <c r="Q8" s="218"/>
      <c r="R8" s="218"/>
      <c r="T8" s="284"/>
      <c r="U8" s="243"/>
      <c r="V8" s="244"/>
      <c r="W8" s="244"/>
      <c r="X8" s="218"/>
    </row>
    <row r="9" spans="1:24" s="242" customFormat="1" ht="12.75">
      <c r="A9" s="64" t="s">
        <v>481</v>
      </c>
      <c r="B9" s="231">
        <f>39753.9*1000</f>
        <v>39753900</v>
      </c>
      <c r="C9" s="231">
        <v>33903500</v>
      </c>
      <c r="D9" s="231">
        <v>21676000</v>
      </c>
      <c r="E9" s="231">
        <v>29411100</v>
      </c>
      <c r="F9" s="54">
        <f>+(E9-D9)/D9</f>
        <v>0.3568508949990773</v>
      </c>
      <c r="G9" s="241">
        <f>+E17/E9</f>
        <v>0.06996885529612969</v>
      </c>
      <c r="H9" s="288"/>
      <c r="I9" s="288"/>
      <c r="J9" s="281"/>
      <c r="K9" s="281"/>
      <c r="L9" s="281"/>
      <c r="M9" s="289"/>
      <c r="N9" s="288"/>
      <c r="Q9" s="284"/>
      <c r="R9" s="284"/>
      <c r="S9" s="284"/>
      <c r="T9" s="284"/>
      <c r="U9" s="243"/>
      <c r="V9" s="244"/>
      <c r="W9" s="244"/>
      <c r="X9" s="218"/>
    </row>
    <row r="10" spans="1:24" s="242" customFormat="1" ht="12.75">
      <c r="A10" s="64" t="s">
        <v>50</v>
      </c>
      <c r="B10" s="245">
        <f>+B8-B9</f>
        <v>13981500</v>
      </c>
      <c r="C10" s="245">
        <f>+C8-C9</f>
        <v>10639700</v>
      </c>
      <c r="D10" s="245">
        <f>+D8-D9</f>
        <v>7580200</v>
      </c>
      <c r="E10" s="245">
        <f>+E8-E9</f>
        <v>8944100</v>
      </c>
      <c r="F10" s="54">
        <f>+(E10-D10)/D10</f>
        <v>0.17992928946465792</v>
      </c>
      <c r="G10" s="241"/>
      <c r="I10" s="288"/>
      <c r="J10" s="288"/>
      <c r="K10" s="288"/>
      <c r="M10" s="288"/>
      <c r="N10" s="288"/>
      <c r="Q10" s="284"/>
      <c r="R10" s="284"/>
      <c r="S10" s="284"/>
      <c r="T10" s="284"/>
      <c r="U10" s="243"/>
      <c r="V10" s="244"/>
      <c r="W10" s="244"/>
      <c r="X10" s="218"/>
    </row>
    <row r="11" spans="1:25" s="61" customFormat="1" ht="15.75" customHeight="1">
      <c r="A11" s="302" t="s">
        <v>239</v>
      </c>
      <c r="B11" s="302"/>
      <c r="C11" s="302"/>
      <c r="D11" s="302"/>
      <c r="E11" s="302"/>
      <c r="F11" s="302"/>
      <c r="G11" s="302"/>
      <c r="H11" s="304"/>
      <c r="I11" s="304"/>
      <c r="J11" s="304"/>
      <c r="K11" s="304"/>
      <c r="L11" s="304"/>
      <c r="M11" s="304"/>
      <c r="N11" s="304"/>
      <c r="O11" s="304"/>
      <c r="P11" s="304"/>
      <c r="Q11" s="304"/>
      <c r="R11" s="304"/>
      <c r="S11" s="304"/>
      <c r="T11" s="304"/>
      <c r="U11" s="304"/>
      <c r="V11" s="57"/>
      <c r="W11" s="57"/>
      <c r="X11" s="57"/>
      <c r="Y11" s="56"/>
    </row>
    <row r="12" spans="1:25" s="61" customFormat="1" ht="15.75" customHeight="1">
      <c r="A12" s="53" t="s">
        <v>469</v>
      </c>
      <c r="B12" s="237">
        <v>10778838</v>
      </c>
      <c r="C12" s="237">
        <v>8283595</v>
      </c>
      <c r="D12" s="237">
        <v>6813899</v>
      </c>
      <c r="E12" s="237">
        <v>7030461</v>
      </c>
      <c r="F12" s="54">
        <f>+(E12-D12)/D12</f>
        <v>0.031782390669424364</v>
      </c>
      <c r="G12" s="55"/>
      <c r="I12" s="284"/>
      <c r="J12" s="284"/>
      <c r="K12" s="284"/>
      <c r="L12" s="284"/>
      <c r="N12" s="284"/>
      <c r="O12" s="284"/>
      <c r="U12" s="286"/>
      <c r="V12" s="57"/>
      <c r="W12" s="57"/>
      <c r="X12" s="57"/>
      <c r="Y12" s="56"/>
    </row>
    <row r="13" spans="1:25" s="61" customFormat="1" ht="15.75" customHeight="1">
      <c r="A13" s="234" t="s">
        <v>22</v>
      </c>
      <c r="B13" s="231">
        <v>6168356</v>
      </c>
      <c r="C13" s="57">
        <v>4678840</v>
      </c>
      <c r="D13" s="231">
        <v>4217800</v>
      </c>
      <c r="E13" s="231">
        <v>4341309</v>
      </c>
      <c r="F13" s="58">
        <f aca="true" t="shared" si="0" ref="F13:F25">+(E13-D13)/D13</f>
        <v>0.029282801460477025</v>
      </c>
      <c r="G13" s="58">
        <f>+E13/$E$12</f>
        <v>0.6174999050560127</v>
      </c>
      <c r="V13" s="57"/>
      <c r="W13" s="57"/>
      <c r="X13" s="57"/>
      <c r="Y13" s="56"/>
    </row>
    <row r="14" spans="1:25" s="61" customFormat="1" ht="15.75" customHeight="1">
      <c r="A14" s="234" t="s">
        <v>23</v>
      </c>
      <c r="B14" s="231">
        <v>949456</v>
      </c>
      <c r="C14" s="57">
        <v>676752</v>
      </c>
      <c r="D14" s="231">
        <v>570716</v>
      </c>
      <c r="E14" s="231">
        <v>551466</v>
      </c>
      <c r="F14" s="58">
        <f t="shared" si="0"/>
        <v>-0.03372956076227055</v>
      </c>
      <c r="G14" s="58">
        <f>+E14/$E$12</f>
        <v>0.07843952196022423</v>
      </c>
      <c r="H14" s="60"/>
      <c r="L14" s="57"/>
      <c r="M14" s="50"/>
      <c r="O14" s="56"/>
      <c r="P14" s="56"/>
      <c r="Q14" s="56"/>
      <c r="R14" s="56"/>
      <c r="S14" s="56"/>
      <c r="Y14" s="56"/>
    </row>
    <row r="15" spans="1:25" s="61" customFormat="1" ht="15.75" customHeight="1">
      <c r="A15" s="234" t="s">
        <v>24</v>
      </c>
      <c r="B15" s="231">
        <v>3661026</v>
      </c>
      <c r="C15" s="57">
        <v>2928003</v>
      </c>
      <c r="D15" s="231">
        <v>2025383</v>
      </c>
      <c r="E15" s="231">
        <v>2137686</v>
      </c>
      <c r="F15" s="58">
        <f t="shared" si="0"/>
        <v>0.05544778444373237</v>
      </c>
      <c r="G15" s="58">
        <f>+E15/$E$12</f>
        <v>0.3040605729837631</v>
      </c>
      <c r="H15" s="60"/>
      <c r="L15" s="57"/>
      <c r="M15" s="50"/>
      <c r="O15" s="56"/>
      <c r="P15" s="56"/>
      <c r="Q15" s="56"/>
      <c r="R15" s="56"/>
      <c r="S15" s="56"/>
      <c r="V15" s="57"/>
      <c r="W15" s="57"/>
      <c r="X15" s="57"/>
      <c r="Y15" s="56"/>
    </row>
    <row r="16" spans="1:25" s="61" customFormat="1" ht="15.75" customHeight="1">
      <c r="A16" s="302" t="s">
        <v>241</v>
      </c>
      <c r="B16" s="302"/>
      <c r="C16" s="302"/>
      <c r="D16" s="302"/>
      <c r="E16" s="302"/>
      <c r="F16" s="302"/>
      <c r="G16" s="302"/>
      <c r="L16" s="57"/>
      <c r="M16" s="50"/>
      <c r="O16" s="56"/>
      <c r="P16" s="56"/>
      <c r="Q16" s="56"/>
      <c r="R16" s="56"/>
      <c r="S16" s="56"/>
      <c r="V16" s="57"/>
      <c r="W16" s="57"/>
      <c r="X16" s="57"/>
      <c r="Y16" s="56"/>
    </row>
    <row r="17" spans="1:25" s="61" customFormat="1" ht="15.75" customHeight="1">
      <c r="A17" s="59" t="s">
        <v>469</v>
      </c>
      <c r="B17" s="49">
        <v>2962153</v>
      </c>
      <c r="C17" s="237">
        <v>2333109</v>
      </c>
      <c r="D17" s="49">
        <v>1634007</v>
      </c>
      <c r="E17" s="49">
        <v>2057861</v>
      </c>
      <c r="F17" s="54">
        <f t="shared" si="0"/>
        <v>0.2593954615861499</v>
      </c>
      <c r="G17" s="55"/>
      <c r="H17" s="55"/>
      <c r="L17" s="57"/>
      <c r="M17" s="50"/>
      <c r="O17" s="56"/>
      <c r="P17" s="56"/>
      <c r="Q17" s="56"/>
      <c r="R17" s="56"/>
      <c r="S17" s="56"/>
      <c r="V17" s="57"/>
      <c r="W17" s="57"/>
      <c r="X17" s="57"/>
      <c r="Y17" s="56"/>
    </row>
    <row r="18" spans="1:25" s="61" customFormat="1" ht="15.75" customHeight="1">
      <c r="A18" s="234" t="s">
        <v>22</v>
      </c>
      <c r="B18" s="50">
        <v>2168686</v>
      </c>
      <c r="C18" s="57">
        <v>1804434</v>
      </c>
      <c r="D18" s="50">
        <v>1227846</v>
      </c>
      <c r="E18" s="50">
        <v>1376939</v>
      </c>
      <c r="F18" s="58">
        <f t="shared" si="0"/>
        <v>0.12142646553395132</v>
      </c>
      <c r="G18" s="58">
        <f>+E18/$E$17</f>
        <v>0.6691117621646943</v>
      </c>
      <c r="H18" s="60"/>
      <c r="L18" s="57"/>
      <c r="M18" s="57"/>
      <c r="O18" s="56"/>
      <c r="P18" s="56"/>
      <c r="Q18" s="56"/>
      <c r="R18" s="56"/>
      <c r="S18" s="56"/>
      <c r="V18" s="57"/>
      <c r="W18" s="57"/>
      <c r="X18" s="57"/>
      <c r="Y18" s="56"/>
    </row>
    <row r="19" spans="1:25" s="61" customFormat="1" ht="15.75" customHeight="1">
      <c r="A19" s="234" t="s">
        <v>23</v>
      </c>
      <c r="B19" s="50">
        <v>649270</v>
      </c>
      <c r="C19" s="57">
        <v>381919</v>
      </c>
      <c r="D19" s="50">
        <v>318738</v>
      </c>
      <c r="E19" s="50">
        <v>532840</v>
      </c>
      <c r="F19" s="58">
        <f t="shared" si="0"/>
        <v>0.6717178372205385</v>
      </c>
      <c r="G19" s="58">
        <f>+E19/$E$17</f>
        <v>0.2589290530312786</v>
      </c>
      <c r="H19" s="60"/>
      <c r="M19" s="57"/>
      <c r="O19" s="56"/>
      <c r="P19" s="56"/>
      <c r="Q19" s="56"/>
      <c r="R19" s="56"/>
      <c r="S19" s="56"/>
      <c r="V19" s="57"/>
      <c r="Y19" s="56"/>
    </row>
    <row r="20" spans="1:25" s="61" customFormat="1" ht="15.75" customHeight="1">
      <c r="A20" s="234" t="s">
        <v>24</v>
      </c>
      <c r="B20" s="50">
        <v>144197</v>
      </c>
      <c r="C20" s="57">
        <v>146756</v>
      </c>
      <c r="D20" s="50">
        <v>87423</v>
      </c>
      <c r="E20" s="50">
        <v>148082</v>
      </c>
      <c r="F20" s="58">
        <f t="shared" si="0"/>
        <v>0.6938563078366105</v>
      </c>
      <c r="G20" s="58">
        <f>+E20/$E$17</f>
        <v>0.07195918480402709</v>
      </c>
      <c r="H20" s="60"/>
      <c r="J20" s="284"/>
      <c r="K20" s="284"/>
      <c r="L20" s="284"/>
      <c r="M20" s="284"/>
      <c r="N20" s="286"/>
      <c r="O20" s="286"/>
      <c r="P20" s="286"/>
      <c r="Q20" s="286"/>
      <c r="R20" s="286"/>
      <c r="S20" s="286"/>
      <c r="T20" s="286"/>
      <c r="U20" s="286"/>
      <c r="V20" s="286"/>
      <c r="W20" s="286"/>
      <c r="Y20" s="56"/>
    </row>
    <row r="21" spans="1:25" s="61" customFormat="1" ht="15.75" customHeight="1">
      <c r="A21" s="302" t="s">
        <v>253</v>
      </c>
      <c r="B21" s="302"/>
      <c r="C21" s="302"/>
      <c r="D21" s="302"/>
      <c r="E21" s="302"/>
      <c r="F21" s="302"/>
      <c r="G21" s="302"/>
      <c r="J21" s="304"/>
      <c r="K21" s="304"/>
      <c r="L21" s="304"/>
      <c r="M21" s="304"/>
      <c r="N21" s="304"/>
      <c r="O21" s="304"/>
      <c r="P21" s="304"/>
      <c r="Q21" s="304"/>
      <c r="R21" s="304"/>
      <c r="S21" s="304"/>
      <c r="T21" s="304"/>
      <c r="U21" s="304"/>
      <c r="V21" s="304"/>
      <c r="W21" s="304"/>
      <c r="X21" s="56"/>
      <c r="Y21" s="56"/>
    </row>
    <row r="22" spans="1:25" s="61" customFormat="1" ht="15.75" customHeight="1">
      <c r="A22" s="59" t="s">
        <v>469</v>
      </c>
      <c r="B22" s="49">
        <v>7816685</v>
      </c>
      <c r="C22" s="237">
        <v>5950486</v>
      </c>
      <c r="D22" s="49">
        <v>5179892</v>
      </c>
      <c r="E22" s="49">
        <v>4972600</v>
      </c>
      <c r="F22" s="54">
        <f t="shared" si="0"/>
        <v>-0.040018594982289206</v>
      </c>
      <c r="G22" s="60"/>
      <c r="H22" s="60"/>
      <c r="J22" s="283"/>
      <c r="K22" s="283"/>
      <c r="L22" s="284"/>
      <c r="M22" s="284"/>
      <c r="N22" s="284"/>
      <c r="O22" s="284"/>
      <c r="P22" s="284"/>
      <c r="Q22" s="284"/>
      <c r="R22" s="284"/>
      <c r="S22" s="284"/>
      <c r="T22" s="284"/>
      <c r="U22" s="284"/>
      <c r="V22" s="286"/>
      <c r="W22" s="286"/>
      <c r="X22" s="68"/>
      <c r="Y22" s="68"/>
    </row>
    <row r="23" spans="1:25" s="61" customFormat="1" ht="15.75" customHeight="1">
      <c r="A23" s="234" t="s">
        <v>22</v>
      </c>
      <c r="B23" s="50">
        <v>3999670</v>
      </c>
      <c r="C23" s="57">
        <v>2874406</v>
      </c>
      <c r="D23" s="50">
        <v>2989954</v>
      </c>
      <c r="E23" s="50">
        <v>2964370</v>
      </c>
      <c r="F23" s="58">
        <f t="shared" si="0"/>
        <v>-0.008556653379951665</v>
      </c>
      <c r="G23" s="58">
        <f>+E23/$E$22</f>
        <v>0.596140851868238</v>
      </c>
      <c r="H23" s="60"/>
      <c r="O23" s="56"/>
      <c r="P23" s="56"/>
      <c r="Q23" s="56"/>
      <c r="R23" s="56"/>
      <c r="S23" s="56"/>
      <c r="U23" s="57"/>
      <c r="V23" s="67"/>
      <c r="W23" s="68"/>
      <c r="X23" s="68"/>
      <c r="Y23" s="68"/>
    </row>
    <row r="24" spans="1:25" s="61" customFormat="1" ht="15.75" customHeight="1">
      <c r="A24" s="234" t="s">
        <v>23</v>
      </c>
      <c r="B24" s="50">
        <v>300186</v>
      </c>
      <c r="C24" s="57">
        <v>294833</v>
      </c>
      <c r="D24" s="50">
        <v>251978</v>
      </c>
      <c r="E24" s="50">
        <v>18626</v>
      </c>
      <c r="F24" s="58">
        <f t="shared" si="0"/>
        <v>-0.9260808483280286</v>
      </c>
      <c r="G24" s="58">
        <f>+E24/$E$22</f>
        <v>0.003745726581667538</v>
      </c>
      <c r="H24" s="60"/>
      <c r="O24" s="56"/>
      <c r="P24" s="56"/>
      <c r="Q24" s="56"/>
      <c r="R24" s="56"/>
      <c r="S24" s="56"/>
      <c r="U24" s="57"/>
      <c r="V24" s="67"/>
      <c r="W24" s="68"/>
      <c r="X24" s="68"/>
      <c r="Y24" s="68"/>
    </row>
    <row r="25" spans="1:25" s="61" customFormat="1" ht="15.75" customHeight="1" thickBot="1">
      <c r="A25" s="235" t="s">
        <v>24</v>
      </c>
      <c r="B25" s="109">
        <v>3516829</v>
      </c>
      <c r="C25" s="109">
        <v>2781247</v>
      </c>
      <c r="D25" s="109">
        <v>1937960</v>
      </c>
      <c r="E25" s="109">
        <v>1989604</v>
      </c>
      <c r="F25" s="110">
        <f t="shared" si="0"/>
        <v>0.026648640838820202</v>
      </c>
      <c r="G25" s="110">
        <f>+E25/$E$22</f>
        <v>0.4001134215500945</v>
      </c>
      <c r="H25" s="60"/>
      <c r="O25" s="56"/>
      <c r="P25" s="56"/>
      <c r="Q25" s="56"/>
      <c r="R25" s="56"/>
      <c r="S25" s="56"/>
      <c r="U25" s="57"/>
      <c r="V25" s="67"/>
      <c r="W25" s="68"/>
      <c r="X25" s="68"/>
      <c r="Y25" s="68"/>
    </row>
    <row r="26" spans="1:25" ht="27" customHeight="1" thickTop="1">
      <c r="A26" s="303" t="s">
        <v>551</v>
      </c>
      <c r="B26" s="303"/>
      <c r="C26" s="303"/>
      <c r="D26" s="303"/>
      <c r="E26" s="303"/>
      <c r="F26" s="303"/>
      <c r="G26" s="303"/>
      <c r="H26" s="55"/>
      <c r="U26" s="57"/>
      <c r="V26" s="67"/>
      <c r="W26" s="68"/>
      <c r="X26" s="52"/>
      <c r="Y26" s="52"/>
    </row>
    <row r="27" spans="8:26" ht="33" customHeight="1">
      <c r="H27" s="101"/>
      <c r="J27" s="57"/>
      <c r="K27" s="57"/>
      <c r="L27" s="57"/>
      <c r="M27" s="57"/>
      <c r="Z27" s="217" t="s">
        <v>392</v>
      </c>
    </row>
    <row r="28" spans="1:29" ht="12.75">
      <c r="A28" s="33"/>
      <c r="B28" s="33"/>
      <c r="C28" s="33"/>
      <c r="D28" s="33"/>
      <c r="E28" s="33"/>
      <c r="F28" s="33"/>
      <c r="G28" s="33"/>
      <c r="J28" s="57"/>
      <c r="K28" s="57"/>
      <c r="L28" s="57"/>
      <c r="M28" s="57"/>
      <c r="Z28" s="217" t="s">
        <v>22</v>
      </c>
      <c r="AA28" s="217" t="s">
        <v>23</v>
      </c>
      <c r="AB28" s="217" t="s">
        <v>24</v>
      </c>
      <c r="AC28" s="1" t="s">
        <v>389</v>
      </c>
    </row>
    <row r="29" spans="1:29" ht="12.75">
      <c r="A29" s="33"/>
      <c r="B29" s="33"/>
      <c r="C29" s="33"/>
      <c r="D29" s="33"/>
      <c r="E29" s="33"/>
      <c r="F29" s="33"/>
      <c r="G29" s="33"/>
      <c r="J29" s="57"/>
      <c r="K29" s="57"/>
      <c r="L29" s="57"/>
      <c r="M29" s="57"/>
      <c r="Y29" s="232" t="s">
        <v>546</v>
      </c>
      <c r="Z29" s="74">
        <v>2249116.921</v>
      </c>
      <c r="AA29" s="74">
        <v>161393.396</v>
      </c>
      <c r="AB29" s="74">
        <v>1928358.259</v>
      </c>
      <c r="AC29" s="51">
        <f>SUM(Z29:AB29)</f>
        <v>4338868.576</v>
      </c>
    </row>
    <row r="30" spans="1:29" ht="12.75">
      <c r="A30" s="33"/>
      <c r="B30" s="33"/>
      <c r="C30" s="33"/>
      <c r="D30" s="33"/>
      <c r="E30" s="33"/>
      <c r="F30" s="33"/>
      <c r="G30" s="33"/>
      <c r="Y30" s="232" t="s">
        <v>547</v>
      </c>
      <c r="Z30" s="74">
        <v>2687006.5319999997</v>
      </c>
      <c r="AA30" s="74">
        <v>226538.00500000006</v>
      </c>
      <c r="AB30" s="74">
        <v>2516526.0050000004</v>
      </c>
      <c r="AC30" s="51">
        <f>SUM(Z30:AB30)</f>
        <v>5430070.541999999</v>
      </c>
    </row>
    <row r="31" spans="1:29" ht="12.75">
      <c r="A31" s="33"/>
      <c r="B31" s="33"/>
      <c r="C31" s="33"/>
      <c r="D31" s="33"/>
      <c r="E31" s="33"/>
      <c r="F31" s="33"/>
      <c r="G31" s="33"/>
      <c r="J31" s="57"/>
      <c r="K31" s="57"/>
      <c r="L31" s="57"/>
      <c r="M31" s="57"/>
      <c r="Y31" s="232" t="s">
        <v>548</v>
      </c>
      <c r="Z31" s="74">
        <v>2874406.111</v>
      </c>
      <c r="AA31" s="74">
        <v>294833.694</v>
      </c>
      <c r="AB31" s="74">
        <v>2781247.6799999997</v>
      </c>
      <c r="AC31" s="51">
        <f>SUM(Z31:AB31)</f>
        <v>5950487.484999999</v>
      </c>
    </row>
    <row r="32" spans="1:29" ht="12.75">
      <c r="A32" s="33"/>
      <c r="B32" s="33"/>
      <c r="C32" s="33"/>
      <c r="D32" s="33"/>
      <c r="E32" s="33"/>
      <c r="F32" s="33"/>
      <c r="G32" s="33"/>
      <c r="J32" s="57"/>
      <c r="K32" s="57"/>
      <c r="L32" s="57"/>
      <c r="M32" s="57"/>
      <c r="Y32" s="232" t="s">
        <v>549</v>
      </c>
      <c r="Z32" s="74">
        <v>2989953.926</v>
      </c>
      <c r="AA32" s="74">
        <v>251978.191</v>
      </c>
      <c r="AB32" s="74">
        <v>1937959.854</v>
      </c>
      <c r="AC32" s="51">
        <f>SUM(Z32:AB32)</f>
        <v>5179891.971</v>
      </c>
    </row>
    <row r="33" spans="1:29" ht="12.75">
      <c r="A33" s="33"/>
      <c r="B33" s="33"/>
      <c r="C33" s="33"/>
      <c r="D33" s="33"/>
      <c r="E33" s="33"/>
      <c r="F33" s="33"/>
      <c r="G33" s="33"/>
      <c r="J33" s="57"/>
      <c r="K33" s="57"/>
      <c r="L33" s="57"/>
      <c r="M33" s="57"/>
      <c r="Y33" s="232" t="s">
        <v>550</v>
      </c>
      <c r="Z33" s="74">
        <v>2964369.552</v>
      </c>
      <c r="AA33" s="74">
        <v>18625.429000000004</v>
      </c>
      <c r="AB33" s="74">
        <v>1989603.325</v>
      </c>
      <c r="AC33" s="51">
        <f>SUM(Z33:AB33)</f>
        <v>4972598.306</v>
      </c>
    </row>
    <row r="34" spans="1:13" ht="12.75">
      <c r="A34" s="33"/>
      <c r="B34" s="33"/>
      <c r="C34" s="33"/>
      <c r="D34" s="33"/>
      <c r="E34" s="33"/>
      <c r="F34" s="33"/>
      <c r="G34" s="33"/>
      <c r="J34" s="57"/>
      <c r="K34" s="57"/>
      <c r="L34" s="57"/>
      <c r="M34" s="57"/>
    </row>
    <row r="35" spans="1:7" ht="12.75">
      <c r="A35" s="33"/>
      <c r="B35" s="33"/>
      <c r="C35" s="33"/>
      <c r="D35" s="33"/>
      <c r="E35" s="33"/>
      <c r="F35" s="33"/>
      <c r="G35" s="33"/>
    </row>
    <row r="36" spans="1:13" ht="12.75">
      <c r="A36" s="33"/>
      <c r="B36" s="33"/>
      <c r="C36" s="33"/>
      <c r="D36" s="33"/>
      <c r="E36" s="33"/>
      <c r="F36" s="33"/>
      <c r="G36" s="33"/>
      <c r="J36" s="57"/>
      <c r="K36" s="57"/>
      <c r="L36" s="57"/>
      <c r="M36" s="57"/>
    </row>
    <row r="37" spans="1:13" ht="12.75">
      <c r="A37" s="33"/>
      <c r="B37" s="33"/>
      <c r="C37" s="33"/>
      <c r="D37" s="33"/>
      <c r="E37" s="33"/>
      <c r="F37" s="33"/>
      <c r="G37" s="33"/>
      <c r="J37" s="57"/>
      <c r="K37" s="57"/>
      <c r="L37" s="57"/>
      <c r="M37" s="57"/>
    </row>
    <row r="38" spans="1:13" ht="12.75">
      <c r="A38" s="33"/>
      <c r="B38" s="33"/>
      <c r="C38" s="33"/>
      <c r="D38" s="33"/>
      <c r="E38" s="33"/>
      <c r="F38" s="33"/>
      <c r="G38" s="33"/>
      <c r="J38" s="57"/>
      <c r="K38" s="57"/>
      <c r="L38" s="57"/>
      <c r="M38" s="57"/>
    </row>
    <row r="39" spans="1:13" ht="12.75">
      <c r="A39" s="33"/>
      <c r="B39" s="33"/>
      <c r="C39" s="33"/>
      <c r="D39" s="33"/>
      <c r="E39" s="33"/>
      <c r="F39" s="33"/>
      <c r="G39" s="33"/>
      <c r="J39" s="57"/>
      <c r="K39" s="57"/>
      <c r="L39" s="57"/>
      <c r="M39" s="57"/>
    </row>
    <row r="40" spans="1:7" ht="12.75">
      <c r="A40" s="33"/>
      <c r="B40" s="33"/>
      <c r="C40" s="33"/>
      <c r="D40" s="33"/>
      <c r="E40" s="33"/>
      <c r="F40" s="33"/>
      <c r="G40" s="33"/>
    </row>
    <row r="41" spans="1:13" ht="12.75">
      <c r="A41" s="33"/>
      <c r="B41" s="33"/>
      <c r="C41" s="33"/>
      <c r="D41" s="33"/>
      <c r="E41" s="33"/>
      <c r="F41" s="33"/>
      <c r="G41" s="33"/>
      <c r="J41" s="57"/>
      <c r="K41" s="57"/>
      <c r="L41" s="57"/>
      <c r="M41" s="57"/>
    </row>
    <row r="42" spans="1:13" ht="12.75">
      <c r="A42" s="33"/>
      <c r="B42" s="33"/>
      <c r="C42" s="33"/>
      <c r="D42" s="33"/>
      <c r="E42" s="33"/>
      <c r="F42" s="33"/>
      <c r="G42" s="33"/>
      <c r="J42" s="57"/>
      <c r="K42" s="57"/>
      <c r="L42" s="57"/>
      <c r="M42" s="57"/>
    </row>
    <row r="43" spans="1:13" ht="12.75">
      <c r="A43" s="33"/>
      <c r="B43" s="33"/>
      <c r="C43" s="33"/>
      <c r="D43" s="33"/>
      <c r="E43" s="33"/>
      <c r="F43" s="33"/>
      <c r="G43" s="33"/>
      <c r="J43" s="57"/>
      <c r="K43" s="57"/>
      <c r="L43" s="57"/>
      <c r="M43" s="57"/>
    </row>
    <row r="44" spans="1:13" ht="12.75">
      <c r="A44" s="33"/>
      <c r="B44" s="33"/>
      <c r="C44" s="33"/>
      <c r="D44" s="33"/>
      <c r="E44" s="33"/>
      <c r="F44" s="33"/>
      <c r="G44" s="33"/>
      <c r="J44" s="57"/>
      <c r="K44" s="57"/>
      <c r="L44" s="57"/>
      <c r="M44" s="57"/>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sheetData>
  <sheetProtection/>
  <mergeCells count="12">
    <mergeCell ref="A26:G26"/>
    <mergeCell ref="J21:W21"/>
    <mergeCell ref="H2:U2"/>
    <mergeCell ref="H11:U11"/>
    <mergeCell ref="A11:G11"/>
    <mergeCell ref="C5:E5"/>
    <mergeCell ref="A1:G1"/>
    <mergeCell ref="A2:G2"/>
    <mergeCell ref="A3:G3"/>
    <mergeCell ref="A4:G4"/>
    <mergeCell ref="A16:G16"/>
    <mergeCell ref="A21:G21"/>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4.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3.421875" style="0" bestFit="1" customWidth="1"/>
    <col min="3" max="3" width="15.00390625" style="0"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1" customFormat="1" ht="15.75" customHeight="1">
      <c r="A1" s="301" t="s">
        <v>244</v>
      </c>
      <c r="B1" s="301"/>
      <c r="C1" s="301"/>
      <c r="D1" s="301"/>
      <c r="E1" s="301"/>
      <c r="F1" s="301"/>
      <c r="G1" s="223"/>
      <c r="H1" s="223"/>
      <c r="I1" s="223"/>
      <c r="J1" s="223"/>
      <c r="K1" s="223"/>
      <c r="L1" s="223"/>
      <c r="P1" s="218" t="s">
        <v>391</v>
      </c>
      <c r="Q1" s="56"/>
      <c r="R1" s="56"/>
      <c r="S1" s="56"/>
      <c r="T1" s="56"/>
      <c r="U1" s="56"/>
      <c r="V1" s="56"/>
      <c r="W1" s="56"/>
      <c r="Z1" s="57"/>
      <c r="AA1" s="57"/>
      <c r="AB1" s="57"/>
      <c r="AC1" s="56"/>
    </row>
    <row r="2" spans="1:20" ht="13.5" customHeight="1">
      <c r="A2" s="302" t="s">
        <v>476</v>
      </c>
      <c r="B2" s="302"/>
      <c r="C2" s="302"/>
      <c r="D2" s="302"/>
      <c r="E2" s="302"/>
      <c r="F2" s="302"/>
      <c r="G2" s="223"/>
      <c r="H2" s="223"/>
      <c r="I2" s="223"/>
      <c r="J2" s="223"/>
      <c r="K2" s="223"/>
      <c r="L2" s="223"/>
      <c r="P2" s="50" t="s">
        <v>237</v>
      </c>
      <c r="Q2" s="239" t="s">
        <v>22</v>
      </c>
      <c r="R2" s="239" t="s">
        <v>23</v>
      </c>
      <c r="S2" s="239" t="s">
        <v>24</v>
      </c>
      <c r="T2" s="219" t="s">
        <v>389</v>
      </c>
    </row>
    <row r="3" spans="1:29" s="61" customFormat="1" ht="15.75" customHeight="1">
      <c r="A3" s="302" t="s">
        <v>236</v>
      </c>
      <c r="B3" s="302"/>
      <c r="C3" s="302"/>
      <c r="D3" s="302"/>
      <c r="E3" s="302"/>
      <c r="F3" s="302"/>
      <c r="G3" s="223"/>
      <c r="H3" s="223"/>
      <c r="I3" s="223"/>
      <c r="J3" s="223"/>
      <c r="K3" s="223"/>
      <c r="L3" s="223"/>
      <c r="M3" s="62"/>
      <c r="P3" s="233" t="s">
        <v>546</v>
      </c>
      <c r="Q3" s="71">
        <f>+B8</f>
        <v>3126794.187</v>
      </c>
      <c r="R3" s="71">
        <f>+B9</f>
        <v>433948.403</v>
      </c>
      <c r="S3" s="71">
        <f>+B10</f>
        <v>2023421.212</v>
      </c>
      <c r="T3" s="71">
        <f>SUM(Q3:S3)</f>
        <v>5584163.802</v>
      </c>
      <c r="U3" s="56"/>
      <c r="V3" s="56"/>
      <c r="W3" s="56"/>
      <c r="Y3" s="63"/>
      <c r="Z3" s="57"/>
      <c r="AA3" s="57"/>
      <c r="AB3" s="57"/>
      <c r="AC3" s="56"/>
    </row>
    <row r="4" spans="1:29" s="61" customFormat="1" ht="15.75" customHeight="1">
      <c r="A4" s="302" t="s">
        <v>457</v>
      </c>
      <c r="B4" s="302"/>
      <c r="C4" s="302"/>
      <c r="D4" s="302"/>
      <c r="E4" s="302"/>
      <c r="F4" s="302"/>
      <c r="G4" s="223"/>
      <c r="H4" s="223"/>
      <c r="I4" s="223"/>
      <c r="J4" s="223"/>
      <c r="K4" s="223"/>
      <c r="L4" s="223"/>
      <c r="M4" s="62"/>
      <c r="P4" s="233" t="s">
        <v>547</v>
      </c>
      <c r="Q4" s="71">
        <f>+C8</f>
        <v>3842028.758</v>
      </c>
      <c r="R4" s="71">
        <f>+C9</f>
        <v>527288.925</v>
      </c>
      <c r="S4" s="71">
        <f>+C10</f>
        <v>2616103.927</v>
      </c>
      <c r="T4" s="71">
        <f>SUM(Q4:S4)</f>
        <v>6985421.61</v>
      </c>
      <c r="U4" s="56"/>
      <c r="V4" s="56"/>
      <c r="W4" s="56"/>
      <c r="AC4" s="56"/>
    </row>
    <row r="5" spans="2:20" ht="13.5" thickBot="1">
      <c r="B5" s="73"/>
      <c r="C5" s="73"/>
      <c r="D5" s="73"/>
      <c r="E5" s="73"/>
      <c r="F5" s="73"/>
      <c r="G5" s="73"/>
      <c r="H5" s="73"/>
      <c r="I5" s="73"/>
      <c r="J5" s="73"/>
      <c r="K5" s="73"/>
      <c r="L5" s="73"/>
      <c r="P5" s="233" t="s">
        <v>548</v>
      </c>
      <c r="Q5" s="71">
        <f>+D8</f>
        <v>4678839.79</v>
      </c>
      <c r="R5" s="71">
        <f>+D9</f>
        <v>676752.375</v>
      </c>
      <c r="S5" s="71">
        <f>+D10</f>
        <v>2928003.286</v>
      </c>
      <c r="T5" s="71">
        <f>SUM(Q5:S5)</f>
        <v>8283595.450999999</v>
      </c>
    </row>
    <row r="6" spans="1:20" ht="15" customHeight="1" thickTop="1">
      <c r="A6" s="95" t="s">
        <v>237</v>
      </c>
      <c r="B6" s="308" t="str">
        <f>+balanza!C5</f>
        <v>enero - julio</v>
      </c>
      <c r="C6" s="308"/>
      <c r="D6" s="308"/>
      <c r="E6" s="308"/>
      <c r="F6" s="308"/>
      <c r="G6" s="224"/>
      <c r="H6" s="224"/>
      <c r="I6" s="224"/>
      <c r="J6" s="224"/>
      <c r="K6" s="224"/>
      <c r="L6" s="224"/>
      <c r="P6" s="233" t="s">
        <v>549</v>
      </c>
      <c r="Q6" s="71">
        <f>+E8</f>
        <v>4217799.811</v>
      </c>
      <c r="R6" s="71">
        <f>+E9</f>
        <v>570716.37</v>
      </c>
      <c r="S6" s="71">
        <f>+E10</f>
        <v>2025382.796</v>
      </c>
      <c r="T6" s="71">
        <f>SUM(Q6:S6)</f>
        <v>6813898.977</v>
      </c>
    </row>
    <row r="7" spans="1:20" ht="15" customHeight="1">
      <c r="A7" s="97"/>
      <c r="B7" s="96">
        <v>2006</v>
      </c>
      <c r="C7" s="96">
        <v>2007</v>
      </c>
      <c r="D7" s="96">
        <v>2008</v>
      </c>
      <c r="E7" s="96">
        <v>2009</v>
      </c>
      <c r="F7" s="96">
        <v>2010</v>
      </c>
      <c r="G7" s="224"/>
      <c r="H7" s="224"/>
      <c r="I7" s="224"/>
      <c r="J7" s="224"/>
      <c r="K7" s="224"/>
      <c r="L7" s="224"/>
      <c r="P7" s="233" t="s">
        <v>550</v>
      </c>
      <c r="Q7" s="220">
        <f>+F8</f>
        <v>4341308.887</v>
      </c>
      <c r="R7" s="220">
        <f>+F9</f>
        <v>551465.644</v>
      </c>
      <c r="S7" s="220">
        <f>+F10</f>
        <v>2137685.673</v>
      </c>
      <c r="T7" s="71">
        <f>SUM(Q7:S7)</f>
        <v>7030460.204</v>
      </c>
    </row>
    <row r="8" spans="1:20" ht="19.5" customHeight="1">
      <c r="A8" s="238" t="s">
        <v>22</v>
      </c>
      <c r="B8" s="94">
        <v>3126794.187</v>
      </c>
      <c r="C8" s="94">
        <v>3842028.758</v>
      </c>
      <c r="D8" s="94">
        <v>4678839.79</v>
      </c>
      <c r="E8" s="94">
        <v>4217799.811</v>
      </c>
      <c r="F8" s="94">
        <v>4341308.887</v>
      </c>
      <c r="G8" s="94"/>
      <c r="H8" s="94"/>
      <c r="I8" s="94"/>
      <c r="J8" s="94"/>
      <c r="K8" s="94"/>
      <c r="L8" s="94"/>
      <c r="P8" s="11"/>
      <c r="Q8" s="11"/>
      <c r="R8" s="11"/>
      <c r="S8" s="11"/>
      <c r="T8" s="11"/>
    </row>
    <row r="9" spans="1:12" ht="19.5" customHeight="1">
      <c r="A9" s="238" t="s">
        <v>23</v>
      </c>
      <c r="B9" s="75">
        <v>433948.403</v>
      </c>
      <c r="C9" s="75">
        <v>527288.925</v>
      </c>
      <c r="D9" s="75">
        <v>676752.375</v>
      </c>
      <c r="E9" s="75">
        <v>570716.37</v>
      </c>
      <c r="F9" s="75">
        <v>551465.644</v>
      </c>
      <c r="G9" s="75"/>
      <c r="H9" s="75"/>
      <c r="I9" s="75"/>
      <c r="J9" s="75"/>
      <c r="K9" s="75"/>
      <c r="L9" s="75"/>
    </row>
    <row r="10" spans="1:20" ht="19.5" customHeight="1">
      <c r="A10" s="238" t="s">
        <v>24</v>
      </c>
      <c r="B10" s="75">
        <v>2023421.212</v>
      </c>
      <c r="C10" s="75">
        <v>2616103.927</v>
      </c>
      <c r="D10" s="75">
        <v>2928003.286</v>
      </c>
      <c r="E10" s="75">
        <v>2025382.796</v>
      </c>
      <c r="F10" s="75">
        <v>2137685.673</v>
      </c>
      <c r="G10" s="75"/>
      <c r="H10" s="75"/>
      <c r="I10" s="75"/>
      <c r="J10" s="75"/>
      <c r="K10" s="75"/>
      <c r="L10" s="75"/>
      <c r="P10" s="31" t="s">
        <v>16</v>
      </c>
      <c r="Q10" s="11"/>
      <c r="R10" s="11"/>
      <c r="S10" s="11"/>
      <c r="T10" s="11"/>
    </row>
    <row r="11" spans="1:20" ht="19.5" customHeight="1" thickBot="1">
      <c r="A11" s="91" t="s">
        <v>389</v>
      </c>
      <c r="B11" s="92">
        <f>SUM(B8:B10)</f>
        <v>5584163.802</v>
      </c>
      <c r="C11" s="92">
        <f>SUM(C8:C10)</f>
        <v>6985421.61</v>
      </c>
      <c r="D11" s="92">
        <f>SUM(D8:D10)</f>
        <v>8283595.450999999</v>
      </c>
      <c r="E11" s="92">
        <f>+balanza!D12</f>
        <v>6813899</v>
      </c>
      <c r="F11" s="93">
        <f>+balanza!E12</f>
        <v>7030461</v>
      </c>
      <c r="G11" s="94"/>
      <c r="H11" s="94"/>
      <c r="I11" s="94"/>
      <c r="J11" s="94"/>
      <c r="K11" s="94"/>
      <c r="L11" s="94"/>
      <c r="P11" s="11"/>
      <c r="Q11" s="239" t="s">
        <v>22</v>
      </c>
      <c r="R11" s="239" t="s">
        <v>23</v>
      </c>
      <c r="S11" s="239" t="s">
        <v>24</v>
      </c>
      <c r="T11" s="221" t="s">
        <v>389</v>
      </c>
    </row>
    <row r="12" spans="1:20" ht="30.75" customHeight="1" thickTop="1">
      <c r="A12" s="306" t="s">
        <v>459</v>
      </c>
      <c r="B12" s="307"/>
      <c r="C12" s="307"/>
      <c r="D12" s="307"/>
      <c r="E12" s="307"/>
      <c r="P12" s="233" t="str">
        <f>+P3</f>
        <v>ene-jul 06</v>
      </c>
      <c r="Q12" s="222">
        <f>+B44</f>
        <v>877677.266</v>
      </c>
      <c r="R12" s="222">
        <f>+B45</f>
        <v>272555.007</v>
      </c>
      <c r="S12" s="222">
        <f>+B46</f>
        <v>95062.953</v>
      </c>
      <c r="T12" s="222">
        <f>SUM(Q12:S12)</f>
        <v>1245295.226</v>
      </c>
    </row>
    <row r="13" spans="1:20" ht="12.75">
      <c r="A13" s="32"/>
      <c r="B13" s="51"/>
      <c r="C13" s="52"/>
      <c r="D13" s="52"/>
      <c r="E13" s="52"/>
      <c r="P13" s="233" t="str">
        <f>+P4</f>
        <v>ene-jul 07</v>
      </c>
      <c r="Q13" s="222">
        <f>+C44</f>
        <v>1155022.226</v>
      </c>
      <c r="R13" s="222">
        <f>+C45</f>
        <v>300750.92</v>
      </c>
      <c r="S13" s="222">
        <f>+C46</f>
        <v>99577.922</v>
      </c>
      <c r="T13" s="222">
        <f>SUM(Q13:S13)</f>
        <v>1555351.068</v>
      </c>
    </row>
    <row r="14" spans="1:20" ht="12.75">
      <c r="A14" s="32"/>
      <c r="B14" s="51"/>
      <c r="C14" s="52"/>
      <c r="D14" s="52"/>
      <c r="E14" s="52"/>
      <c r="P14" s="233" t="str">
        <f>+P5</f>
        <v>ene-jul 08</v>
      </c>
      <c r="Q14" s="222">
        <f>+D44</f>
        <v>1804433.679</v>
      </c>
      <c r="R14" s="222">
        <f>+D45</f>
        <v>381918.681</v>
      </c>
      <c r="S14" s="222">
        <f>+D46</f>
        <v>146755.606</v>
      </c>
      <c r="T14" s="222">
        <f>SUM(Q14:S14)</f>
        <v>2333107.966</v>
      </c>
    </row>
    <row r="15" spans="1:20" ht="12.75">
      <c r="A15" s="32"/>
      <c r="B15" s="51"/>
      <c r="C15" s="52"/>
      <c r="D15" s="52"/>
      <c r="E15" s="52"/>
      <c r="P15" s="233" t="str">
        <f>+P6</f>
        <v>ene-jul 09</v>
      </c>
      <c r="Q15" s="222">
        <f>+E44</f>
        <v>1227845.885</v>
      </c>
      <c r="R15" s="222">
        <f>+E45</f>
        <v>318738.179</v>
      </c>
      <c r="S15" s="222">
        <f>+E46</f>
        <v>87422.942</v>
      </c>
      <c r="T15" s="222">
        <f>SUM(Q15:S15)</f>
        <v>1634007.006</v>
      </c>
    </row>
    <row r="16" spans="16:20" ht="12.75">
      <c r="P16" s="233" t="str">
        <f>+P7</f>
        <v>ene-jul 10</v>
      </c>
      <c r="Q16" s="222">
        <f>+F44</f>
        <v>1376939.335</v>
      </c>
      <c r="R16" s="222">
        <f>+F45</f>
        <v>532840.215</v>
      </c>
      <c r="S16" s="222">
        <f>+F46</f>
        <v>148082.348</v>
      </c>
      <c r="T16" s="222">
        <f>SUM(Q16:S16)</f>
        <v>2057861.8979999998</v>
      </c>
    </row>
    <row r="32" spans="17:20" ht="12.75">
      <c r="Q32" s="74"/>
      <c r="R32" s="74"/>
      <c r="S32" s="74"/>
      <c r="T32" s="74"/>
    </row>
    <row r="33" spans="17:21" ht="12.75">
      <c r="Q33" s="74"/>
      <c r="R33" s="74"/>
      <c r="S33" s="74"/>
      <c r="T33" s="74"/>
      <c r="U33" s="72"/>
    </row>
    <row r="34" spans="17:21" ht="12.75">
      <c r="Q34" s="74"/>
      <c r="R34" s="74"/>
      <c r="S34" s="74"/>
      <c r="T34" s="74"/>
      <c r="U34" s="72"/>
    </row>
    <row r="35" spans="17:21" ht="12.75">
      <c r="Q35" s="74"/>
      <c r="R35" s="74"/>
      <c r="S35" s="74"/>
      <c r="T35" s="74"/>
      <c r="U35" s="72"/>
    </row>
    <row r="36" spans="17:21" ht="12.75">
      <c r="Q36" s="74"/>
      <c r="R36" s="74"/>
      <c r="S36" s="74"/>
      <c r="T36" s="74"/>
      <c r="U36" s="72"/>
    </row>
    <row r="37" spans="1:29" s="61" customFormat="1" ht="15.75" customHeight="1">
      <c r="A37" s="301" t="s">
        <v>390</v>
      </c>
      <c r="B37" s="301"/>
      <c r="C37" s="301"/>
      <c r="D37" s="301"/>
      <c r="E37" s="301"/>
      <c r="F37" s="301"/>
      <c r="G37" s="223"/>
      <c r="H37" s="223"/>
      <c r="I37" s="223"/>
      <c r="J37" s="223"/>
      <c r="K37" s="223"/>
      <c r="L37" s="223"/>
      <c r="O37"/>
      <c r="P37"/>
      <c r="Q37" s="74"/>
      <c r="R37" s="74"/>
      <c r="S37" s="74"/>
      <c r="T37" s="74"/>
      <c r="U37" s="72"/>
      <c r="V37" s="56"/>
      <c r="W37" s="56"/>
      <c r="Z37" s="57"/>
      <c r="AA37" s="57"/>
      <c r="AB37" s="57"/>
      <c r="AC37" s="56"/>
    </row>
    <row r="38" spans="1:21" ht="13.5" customHeight="1">
      <c r="A38" s="302" t="s">
        <v>479</v>
      </c>
      <c r="B38" s="302"/>
      <c r="C38" s="302"/>
      <c r="D38" s="302"/>
      <c r="E38" s="302"/>
      <c r="F38" s="302"/>
      <c r="G38" s="223"/>
      <c r="H38" s="223"/>
      <c r="I38" s="223"/>
      <c r="J38" s="223"/>
      <c r="K38" s="223"/>
      <c r="L38" s="223"/>
      <c r="Q38" s="74"/>
      <c r="R38" s="74"/>
      <c r="S38" s="74"/>
      <c r="T38" s="74"/>
      <c r="U38" s="72"/>
    </row>
    <row r="39" spans="1:29" s="61" customFormat="1" ht="15.75" customHeight="1">
      <c r="A39" s="302" t="s">
        <v>236</v>
      </c>
      <c r="B39" s="302"/>
      <c r="C39" s="302"/>
      <c r="D39" s="302"/>
      <c r="E39" s="302"/>
      <c r="F39" s="302"/>
      <c r="G39" s="223"/>
      <c r="H39" s="223"/>
      <c r="I39" s="223"/>
      <c r="J39" s="223"/>
      <c r="K39" s="223"/>
      <c r="L39" s="223"/>
      <c r="M39" s="62"/>
      <c r="O39"/>
      <c r="P39"/>
      <c r="Q39" s="74"/>
      <c r="R39" s="74"/>
      <c r="S39" s="74"/>
      <c r="T39" s="74"/>
      <c r="U39" s="72"/>
      <c r="V39" s="56"/>
      <c r="W39" s="56"/>
      <c r="Y39" s="63"/>
      <c r="Z39" s="57"/>
      <c r="AA39" s="57"/>
      <c r="AB39" s="57"/>
      <c r="AC39" s="56"/>
    </row>
    <row r="40" spans="1:29" s="61" customFormat="1" ht="15.75" customHeight="1">
      <c r="A40" s="302" t="s">
        <v>457</v>
      </c>
      <c r="B40" s="302"/>
      <c r="C40" s="302"/>
      <c r="D40" s="302"/>
      <c r="E40" s="302"/>
      <c r="F40" s="302"/>
      <c r="G40" s="223"/>
      <c r="H40" s="223"/>
      <c r="I40" s="223"/>
      <c r="J40" s="223"/>
      <c r="K40" s="223"/>
      <c r="L40" s="223"/>
      <c r="M40" s="62"/>
      <c r="O40"/>
      <c r="P40"/>
      <c r="Q40" s="74"/>
      <c r="R40" s="74"/>
      <c r="S40" s="74"/>
      <c r="T40" s="74"/>
      <c r="U40" s="72"/>
      <c r="V40" s="56"/>
      <c r="W40" s="56"/>
      <c r="AC40" s="56"/>
    </row>
    <row r="41" spans="2:21" ht="13.5" thickBot="1">
      <c r="B41" s="73"/>
      <c r="C41" s="73"/>
      <c r="D41" s="73"/>
      <c r="E41" s="73"/>
      <c r="F41" s="73"/>
      <c r="G41" s="73"/>
      <c r="H41" s="73"/>
      <c r="I41" s="73"/>
      <c r="J41" s="73"/>
      <c r="K41" s="73"/>
      <c r="L41" s="73"/>
      <c r="Q41" s="74"/>
      <c r="R41" s="74"/>
      <c r="S41" s="74"/>
      <c r="T41" s="74"/>
      <c r="U41" s="72"/>
    </row>
    <row r="42" spans="1:21" ht="13.5" thickTop="1">
      <c r="A42" s="95" t="s">
        <v>237</v>
      </c>
      <c r="B42" s="308" t="str">
        <f>+B6</f>
        <v>enero - julio</v>
      </c>
      <c r="C42" s="308"/>
      <c r="D42" s="308"/>
      <c r="E42" s="308"/>
      <c r="F42" s="308"/>
      <c r="G42" s="224"/>
      <c r="H42" s="224"/>
      <c r="I42" s="224"/>
      <c r="J42" s="224"/>
      <c r="K42" s="224"/>
      <c r="L42" s="224"/>
      <c r="Q42" s="74"/>
      <c r="R42" s="74"/>
      <c r="S42" s="74"/>
      <c r="T42" s="74"/>
      <c r="U42" s="72"/>
    </row>
    <row r="43" spans="1:21" ht="12.75">
      <c r="A43" s="97"/>
      <c r="B43" s="96">
        <v>2006</v>
      </c>
      <c r="C43" s="96">
        <v>2007</v>
      </c>
      <c r="D43" s="96">
        <v>2008</v>
      </c>
      <c r="E43" s="96">
        <v>2009</v>
      </c>
      <c r="F43" s="96">
        <v>2010</v>
      </c>
      <c r="G43" s="224"/>
      <c r="H43" s="224"/>
      <c r="I43" s="224"/>
      <c r="J43" s="224"/>
      <c r="K43" s="224"/>
      <c r="L43" s="224"/>
      <c r="Q43" s="74"/>
      <c r="R43" s="74"/>
      <c r="S43" s="74"/>
      <c r="T43" s="74"/>
      <c r="U43" s="72"/>
    </row>
    <row r="44" spans="1:12" ht="19.5" customHeight="1">
      <c r="A44" s="238" t="s">
        <v>22</v>
      </c>
      <c r="B44" s="94">
        <v>877677.266</v>
      </c>
      <c r="C44" s="94">
        <v>1155022.226</v>
      </c>
      <c r="D44" s="94">
        <v>1804433.679</v>
      </c>
      <c r="E44" s="94">
        <v>1227845.885</v>
      </c>
      <c r="F44" s="94">
        <v>1376939.335</v>
      </c>
      <c r="G44" s="94"/>
      <c r="H44" s="94"/>
      <c r="I44" s="94"/>
      <c r="J44" s="94"/>
      <c r="K44" s="94"/>
      <c r="L44" s="94"/>
    </row>
    <row r="45" spans="1:12" ht="19.5" customHeight="1">
      <c r="A45" s="238" t="s">
        <v>23</v>
      </c>
      <c r="B45" s="75">
        <v>272555.007</v>
      </c>
      <c r="C45" s="75">
        <v>300750.92</v>
      </c>
      <c r="D45" s="75">
        <v>381918.681</v>
      </c>
      <c r="E45" s="75">
        <v>318738.179</v>
      </c>
      <c r="F45" s="75">
        <v>532840.215</v>
      </c>
      <c r="G45" s="75"/>
      <c r="H45" s="75"/>
      <c r="I45" s="75"/>
      <c r="J45" s="75"/>
      <c r="K45" s="75"/>
      <c r="L45" s="75"/>
    </row>
    <row r="46" spans="1:12" ht="19.5" customHeight="1">
      <c r="A46" s="238" t="s">
        <v>24</v>
      </c>
      <c r="B46" s="75">
        <v>95062.953</v>
      </c>
      <c r="C46" s="75">
        <v>99577.922</v>
      </c>
      <c r="D46" s="75">
        <v>146755.606</v>
      </c>
      <c r="E46" s="75">
        <v>87422.942</v>
      </c>
      <c r="F46" s="75">
        <v>148082.348</v>
      </c>
      <c r="G46" s="75"/>
      <c r="H46" s="75"/>
      <c r="I46" s="75"/>
      <c r="J46" s="75"/>
      <c r="K46" s="75"/>
      <c r="L46" s="75"/>
    </row>
    <row r="47" spans="1:12" ht="19.5" customHeight="1" thickBot="1">
      <c r="A47" s="200" t="s">
        <v>389</v>
      </c>
      <c r="B47" s="201">
        <f>SUM(B44:B46)</f>
        <v>1245295.226</v>
      </c>
      <c r="C47" s="201">
        <f>SUM(C44:C46)</f>
        <v>1555351.068</v>
      </c>
      <c r="D47" s="201">
        <f>SUM(D44:D46)</f>
        <v>2333107.966</v>
      </c>
      <c r="E47" s="201">
        <f>+balanza!D17</f>
        <v>1634007</v>
      </c>
      <c r="F47" s="201">
        <f>+balanza!E17</f>
        <v>2057861</v>
      </c>
      <c r="G47" s="220"/>
      <c r="H47" s="220"/>
      <c r="I47" s="220"/>
      <c r="J47" s="220"/>
      <c r="K47" s="220"/>
      <c r="L47" s="220"/>
    </row>
    <row r="48" spans="1:5" ht="30.75" customHeight="1" thickTop="1">
      <c r="A48" s="306" t="s">
        <v>460</v>
      </c>
      <c r="B48" s="307"/>
      <c r="C48" s="307"/>
      <c r="D48" s="307"/>
      <c r="E48" s="307"/>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zoomScalePageLayoutView="0" workbookViewId="0" topLeftCell="A1">
      <selection activeCell="D15" sqref="D15"/>
    </sheetView>
  </sheetViews>
  <sheetFormatPr defaultColWidth="11.421875" defaultRowHeight="12.75"/>
  <cols>
    <col min="1" max="1" width="24.00390625" style="61" customWidth="1"/>
    <col min="2" max="2" width="14.140625" style="61" bestFit="1" customWidth="1"/>
    <col min="3" max="3" width="13.7109375" style="61" bestFit="1" customWidth="1"/>
    <col min="4" max="4" width="13.421875" style="61" bestFit="1" customWidth="1"/>
    <col min="5" max="5" width="10.8515625" style="61" customWidth="1"/>
    <col min="6" max="6" width="14.00390625" style="61" customWidth="1"/>
    <col min="7" max="7" width="12.421875" style="61" customWidth="1"/>
    <col min="8" max="11" width="11.421875" style="61" customWidth="1"/>
    <col min="12" max="15" width="11.421875" style="56" customWidth="1"/>
    <col min="16" max="16" width="42.57421875" style="56" bestFit="1" customWidth="1"/>
    <col min="17" max="17" width="11.421875" style="56" customWidth="1"/>
    <col min="18" max="18" width="11.421875" style="61" customWidth="1"/>
    <col min="19" max="20" width="11.57421875" style="61" bestFit="1" customWidth="1"/>
    <col min="21" max="16384" width="11.421875" style="61" customWidth="1"/>
  </cols>
  <sheetData>
    <row r="1" spans="1:21" ht="15.75" customHeight="1">
      <c r="A1" s="301" t="s">
        <v>393</v>
      </c>
      <c r="B1" s="301"/>
      <c r="C1" s="301"/>
      <c r="D1" s="301"/>
      <c r="E1" s="301"/>
      <c r="F1" s="301"/>
      <c r="U1" s="59"/>
    </row>
    <row r="2" spans="1:21" ht="15.75" customHeight="1">
      <c r="A2" s="302" t="s">
        <v>245</v>
      </c>
      <c r="B2" s="302"/>
      <c r="C2" s="302"/>
      <c r="D2" s="302"/>
      <c r="E2" s="302"/>
      <c r="F2" s="302"/>
      <c r="G2" s="62"/>
      <c r="H2" s="62"/>
      <c r="U2" s="56"/>
    </row>
    <row r="3" spans="1:21" ht="15.75" customHeight="1">
      <c r="A3" s="302" t="s">
        <v>236</v>
      </c>
      <c r="B3" s="302"/>
      <c r="C3" s="302"/>
      <c r="D3" s="302"/>
      <c r="E3" s="302"/>
      <c r="F3" s="302"/>
      <c r="G3" s="62"/>
      <c r="H3" s="62"/>
      <c r="R3" s="63" t="s">
        <v>211</v>
      </c>
      <c r="U3" s="98"/>
    </row>
    <row r="4" spans="1:21" ht="15.75" customHeight="1" thickBot="1">
      <c r="A4" s="302" t="s">
        <v>457</v>
      </c>
      <c r="B4" s="302"/>
      <c r="C4" s="302"/>
      <c r="D4" s="302"/>
      <c r="E4" s="302"/>
      <c r="F4" s="302"/>
      <c r="G4" s="62"/>
      <c r="H4" s="62"/>
      <c r="M4" s="64"/>
      <c r="N4" s="309"/>
      <c r="O4" s="309"/>
      <c r="R4" s="63"/>
      <c r="U4" s="56"/>
    </row>
    <row r="5" spans="1:21" ht="18" customHeight="1" thickTop="1">
      <c r="A5" s="104" t="s">
        <v>246</v>
      </c>
      <c r="B5" s="105">
        <f>+balanza!B5</f>
        <v>2009</v>
      </c>
      <c r="C5" s="310" t="str">
        <f>+evolución_comercio!B6</f>
        <v>enero - julio</v>
      </c>
      <c r="D5" s="310"/>
      <c r="E5" s="106" t="s">
        <v>251</v>
      </c>
      <c r="F5" s="106" t="s">
        <v>243</v>
      </c>
      <c r="G5" s="64"/>
      <c r="H5" s="64"/>
      <c r="M5" s="64"/>
      <c r="N5" s="99"/>
      <c r="O5" s="99"/>
      <c r="S5" s="57">
        <f>+S6+S7</f>
        <v>7030460</v>
      </c>
      <c r="U5" s="56"/>
    </row>
    <row r="6" spans="1:21" ht="18" customHeight="1" thickBot="1">
      <c r="A6" s="107"/>
      <c r="B6" s="88" t="s">
        <v>242</v>
      </c>
      <c r="C6" s="89">
        <f>+balanza!D6</f>
        <v>2009</v>
      </c>
      <c r="D6" s="89">
        <f>+balanza!E6</f>
        <v>2010</v>
      </c>
      <c r="E6" s="90" t="str">
        <f>+balanza!$F$6</f>
        <v> 2010-2009</v>
      </c>
      <c r="F6" s="90">
        <f>+balanza!$G$6</f>
        <v>2010</v>
      </c>
      <c r="G6" s="64"/>
      <c r="H6" s="64"/>
      <c r="M6" s="50"/>
      <c r="N6" s="50"/>
      <c r="O6" s="50"/>
      <c r="R6" s="61" t="s">
        <v>17</v>
      </c>
      <c r="S6" s="57">
        <f>D9</f>
        <v>2980076</v>
      </c>
      <c r="T6" s="100">
        <f>+S6/S5*100</f>
        <v>42.38806564577567</v>
      </c>
      <c r="U6" s="59"/>
    </row>
    <row r="7" spans="1:21" ht="18" customHeight="1" thickTop="1">
      <c r="A7" s="302" t="s">
        <v>249</v>
      </c>
      <c r="B7" s="302"/>
      <c r="C7" s="302"/>
      <c r="D7" s="302"/>
      <c r="E7" s="302"/>
      <c r="F7" s="302"/>
      <c r="G7" s="64"/>
      <c r="H7" s="64"/>
      <c r="M7" s="50"/>
      <c r="N7" s="50"/>
      <c r="O7" s="50"/>
      <c r="R7" s="61" t="s">
        <v>19</v>
      </c>
      <c r="S7" s="57">
        <f>D13</f>
        <v>4050384</v>
      </c>
      <c r="T7" s="100">
        <f>+S7/S5*100</f>
        <v>57.61193435422434</v>
      </c>
      <c r="U7" s="56"/>
    </row>
    <row r="8" spans="1:21" ht="18" customHeight="1">
      <c r="A8" s="101" t="s">
        <v>238</v>
      </c>
      <c r="B8" s="50">
        <f>+balanza!B12</f>
        <v>10778838</v>
      </c>
      <c r="C8" s="50">
        <f>+balanza!D12</f>
        <v>6813899</v>
      </c>
      <c r="D8" s="50">
        <f>+balanza!E12</f>
        <v>7030461</v>
      </c>
      <c r="E8" s="58">
        <f>+(D8-C8)/C8</f>
        <v>0.031782390669424364</v>
      </c>
      <c r="F8" s="101"/>
      <c r="G8" s="55"/>
      <c r="H8" s="55"/>
      <c r="M8" s="50"/>
      <c r="N8" s="50"/>
      <c r="O8" s="50"/>
      <c r="T8" s="100">
        <f>SUM(T6:T7)</f>
        <v>100</v>
      </c>
      <c r="U8" s="56"/>
    </row>
    <row r="9" spans="1:21" s="63" customFormat="1" ht="18" customHeight="1">
      <c r="A9" s="53" t="s">
        <v>248</v>
      </c>
      <c r="B9" s="49">
        <v>3790883</v>
      </c>
      <c r="C9" s="49">
        <v>2954713</v>
      </c>
      <c r="D9" s="49">
        <v>2980076</v>
      </c>
      <c r="E9" s="54">
        <f aca="true" t="shared" si="0" ref="E9:E36">+(D9-C9)/C9</f>
        <v>0.008583913226089979</v>
      </c>
      <c r="F9" s="54">
        <f>+D9/$D$8</f>
        <v>0.4238805961657422</v>
      </c>
      <c r="G9" s="55"/>
      <c r="H9" s="55"/>
      <c r="M9" s="49"/>
      <c r="N9" s="49"/>
      <c r="O9" s="49"/>
      <c r="P9" s="59"/>
      <c r="Q9" s="59"/>
      <c r="R9" s="63" t="s">
        <v>210</v>
      </c>
      <c r="S9" s="57">
        <f>SUM(S10:S12)</f>
        <v>7030460</v>
      </c>
      <c r="T9" s="100"/>
      <c r="U9" s="56"/>
    </row>
    <row r="10" spans="1:21" ht="18" customHeight="1">
      <c r="A10" s="101" t="s">
        <v>18</v>
      </c>
      <c r="B10" s="50">
        <v>3426457</v>
      </c>
      <c r="C10" s="50">
        <v>2722077</v>
      </c>
      <c r="D10" s="50">
        <v>2752609</v>
      </c>
      <c r="E10" s="58">
        <f t="shared" si="0"/>
        <v>0.011216435097170286</v>
      </c>
      <c r="F10" s="58">
        <f>+D10/$D$9</f>
        <v>0.9236707385986129</v>
      </c>
      <c r="G10" s="55"/>
      <c r="H10" s="60"/>
      <c r="M10" s="50"/>
      <c r="N10" s="50"/>
      <c r="O10" s="50"/>
      <c r="R10" s="61" t="s">
        <v>22</v>
      </c>
      <c r="S10" s="57">
        <f>D10+D14</f>
        <v>4341309</v>
      </c>
      <c r="T10" s="100">
        <f>+S10/$S9*100</f>
        <v>61.749999288808986</v>
      </c>
      <c r="U10" s="59"/>
    </row>
    <row r="11" spans="1:21" ht="18" customHeight="1">
      <c r="A11" s="101" t="s">
        <v>20</v>
      </c>
      <c r="B11" s="50">
        <v>84749</v>
      </c>
      <c r="C11" s="50">
        <v>60107</v>
      </c>
      <c r="D11" s="50">
        <v>55928</v>
      </c>
      <c r="E11" s="58">
        <f t="shared" si="0"/>
        <v>-0.0695260119453641</v>
      </c>
      <c r="F11" s="58">
        <f>+D11/$D$9</f>
        <v>0.018767306605603346</v>
      </c>
      <c r="G11" s="55"/>
      <c r="H11" s="60"/>
      <c r="M11" s="50"/>
      <c r="N11" s="50"/>
      <c r="O11" s="50"/>
      <c r="R11" s="61" t="s">
        <v>23</v>
      </c>
      <c r="S11" s="57">
        <f>D11+D15</f>
        <v>551466</v>
      </c>
      <c r="T11" s="100">
        <f>+S11/S9*100</f>
        <v>7.843953311732091</v>
      </c>
      <c r="U11" s="56"/>
    </row>
    <row r="12" spans="1:21" ht="18" customHeight="1">
      <c r="A12" s="101" t="s">
        <v>21</v>
      </c>
      <c r="B12" s="50">
        <v>279677</v>
      </c>
      <c r="C12" s="50">
        <v>172529</v>
      </c>
      <c r="D12" s="50">
        <v>171539</v>
      </c>
      <c r="E12" s="58">
        <f t="shared" si="0"/>
        <v>-0.005738165757640744</v>
      </c>
      <c r="F12" s="58">
        <f>+D12/$D$9</f>
        <v>0.05756195479578373</v>
      </c>
      <c r="G12" s="55"/>
      <c r="H12" s="60"/>
      <c r="M12" s="50"/>
      <c r="N12" s="50"/>
      <c r="O12" s="50"/>
      <c r="R12" s="61" t="s">
        <v>24</v>
      </c>
      <c r="S12" s="57">
        <f>D12+D16</f>
        <v>2137685</v>
      </c>
      <c r="T12" s="100">
        <f>+S12/S9*100</f>
        <v>30.406047399458924</v>
      </c>
      <c r="U12" s="56"/>
    </row>
    <row r="13" spans="1:21" s="63" customFormat="1" ht="18" customHeight="1">
      <c r="A13" s="53" t="s">
        <v>247</v>
      </c>
      <c r="B13" s="49">
        <v>6987955</v>
      </c>
      <c r="C13" s="49">
        <v>3859186</v>
      </c>
      <c r="D13" s="49">
        <v>4050384</v>
      </c>
      <c r="E13" s="54">
        <f t="shared" si="0"/>
        <v>0.049543608418977474</v>
      </c>
      <c r="F13" s="54">
        <f>+D13/$D$8</f>
        <v>0.5761192615960745</v>
      </c>
      <c r="G13" s="55"/>
      <c r="H13" s="55"/>
      <c r="M13" s="49"/>
      <c r="N13" s="49"/>
      <c r="O13" s="49"/>
      <c r="P13" s="59"/>
      <c r="Q13" s="59"/>
      <c r="R13" s="61"/>
      <c r="S13" s="61"/>
      <c r="T13" s="100">
        <f>SUM(T10:T12)</f>
        <v>100</v>
      </c>
      <c r="U13" s="56"/>
    </row>
    <row r="14" spans="1:21" ht="18" customHeight="1">
      <c r="A14" s="101" t="s">
        <v>18</v>
      </c>
      <c r="B14" s="50">
        <v>2741899</v>
      </c>
      <c r="C14" s="50">
        <v>1495722</v>
      </c>
      <c r="D14" s="50">
        <v>1588700</v>
      </c>
      <c r="E14" s="58">
        <f t="shared" si="0"/>
        <v>0.06216262112879265</v>
      </c>
      <c r="F14" s="58">
        <f>+D14/$D$13</f>
        <v>0.3922344153048205</v>
      </c>
      <c r="G14" s="55"/>
      <c r="H14" s="60"/>
      <c r="M14" s="50"/>
      <c r="N14" s="50"/>
      <c r="O14" s="50"/>
      <c r="T14" s="100"/>
      <c r="U14" s="56"/>
    </row>
    <row r="15" spans="1:21" ht="18" customHeight="1">
      <c r="A15" s="101" t="s">
        <v>20</v>
      </c>
      <c r="B15" s="50">
        <v>864707</v>
      </c>
      <c r="C15" s="50">
        <v>510610</v>
      </c>
      <c r="D15" s="50">
        <v>495538</v>
      </c>
      <c r="E15" s="58">
        <f t="shared" si="0"/>
        <v>-0.029517635768982198</v>
      </c>
      <c r="F15" s="58">
        <f>+D15/$D$13</f>
        <v>0.12234346175572489</v>
      </c>
      <c r="G15" s="55"/>
      <c r="H15" s="60"/>
      <c r="U15" s="56"/>
    </row>
    <row r="16" spans="1:15" ht="18" customHeight="1">
      <c r="A16" s="101" t="s">
        <v>21</v>
      </c>
      <c r="B16" s="50">
        <v>3381349</v>
      </c>
      <c r="C16" s="50">
        <v>1852854</v>
      </c>
      <c r="D16" s="50">
        <v>1966146</v>
      </c>
      <c r="E16" s="58">
        <f t="shared" si="0"/>
        <v>0.061144590993138154</v>
      </c>
      <c r="F16" s="58">
        <f>+D16/$D$13</f>
        <v>0.48542212293945464</v>
      </c>
      <c r="G16" s="55"/>
      <c r="H16" s="60"/>
      <c r="M16" s="50"/>
      <c r="N16" s="50"/>
      <c r="O16" s="50"/>
    </row>
    <row r="17" spans="1:15" ht="18" customHeight="1">
      <c r="A17" s="302" t="s">
        <v>250</v>
      </c>
      <c r="B17" s="302"/>
      <c r="C17" s="302"/>
      <c r="D17" s="302"/>
      <c r="E17" s="302"/>
      <c r="F17" s="302"/>
      <c r="G17" s="55"/>
      <c r="H17" s="60"/>
      <c r="M17" s="50"/>
      <c r="N17" s="50"/>
      <c r="O17" s="50"/>
    </row>
    <row r="18" spans="1:15" ht="18" customHeight="1">
      <c r="A18" s="101" t="s">
        <v>238</v>
      </c>
      <c r="B18" s="50">
        <f>+balanza!B17</f>
        <v>2962153</v>
      </c>
      <c r="C18" s="50">
        <f>+balanza!D17</f>
        <v>1634007</v>
      </c>
      <c r="D18" s="50">
        <f>+balanza!E17</f>
        <v>2057861</v>
      </c>
      <c r="E18" s="58">
        <f t="shared" si="0"/>
        <v>0.2593954615861499</v>
      </c>
      <c r="F18" s="102"/>
      <c r="G18" s="55"/>
      <c r="H18" s="55"/>
      <c r="M18" s="50"/>
      <c r="N18" s="50"/>
      <c r="O18" s="50"/>
    </row>
    <row r="19" spans="1:15" ht="18" customHeight="1">
      <c r="A19" s="53" t="s">
        <v>248</v>
      </c>
      <c r="B19" s="49">
        <v>704758</v>
      </c>
      <c r="C19" s="49">
        <v>399685</v>
      </c>
      <c r="D19" s="49">
        <v>397546</v>
      </c>
      <c r="E19" s="54">
        <f t="shared" si="0"/>
        <v>-0.00535171447514918</v>
      </c>
      <c r="F19" s="54">
        <f>+D19/$D$18</f>
        <v>0.19318408774936693</v>
      </c>
      <c r="G19" s="55"/>
      <c r="H19" s="49"/>
      <c r="I19" s="57"/>
      <c r="M19" s="50"/>
      <c r="N19" s="50"/>
      <c r="O19" s="50"/>
    </row>
    <row r="20" spans="1:15" ht="18" customHeight="1">
      <c r="A20" s="101" t="s">
        <v>18</v>
      </c>
      <c r="B20" s="50">
        <v>672698</v>
      </c>
      <c r="C20" s="50">
        <v>381488</v>
      </c>
      <c r="D20" s="50">
        <v>377503</v>
      </c>
      <c r="E20" s="58">
        <f t="shared" si="0"/>
        <v>-0.010445938011156314</v>
      </c>
      <c r="F20" s="58">
        <f>+D20/$D$19</f>
        <v>0.9495831928883701</v>
      </c>
      <c r="G20" s="55"/>
      <c r="H20" s="50"/>
      <c r="M20" s="50"/>
      <c r="N20" s="50"/>
      <c r="O20" s="50"/>
    </row>
    <row r="21" spans="1:15" ht="18" customHeight="1">
      <c r="A21" s="101" t="s">
        <v>20</v>
      </c>
      <c r="B21" s="50">
        <v>21350</v>
      </c>
      <c r="C21" s="50">
        <v>12748</v>
      </c>
      <c r="D21" s="50">
        <v>12468</v>
      </c>
      <c r="E21" s="58">
        <f t="shared" si="0"/>
        <v>-0.021964229683087543</v>
      </c>
      <c r="F21" s="58">
        <f>+D21/$D$19</f>
        <v>0.031362408375382976</v>
      </c>
      <c r="G21" s="55"/>
      <c r="H21" s="50"/>
      <c r="M21" s="50"/>
      <c r="N21" s="50"/>
      <c r="O21" s="50"/>
    </row>
    <row r="22" spans="1:15" ht="18" customHeight="1">
      <c r="A22" s="101" t="s">
        <v>21</v>
      </c>
      <c r="B22" s="50">
        <v>10710</v>
      </c>
      <c r="C22" s="50">
        <v>5449</v>
      </c>
      <c r="D22" s="50">
        <v>7575</v>
      </c>
      <c r="E22" s="58">
        <f t="shared" si="0"/>
        <v>0.3901633327216003</v>
      </c>
      <c r="F22" s="58">
        <f>+D22/$D$19</f>
        <v>0.019054398736246876</v>
      </c>
      <c r="G22" s="55"/>
      <c r="H22" s="50"/>
      <c r="M22" s="50"/>
      <c r="N22" s="50"/>
      <c r="O22" s="50"/>
    </row>
    <row r="23" spans="1:15" ht="18" customHeight="1">
      <c r="A23" s="53" t="s">
        <v>247</v>
      </c>
      <c r="B23" s="49">
        <v>2257395</v>
      </c>
      <c r="C23" s="49">
        <v>1234322</v>
      </c>
      <c r="D23" s="49">
        <v>1660316</v>
      </c>
      <c r="E23" s="54">
        <f t="shared" si="0"/>
        <v>0.3451238817747719</v>
      </c>
      <c r="F23" s="54">
        <f>+D23/$D$18</f>
        <v>0.8068163981921034</v>
      </c>
      <c r="G23" s="55"/>
      <c r="H23" s="49"/>
      <c r="M23" s="50"/>
      <c r="N23" s="50"/>
      <c r="O23" s="50"/>
    </row>
    <row r="24" spans="1:15" ht="18" customHeight="1">
      <c r="A24" s="101" t="s">
        <v>18</v>
      </c>
      <c r="B24" s="50">
        <v>1495988</v>
      </c>
      <c r="C24" s="50">
        <v>846358</v>
      </c>
      <c r="D24" s="50">
        <v>999437</v>
      </c>
      <c r="E24" s="58">
        <f t="shared" si="0"/>
        <v>0.18086790696135677</v>
      </c>
      <c r="F24" s="58">
        <f>+D24/$D$23</f>
        <v>0.6019558927336723</v>
      </c>
      <c r="G24" s="55"/>
      <c r="H24" s="50"/>
      <c r="M24" s="50"/>
      <c r="N24" s="50"/>
      <c r="O24" s="50"/>
    </row>
    <row r="25" spans="1:8" ht="18" customHeight="1">
      <c r="A25" s="101" t="s">
        <v>20</v>
      </c>
      <c r="B25" s="50">
        <v>627920</v>
      </c>
      <c r="C25" s="50">
        <v>305990</v>
      </c>
      <c r="D25" s="50">
        <v>520372</v>
      </c>
      <c r="E25" s="58">
        <f t="shared" si="0"/>
        <v>0.7006176672440276</v>
      </c>
      <c r="F25" s="58">
        <f>+D25/$D$23</f>
        <v>0.31341744583561204</v>
      </c>
      <c r="G25" s="55"/>
      <c r="H25" s="50"/>
    </row>
    <row r="26" spans="1:15" ht="18" customHeight="1">
      <c r="A26" s="101" t="s">
        <v>21</v>
      </c>
      <c r="B26" s="50">
        <v>133487</v>
      </c>
      <c r="C26" s="50">
        <v>81974</v>
      </c>
      <c r="D26" s="50">
        <v>140507</v>
      </c>
      <c r="E26" s="58">
        <f t="shared" si="0"/>
        <v>0.7140434772000879</v>
      </c>
      <c r="F26" s="58">
        <f>+D26/$D$23</f>
        <v>0.0846266614307156</v>
      </c>
      <c r="G26" s="55"/>
      <c r="H26" s="50"/>
      <c r="M26" s="50"/>
      <c r="N26" s="50"/>
      <c r="O26" s="50"/>
    </row>
    <row r="27" spans="1:15" ht="18" customHeight="1">
      <c r="A27" s="302" t="s">
        <v>240</v>
      </c>
      <c r="B27" s="302"/>
      <c r="C27" s="302"/>
      <c r="D27" s="302"/>
      <c r="E27" s="302"/>
      <c r="F27" s="302"/>
      <c r="G27" s="55"/>
      <c r="H27" s="60"/>
      <c r="M27" s="50"/>
      <c r="N27" s="50"/>
      <c r="O27" s="50"/>
    </row>
    <row r="28" spans="1:15" ht="18" customHeight="1">
      <c r="A28" s="101" t="s">
        <v>238</v>
      </c>
      <c r="B28" s="50">
        <f>+balanza!B22</f>
        <v>7816685</v>
      </c>
      <c r="C28" s="50">
        <f>+balanza!D22</f>
        <v>5179892</v>
      </c>
      <c r="D28" s="50">
        <f>+balanza!E22</f>
        <v>4972600</v>
      </c>
      <c r="E28" s="58">
        <f t="shared" si="0"/>
        <v>-0.040018594982289206</v>
      </c>
      <c r="F28" s="55"/>
      <c r="G28" s="55"/>
      <c r="H28" s="55"/>
      <c r="M28" s="50"/>
      <c r="N28" s="50"/>
      <c r="O28" s="50"/>
    </row>
    <row r="29" spans="1:15" ht="18" customHeight="1">
      <c r="A29" s="53" t="s">
        <v>248</v>
      </c>
      <c r="B29" s="49">
        <v>3086125</v>
      </c>
      <c r="C29" s="49">
        <v>2555028</v>
      </c>
      <c r="D29" s="49">
        <v>2582530</v>
      </c>
      <c r="E29" s="54">
        <f t="shared" si="0"/>
        <v>0.010763874211946014</v>
      </c>
      <c r="F29" s="54">
        <f>+D29/$D$28</f>
        <v>0.5193520492297792</v>
      </c>
      <c r="G29" s="55"/>
      <c r="H29" s="60"/>
      <c r="M29" s="50"/>
      <c r="N29" s="50"/>
      <c r="O29" s="50"/>
    </row>
    <row r="30" spans="1:15" ht="18" customHeight="1">
      <c r="A30" s="101" t="s">
        <v>18</v>
      </c>
      <c r="B30" s="50">
        <v>2753759</v>
      </c>
      <c r="C30" s="50">
        <v>2340589</v>
      </c>
      <c r="D30" s="50">
        <v>2375106</v>
      </c>
      <c r="E30" s="58">
        <f t="shared" si="0"/>
        <v>0.014747142706387153</v>
      </c>
      <c r="F30" s="58">
        <f>+D30/$D$29</f>
        <v>0.919681862359779</v>
      </c>
      <c r="G30" s="55"/>
      <c r="H30" s="60"/>
      <c r="M30" s="50"/>
      <c r="N30" s="50"/>
      <c r="O30" s="50"/>
    </row>
    <row r="31" spans="1:15" ht="18" customHeight="1">
      <c r="A31" s="101" t="s">
        <v>20</v>
      </c>
      <c r="B31" s="50">
        <v>63399</v>
      </c>
      <c r="C31" s="50">
        <v>47359</v>
      </c>
      <c r="D31" s="50">
        <v>43460</v>
      </c>
      <c r="E31" s="58">
        <f t="shared" si="0"/>
        <v>-0.08232859646529699</v>
      </c>
      <c r="F31" s="58">
        <f>+D31/$D$29</f>
        <v>0.016828458914320454</v>
      </c>
      <c r="G31" s="55"/>
      <c r="H31" s="60"/>
      <c r="M31" s="50"/>
      <c r="N31" s="50"/>
      <c r="O31" s="50"/>
    </row>
    <row r="32" spans="1:15" ht="18" customHeight="1">
      <c r="A32" s="101" t="s">
        <v>21</v>
      </c>
      <c r="B32" s="50">
        <v>268967</v>
      </c>
      <c r="C32" s="50">
        <v>167080</v>
      </c>
      <c r="D32" s="50">
        <v>163964</v>
      </c>
      <c r="E32" s="58">
        <f t="shared" si="0"/>
        <v>-0.018649748623413932</v>
      </c>
      <c r="F32" s="58">
        <f>+D32/$D$29</f>
        <v>0.06348967872590057</v>
      </c>
      <c r="G32" s="55"/>
      <c r="H32" s="60"/>
      <c r="M32" s="50"/>
      <c r="N32" s="50"/>
      <c r="O32" s="50"/>
    </row>
    <row r="33" spans="1:15" ht="18" customHeight="1">
      <c r="A33" s="53" t="s">
        <v>247</v>
      </c>
      <c r="B33" s="49">
        <v>4730560</v>
      </c>
      <c r="C33" s="49">
        <v>2624864</v>
      </c>
      <c r="D33" s="49">
        <v>2390068</v>
      </c>
      <c r="E33" s="54">
        <f t="shared" si="0"/>
        <v>-0.08945072963780219</v>
      </c>
      <c r="F33" s="54">
        <f>+D33/$D$28</f>
        <v>0.48064754856614245</v>
      </c>
      <c r="G33" s="55"/>
      <c r="H33" s="60"/>
      <c r="M33" s="50"/>
      <c r="N33" s="50"/>
      <c r="O33" s="50"/>
    </row>
    <row r="34" spans="1:15" ht="18" customHeight="1">
      <c r="A34" s="101" t="s">
        <v>18</v>
      </c>
      <c r="B34" s="50">
        <v>1245911</v>
      </c>
      <c r="C34" s="50">
        <v>649364</v>
      </c>
      <c r="D34" s="50">
        <v>589263</v>
      </c>
      <c r="E34" s="58">
        <f t="shared" si="0"/>
        <v>-0.09255363709722128</v>
      </c>
      <c r="F34" s="58">
        <f>+D34/$D$33</f>
        <v>0.24654654177203325</v>
      </c>
      <c r="G34" s="55"/>
      <c r="H34" s="60"/>
      <c r="M34" s="50"/>
      <c r="N34" s="50"/>
      <c r="O34" s="50"/>
    </row>
    <row r="35" spans="1:15" ht="18" customHeight="1">
      <c r="A35" s="101" t="s">
        <v>20</v>
      </c>
      <c r="B35" s="50">
        <v>236787</v>
      </c>
      <c r="C35" s="50">
        <v>204620</v>
      </c>
      <c r="D35" s="50">
        <v>-24834</v>
      </c>
      <c r="E35" s="58">
        <f t="shared" si="0"/>
        <v>-1.1213664353435637</v>
      </c>
      <c r="F35" s="58">
        <f>+D35/$D$33</f>
        <v>-0.010390499349809294</v>
      </c>
      <c r="G35" s="60"/>
      <c r="H35" s="60"/>
      <c r="M35" s="50"/>
      <c r="N35" s="50"/>
      <c r="O35" s="50"/>
    </row>
    <row r="36" spans="1:15" ht="18" customHeight="1" thickBot="1">
      <c r="A36" s="108" t="s">
        <v>21</v>
      </c>
      <c r="B36" s="109">
        <v>3247862</v>
      </c>
      <c r="C36" s="109">
        <v>1770880</v>
      </c>
      <c r="D36" s="109">
        <v>1825639</v>
      </c>
      <c r="E36" s="110">
        <f t="shared" si="0"/>
        <v>0.030921914528370075</v>
      </c>
      <c r="F36" s="110">
        <f>+D36/$D$33</f>
        <v>0.763843957577776</v>
      </c>
      <c r="G36" s="55"/>
      <c r="H36" s="60"/>
      <c r="M36" s="50"/>
      <c r="N36" s="50"/>
      <c r="O36" s="50"/>
    </row>
    <row r="37" spans="1:15" ht="25.5" customHeight="1" thickTop="1">
      <c r="A37" s="311" t="s">
        <v>459</v>
      </c>
      <c r="B37" s="312"/>
      <c r="C37" s="312"/>
      <c r="D37" s="312"/>
      <c r="E37" s="312"/>
      <c r="F37" s="101"/>
      <c r="G37" s="101"/>
      <c r="H37" s="101"/>
      <c r="M37" s="50"/>
      <c r="N37" s="50"/>
      <c r="O37" s="50"/>
    </row>
    <row r="39" spans="1:8" ht="15.75" customHeight="1">
      <c r="A39" s="313"/>
      <c r="B39" s="313"/>
      <c r="C39" s="313"/>
      <c r="D39" s="313"/>
      <c r="E39" s="313"/>
      <c r="F39" s="62"/>
      <c r="G39" s="62"/>
      <c r="H39" s="62"/>
    </row>
    <row r="40" ht="15.75" customHeight="1"/>
    <row r="41" ht="15.75" customHeight="1">
      <c r="G41" s="62"/>
    </row>
    <row r="42" spans="8:11" ht="15.75" customHeight="1">
      <c r="H42" s="103"/>
      <c r="I42" s="57"/>
      <c r="J42" s="57"/>
      <c r="K42" s="57"/>
    </row>
    <row r="43" spans="7:11" ht="15.75" customHeight="1">
      <c r="G43" s="62"/>
      <c r="I43" s="57"/>
      <c r="J43" s="57"/>
      <c r="K43" s="57"/>
    </row>
    <row r="44" spans="9:11" ht="15.75" customHeight="1">
      <c r="I44" s="57"/>
      <c r="J44" s="57"/>
      <c r="K44" s="57"/>
    </row>
    <row r="45" spans="7:11" ht="15.75" customHeight="1">
      <c r="G45" s="62"/>
      <c r="I45" s="57"/>
      <c r="J45" s="57"/>
      <c r="K45" s="57"/>
    </row>
    <row r="46" spans="9:11" ht="15.75" customHeight="1">
      <c r="I46" s="57"/>
      <c r="J46" s="57"/>
      <c r="K46" s="57"/>
    </row>
    <row r="47" spans="7:11" ht="15.75" customHeight="1">
      <c r="G47" s="62"/>
      <c r="I47" s="57"/>
      <c r="J47" s="57"/>
      <c r="K47" s="57"/>
    </row>
    <row r="48" spans="9:11" ht="15.75" customHeight="1">
      <c r="I48" s="57"/>
      <c r="J48" s="57"/>
      <c r="K48" s="57"/>
    </row>
    <row r="49" spans="7:11" ht="15.75" customHeight="1">
      <c r="G49" s="62"/>
      <c r="I49" s="57"/>
      <c r="J49" s="57"/>
      <c r="K49" s="57"/>
    </row>
    <row r="50" spans="9:11" ht="15.75" customHeight="1">
      <c r="I50" s="57"/>
      <c r="J50" s="57"/>
      <c r="K50" s="57"/>
    </row>
    <row r="51" ht="15.75" customHeight="1">
      <c r="G51" s="62"/>
    </row>
    <row r="52" spans="9:11" ht="15.75" customHeight="1">
      <c r="I52" s="57"/>
      <c r="J52" s="57"/>
      <c r="K52" s="57"/>
    </row>
    <row r="53" spans="7:11" ht="15.75" customHeight="1">
      <c r="G53" s="62"/>
      <c r="I53" s="57"/>
      <c r="J53" s="57"/>
      <c r="K53" s="57"/>
    </row>
    <row r="54" spans="9:11" ht="15.75" customHeight="1">
      <c r="I54" s="57"/>
      <c r="J54" s="57"/>
      <c r="K54" s="57"/>
    </row>
    <row r="55" spans="7:11" ht="15.75" customHeight="1">
      <c r="G55" s="62"/>
      <c r="I55" s="57"/>
      <c r="J55" s="57"/>
      <c r="K55" s="57"/>
    </row>
    <row r="56" spans="9:11" ht="15.75" customHeight="1">
      <c r="I56" s="57"/>
      <c r="J56" s="57"/>
      <c r="K56" s="57"/>
    </row>
    <row r="57" spans="7:11" ht="15.75" customHeight="1">
      <c r="G57" s="62"/>
      <c r="I57" s="57"/>
      <c r="J57" s="57"/>
      <c r="K57" s="57"/>
    </row>
    <row r="58" spans="9:11" ht="15.75" customHeight="1">
      <c r="I58" s="57"/>
      <c r="J58" s="57"/>
      <c r="K58" s="57"/>
    </row>
    <row r="59" spans="9:11" ht="15.75" customHeight="1">
      <c r="I59" s="57"/>
      <c r="J59" s="57"/>
      <c r="K59" s="57"/>
    </row>
    <row r="60" spans="7:11" ht="15.75" customHeight="1">
      <c r="G60" s="62"/>
      <c r="I60" s="57"/>
      <c r="J60" s="57"/>
      <c r="K60" s="57"/>
    </row>
    <row r="61" ht="15.75" customHeight="1"/>
    <row r="62" spans="7:11" ht="15.75" customHeight="1">
      <c r="G62" s="62"/>
      <c r="I62" s="57"/>
      <c r="J62" s="57"/>
      <c r="K62" s="57"/>
    </row>
    <row r="63" spans="9:11" ht="15.75" customHeight="1">
      <c r="I63" s="57"/>
      <c r="J63" s="57"/>
      <c r="K63" s="57"/>
    </row>
    <row r="64" spans="7:11" ht="15.75" customHeight="1">
      <c r="G64" s="62"/>
      <c r="I64" s="57"/>
      <c r="J64" s="57"/>
      <c r="K64" s="57"/>
    </row>
    <row r="65" spans="9:11" ht="15.75" customHeight="1">
      <c r="I65" s="57"/>
      <c r="J65" s="57"/>
      <c r="K65" s="57"/>
    </row>
    <row r="66" spans="7:11" ht="15.75" customHeight="1">
      <c r="G66" s="62"/>
      <c r="I66" s="57"/>
      <c r="J66" s="57"/>
      <c r="K66" s="57"/>
    </row>
    <row r="67" spans="9:11" ht="15.75" customHeight="1">
      <c r="I67" s="57"/>
      <c r="J67" s="57"/>
      <c r="K67" s="57"/>
    </row>
    <row r="68" spans="7:11" ht="15.75" customHeight="1">
      <c r="G68" s="62"/>
      <c r="I68" s="57"/>
      <c r="J68" s="57"/>
      <c r="K68" s="57"/>
    </row>
    <row r="69" spans="9:11" ht="15.75" customHeight="1">
      <c r="I69" s="57"/>
      <c r="J69" s="57"/>
      <c r="K69" s="57"/>
    </row>
    <row r="70" spans="7:11" ht="15.75" customHeight="1">
      <c r="G70" s="62"/>
      <c r="I70" s="57"/>
      <c r="J70" s="57"/>
      <c r="K70" s="57"/>
    </row>
    <row r="71" ht="15.75" customHeight="1"/>
    <row r="72" ht="15.75" customHeight="1">
      <c r="G72" s="62"/>
    </row>
    <row r="73" ht="15.75" customHeight="1"/>
    <row r="74" ht="15.75" customHeight="1">
      <c r="G74" s="62"/>
    </row>
    <row r="75" ht="15.75" customHeight="1"/>
    <row r="76" ht="15.75" customHeight="1">
      <c r="G76" s="62"/>
    </row>
    <row r="77" ht="15.75" customHeight="1"/>
    <row r="78" ht="15.75" customHeight="1">
      <c r="G78" s="62"/>
    </row>
    <row r="79" spans="1:5" ht="15.75" customHeight="1">
      <c r="A79" s="56"/>
      <c r="B79" s="56"/>
      <c r="C79" s="56"/>
      <c r="D79" s="56"/>
      <c r="E79" s="56"/>
    </row>
    <row r="80" spans="1:6" ht="15.75" customHeight="1" thickBot="1">
      <c r="A80" s="202"/>
      <c r="B80" s="202"/>
      <c r="C80" s="202"/>
      <c r="D80" s="202"/>
      <c r="E80" s="202"/>
      <c r="F80" s="202"/>
    </row>
    <row r="81" spans="1:6" ht="26.25" customHeight="1" thickTop="1">
      <c r="A81" s="311"/>
      <c r="B81" s="312"/>
      <c r="C81" s="312"/>
      <c r="D81" s="312"/>
      <c r="E81" s="312"/>
      <c r="F81" s="56"/>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zoomScalePageLayoutView="0" workbookViewId="0" topLeftCell="A1">
      <selection activeCell="C5" sqref="C5"/>
    </sheetView>
  </sheetViews>
  <sheetFormatPr defaultColWidth="11.421875" defaultRowHeight="12.75"/>
  <cols>
    <col min="1" max="1" width="34.7109375" style="111" customWidth="1"/>
    <col min="2" max="2" width="12.140625" style="111" bestFit="1" customWidth="1"/>
    <col min="3" max="3" width="12.421875" style="135" bestFit="1" customWidth="1"/>
    <col min="4" max="4" width="11.7109375" style="111" customWidth="1"/>
    <col min="5" max="5" width="12.8515625" style="111" customWidth="1"/>
    <col min="6" max="6" width="12.7109375" style="111" customWidth="1"/>
    <col min="7" max="7" width="14.00390625" style="111" customWidth="1"/>
    <col min="8" max="16384" width="11.421875" style="111" customWidth="1"/>
  </cols>
  <sheetData>
    <row r="1" spans="1:26" ht="15.75" customHeight="1">
      <c r="A1" s="318" t="s">
        <v>305</v>
      </c>
      <c r="B1" s="318"/>
      <c r="C1" s="318"/>
      <c r="D1" s="318"/>
      <c r="U1" s="112"/>
      <c r="V1" s="112"/>
      <c r="W1" s="112"/>
      <c r="X1" s="112"/>
      <c r="Y1" s="112"/>
      <c r="Z1" s="112"/>
    </row>
    <row r="2" spans="1:256" ht="15.75" customHeight="1">
      <c r="A2" s="314" t="s">
        <v>254</v>
      </c>
      <c r="B2" s="314"/>
      <c r="C2" s="314"/>
      <c r="D2" s="314"/>
      <c r="E2" s="112"/>
      <c r="F2" s="112"/>
      <c r="G2" s="112"/>
      <c r="H2" s="112"/>
      <c r="I2" s="112"/>
      <c r="J2" s="112"/>
      <c r="K2" s="112"/>
      <c r="L2" s="112"/>
      <c r="M2" s="112"/>
      <c r="N2" s="112"/>
      <c r="O2" s="112"/>
      <c r="P2" s="112"/>
      <c r="Q2" s="314"/>
      <c r="R2" s="314"/>
      <c r="S2" s="314"/>
      <c r="T2" s="314"/>
      <c r="U2" s="112"/>
      <c r="V2" s="112" t="s">
        <v>273</v>
      </c>
      <c r="W2" s="112"/>
      <c r="X2" s="112"/>
      <c r="Y2" s="112"/>
      <c r="Z2" s="112"/>
      <c r="AA2" s="113"/>
      <c r="AB2" s="113"/>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c r="GK2" s="314"/>
      <c r="GL2" s="314"/>
      <c r="GM2" s="314"/>
      <c r="GN2" s="314"/>
      <c r="GO2" s="314"/>
      <c r="GP2" s="314"/>
      <c r="GQ2" s="314"/>
      <c r="GR2" s="314"/>
      <c r="GS2" s="314"/>
      <c r="GT2" s="314"/>
      <c r="GU2" s="314"/>
      <c r="GV2" s="314"/>
      <c r="GW2" s="314"/>
      <c r="GX2" s="314"/>
      <c r="GY2" s="314"/>
      <c r="GZ2" s="314"/>
      <c r="HA2" s="314"/>
      <c r="HB2" s="314"/>
      <c r="HC2" s="314"/>
      <c r="HD2" s="314"/>
      <c r="HE2" s="314"/>
      <c r="HF2" s="314"/>
      <c r="HG2" s="314"/>
      <c r="HH2" s="314"/>
      <c r="HI2" s="314"/>
      <c r="HJ2" s="314"/>
      <c r="HK2" s="314"/>
      <c r="HL2" s="314"/>
      <c r="HM2" s="314"/>
      <c r="HN2" s="314"/>
      <c r="HO2" s="314"/>
      <c r="HP2" s="314"/>
      <c r="HQ2" s="314"/>
      <c r="HR2" s="314"/>
      <c r="HS2" s="314"/>
      <c r="HT2" s="314"/>
      <c r="HU2" s="314"/>
      <c r="HV2" s="314"/>
      <c r="HW2" s="314"/>
      <c r="HX2" s="314"/>
      <c r="HY2" s="314"/>
      <c r="HZ2" s="314"/>
      <c r="IA2" s="314"/>
      <c r="IB2" s="314"/>
      <c r="IC2" s="314"/>
      <c r="ID2" s="314"/>
      <c r="IE2" s="314"/>
      <c r="IF2" s="314"/>
      <c r="IG2" s="314"/>
      <c r="IH2" s="314"/>
      <c r="II2" s="314"/>
      <c r="IJ2" s="314"/>
      <c r="IK2" s="314"/>
      <c r="IL2" s="314"/>
      <c r="IM2" s="314"/>
      <c r="IN2" s="314"/>
      <c r="IO2" s="314"/>
      <c r="IP2" s="314"/>
      <c r="IQ2" s="314"/>
      <c r="IR2" s="314"/>
      <c r="IS2" s="314"/>
      <c r="IT2" s="314"/>
      <c r="IU2" s="314"/>
      <c r="IV2" s="314"/>
    </row>
    <row r="3" spans="1:256" ht="15.75" customHeight="1" thickBot="1">
      <c r="A3" s="319" t="s">
        <v>457</v>
      </c>
      <c r="B3" s="319"/>
      <c r="C3" s="319"/>
      <c r="D3" s="319"/>
      <c r="E3" s="112"/>
      <c r="F3" s="112"/>
      <c r="M3" s="112"/>
      <c r="N3" s="112"/>
      <c r="O3" s="112"/>
      <c r="P3" s="112"/>
      <c r="Q3" s="314"/>
      <c r="R3" s="314"/>
      <c r="S3" s="314"/>
      <c r="T3" s="314"/>
      <c r="U3" s="112"/>
      <c r="V3" s="112"/>
      <c r="W3" s="112"/>
      <c r="X3" s="112"/>
      <c r="Y3" s="112"/>
      <c r="Z3" s="112"/>
      <c r="AA3" s="113"/>
      <c r="AB3" s="113"/>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314"/>
      <c r="CF3" s="314"/>
      <c r="CG3" s="314"/>
      <c r="CH3" s="314"/>
      <c r="CI3" s="314"/>
      <c r="CJ3" s="314"/>
      <c r="CK3" s="314"/>
      <c r="CL3" s="314"/>
      <c r="CM3" s="314"/>
      <c r="CN3" s="314"/>
      <c r="CO3" s="314"/>
      <c r="CP3" s="314"/>
      <c r="CQ3" s="314"/>
      <c r="CR3" s="314"/>
      <c r="CS3" s="314"/>
      <c r="CT3" s="314"/>
      <c r="CU3" s="314"/>
      <c r="CV3" s="314"/>
      <c r="CW3" s="314"/>
      <c r="CX3" s="314"/>
      <c r="CY3" s="314"/>
      <c r="CZ3" s="314"/>
      <c r="DA3" s="314"/>
      <c r="DB3" s="314"/>
      <c r="DC3" s="314"/>
      <c r="DD3" s="314"/>
      <c r="DE3" s="314"/>
      <c r="DF3" s="314"/>
      <c r="DG3" s="314"/>
      <c r="DH3" s="314"/>
      <c r="DI3" s="314"/>
      <c r="DJ3" s="314"/>
      <c r="DK3" s="314"/>
      <c r="DL3" s="314"/>
      <c r="DM3" s="314"/>
      <c r="DN3" s="314"/>
      <c r="DO3" s="314"/>
      <c r="DP3" s="314"/>
      <c r="DQ3" s="314"/>
      <c r="DR3" s="314"/>
      <c r="DS3" s="314"/>
      <c r="DT3" s="314"/>
      <c r="DU3" s="314"/>
      <c r="DV3" s="314"/>
      <c r="DW3" s="314"/>
      <c r="DX3" s="314"/>
      <c r="DY3" s="314"/>
      <c r="DZ3" s="314"/>
      <c r="EA3" s="314"/>
      <c r="EB3" s="314"/>
      <c r="EC3" s="314"/>
      <c r="ED3" s="314"/>
      <c r="EE3" s="314"/>
      <c r="EF3" s="314"/>
      <c r="EG3" s="314"/>
      <c r="EH3" s="314"/>
      <c r="EI3" s="314"/>
      <c r="EJ3" s="314"/>
      <c r="EK3" s="314"/>
      <c r="EL3" s="314"/>
      <c r="EM3" s="314"/>
      <c r="EN3" s="314"/>
      <c r="EO3" s="314"/>
      <c r="EP3" s="314"/>
      <c r="EQ3" s="314"/>
      <c r="ER3" s="314"/>
      <c r="ES3" s="314"/>
      <c r="ET3" s="314"/>
      <c r="EU3" s="314"/>
      <c r="EV3" s="314"/>
      <c r="EW3" s="314"/>
      <c r="EX3" s="314"/>
      <c r="EY3" s="314"/>
      <c r="EZ3" s="314"/>
      <c r="FA3" s="314"/>
      <c r="FB3" s="314"/>
      <c r="FC3" s="314"/>
      <c r="FD3" s="314"/>
      <c r="FE3" s="314"/>
      <c r="FF3" s="314"/>
      <c r="FG3" s="314"/>
      <c r="FH3" s="314"/>
      <c r="FI3" s="314"/>
      <c r="FJ3" s="314"/>
      <c r="FK3" s="314"/>
      <c r="FL3" s="314"/>
      <c r="FM3" s="314"/>
      <c r="FN3" s="314"/>
      <c r="FO3" s="314"/>
      <c r="FP3" s="314"/>
      <c r="FQ3" s="314"/>
      <c r="FR3" s="314"/>
      <c r="FS3" s="314"/>
      <c r="FT3" s="314"/>
      <c r="FU3" s="314"/>
      <c r="FV3" s="314"/>
      <c r="FW3" s="314"/>
      <c r="FX3" s="314"/>
      <c r="FY3" s="314"/>
      <c r="FZ3" s="314"/>
      <c r="GA3" s="314"/>
      <c r="GB3" s="314"/>
      <c r="GC3" s="314"/>
      <c r="GD3" s="314"/>
      <c r="GE3" s="314"/>
      <c r="GF3" s="314"/>
      <c r="GG3" s="314"/>
      <c r="GH3" s="314"/>
      <c r="GI3" s="314"/>
      <c r="GJ3" s="314"/>
      <c r="GK3" s="314"/>
      <c r="GL3" s="314"/>
      <c r="GM3" s="314"/>
      <c r="GN3" s="314"/>
      <c r="GO3" s="314"/>
      <c r="GP3" s="314"/>
      <c r="GQ3" s="314"/>
      <c r="GR3" s="314"/>
      <c r="GS3" s="314"/>
      <c r="GT3" s="314"/>
      <c r="GU3" s="314"/>
      <c r="GV3" s="314"/>
      <c r="GW3" s="314"/>
      <c r="GX3" s="314"/>
      <c r="GY3" s="314"/>
      <c r="GZ3" s="314"/>
      <c r="HA3" s="314"/>
      <c r="HB3" s="314"/>
      <c r="HC3" s="314"/>
      <c r="HD3" s="314"/>
      <c r="HE3" s="314"/>
      <c r="HF3" s="314"/>
      <c r="HG3" s="314"/>
      <c r="HH3" s="314"/>
      <c r="HI3" s="314"/>
      <c r="HJ3" s="314"/>
      <c r="HK3" s="314"/>
      <c r="HL3" s="314"/>
      <c r="HM3" s="314"/>
      <c r="HN3" s="314"/>
      <c r="HO3" s="314"/>
      <c r="HP3" s="314"/>
      <c r="HQ3" s="314"/>
      <c r="HR3" s="314"/>
      <c r="HS3" s="314"/>
      <c r="HT3" s="314"/>
      <c r="HU3" s="314"/>
      <c r="HV3" s="314"/>
      <c r="HW3" s="314"/>
      <c r="HX3" s="314"/>
      <c r="HY3" s="314"/>
      <c r="HZ3" s="314"/>
      <c r="IA3" s="314"/>
      <c r="IB3" s="314"/>
      <c r="IC3" s="314"/>
      <c r="ID3" s="314"/>
      <c r="IE3" s="314"/>
      <c r="IF3" s="314"/>
      <c r="IG3" s="314"/>
      <c r="IH3" s="314"/>
      <c r="II3" s="314"/>
      <c r="IJ3" s="314"/>
      <c r="IK3" s="314"/>
      <c r="IL3" s="314"/>
      <c r="IM3" s="314"/>
      <c r="IN3" s="314"/>
      <c r="IO3" s="314"/>
      <c r="IP3" s="314"/>
      <c r="IQ3" s="314"/>
      <c r="IR3" s="314"/>
      <c r="IS3" s="314"/>
      <c r="IT3" s="314"/>
      <c r="IU3" s="314"/>
      <c r="IV3" s="314"/>
    </row>
    <row r="4" spans="1:26" s="112" customFormat="1" ht="13.5" customHeight="1" thickTop="1">
      <c r="A4" s="136" t="s">
        <v>255</v>
      </c>
      <c r="B4" s="137" t="s">
        <v>15</v>
      </c>
      <c r="C4" s="137" t="s">
        <v>16</v>
      </c>
      <c r="D4" s="137" t="s">
        <v>50</v>
      </c>
      <c r="U4" s="111"/>
      <c r="V4" s="111" t="s">
        <v>49</v>
      </c>
      <c r="W4" s="114">
        <f>SUM(W5:W9)</f>
        <v>7030461</v>
      </c>
      <c r="X4" s="115">
        <f>SUM(X5:X9)</f>
        <v>100.00000000000001</v>
      </c>
      <c r="Y4" s="111"/>
      <c r="Z4" s="111"/>
    </row>
    <row r="5" spans="1:26" s="112" customFormat="1" ht="13.5" customHeight="1" thickBot="1">
      <c r="A5" s="138"/>
      <c r="B5" s="139"/>
      <c r="C5" s="140"/>
      <c r="D5" s="139"/>
      <c r="E5" s="117"/>
      <c r="F5" s="117"/>
      <c r="U5" s="111"/>
      <c r="V5" s="111" t="s">
        <v>55</v>
      </c>
      <c r="W5" s="114">
        <f>+B9</f>
        <v>1940110</v>
      </c>
      <c r="X5" s="118">
        <f>+W5/$W$4*100</f>
        <v>27.595772169136563</v>
      </c>
      <c r="Y5" s="111"/>
      <c r="Z5" s="111"/>
    </row>
    <row r="6" spans="1:24" ht="13.5" customHeight="1" thickTop="1">
      <c r="A6" s="317" t="s">
        <v>52</v>
      </c>
      <c r="B6" s="317"/>
      <c r="C6" s="317"/>
      <c r="D6" s="317"/>
      <c r="E6" s="112"/>
      <c r="F6" s="112"/>
      <c r="V6" s="111" t="s">
        <v>53</v>
      </c>
      <c r="W6" s="114">
        <f>+B21</f>
        <v>306897</v>
      </c>
      <c r="X6" s="118">
        <f>+W6/$W$4*100</f>
        <v>4.365247172269358</v>
      </c>
    </row>
    <row r="7" spans="1:24" ht="13.5" customHeight="1">
      <c r="A7" s="119">
        <v>2009</v>
      </c>
      <c r="B7" s="120">
        <v>3162518</v>
      </c>
      <c r="C7" s="121">
        <v>131478</v>
      </c>
      <c r="D7" s="120">
        <v>3031040</v>
      </c>
      <c r="E7" s="120"/>
      <c r="F7" s="120"/>
      <c r="V7" s="111" t="s">
        <v>54</v>
      </c>
      <c r="W7" s="114">
        <f>+B27</f>
        <v>2276685</v>
      </c>
      <c r="X7" s="118">
        <f>+W7/$W$4*100</f>
        <v>32.38315382163417</v>
      </c>
    </row>
    <row r="8" spans="1:24" ht="13.5" customHeight="1">
      <c r="A8" s="122" t="s">
        <v>544</v>
      </c>
      <c r="B8" s="120">
        <v>1862803</v>
      </c>
      <c r="C8" s="121">
        <v>67536</v>
      </c>
      <c r="D8" s="120">
        <v>1795267</v>
      </c>
      <c r="E8" s="120"/>
      <c r="F8" s="120"/>
      <c r="V8" s="111" t="s">
        <v>56</v>
      </c>
      <c r="W8" s="114">
        <f>+B15</f>
        <v>1712291</v>
      </c>
      <c r="X8" s="118">
        <f>+W8/$W$4*100</f>
        <v>24.35531610231534</v>
      </c>
    </row>
    <row r="9" spans="1:24" ht="13.5" customHeight="1">
      <c r="A9" s="122" t="s">
        <v>545</v>
      </c>
      <c r="B9" s="120">
        <v>1940110</v>
      </c>
      <c r="C9" s="121">
        <v>99524</v>
      </c>
      <c r="D9" s="120">
        <v>1840586</v>
      </c>
      <c r="E9" s="120"/>
      <c r="F9" s="120"/>
      <c r="V9" s="111" t="s">
        <v>57</v>
      </c>
      <c r="W9" s="114">
        <f>+B33</f>
        <v>794478</v>
      </c>
      <c r="X9" s="118">
        <f>+W9/$W$4*100</f>
        <v>11.30051073464457</v>
      </c>
    </row>
    <row r="10" spans="1:22" ht="13.5" customHeight="1">
      <c r="A10" s="123" t="s">
        <v>461</v>
      </c>
      <c r="B10" s="124">
        <f>+B9/B8*100-100</f>
        <v>4.150036262557009</v>
      </c>
      <c r="C10" s="125">
        <f>+C9/C8*100-100</f>
        <v>47.36436863302535</v>
      </c>
      <c r="D10" s="124">
        <f>+D9/D8*100-100</f>
        <v>2.524359886301042</v>
      </c>
      <c r="E10" s="124"/>
      <c r="F10" s="124"/>
      <c r="V10" s="112" t="s">
        <v>274</v>
      </c>
    </row>
    <row r="11" spans="1:24" ht="13.5" customHeight="1">
      <c r="A11" s="123"/>
      <c r="B11" s="124"/>
      <c r="C11" s="125"/>
      <c r="D11" s="124"/>
      <c r="E11" s="124"/>
      <c r="F11" s="124"/>
      <c r="V11" s="111" t="s">
        <v>51</v>
      </c>
      <c r="W11" s="114">
        <f>SUM(W12:W16)</f>
        <v>2057861</v>
      </c>
      <c r="X11" s="115">
        <f>SUM(X12:X16)</f>
        <v>100</v>
      </c>
    </row>
    <row r="12" spans="1:24" ht="13.5" customHeight="1">
      <c r="A12" s="317" t="s">
        <v>139</v>
      </c>
      <c r="B12" s="317"/>
      <c r="C12" s="317"/>
      <c r="D12" s="317"/>
      <c r="E12" s="112"/>
      <c r="F12" s="112"/>
      <c r="V12" s="111" t="s">
        <v>55</v>
      </c>
      <c r="W12" s="114">
        <f>+C9</f>
        <v>99524</v>
      </c>
      <c r="X12" s="118">
        <f>+W12/$W$11*100</f>
        <v>4.836283888950711</v>
      </c>
    </row>
    <row r="13" spans="1:24" ht="13.5" customHeight="1">
      <c r="A13" s="119">
        <f>+A7</f>
        <v>2009</v>
      </c>
      <c r="B13" s="120">
        <v>2521735</v>
      </c>
      <c r="C13" s="121">
        <v>224506</v>
      </c>
      <c r="D13" s="120">
        <v>2297229</v>
      </c>
      <c r="E13" s="120"/>
      <c r="F13" s="120"/>
      <c r="V13" s="111" t="s">
        <v>53</v>
      </c>
      <c r="W13" s="114">
        <f>+C21</f>
        <v>1211264</v>
      </c>
      <c r="X13" s="118">
        <f>+W13/$W$11*100</f>
        <v>58.86034090737907</v>
      </c>
    </row>
    <row r="14" spans="1:24" ht="13.5" customHeight="1">
      <c r="A14" s="126" t="str">
        <f>+A8</f>
        <v>enero- julio  2009</v>
      </c>
      <c r="B14" s="120">
        <v>1669787</v>
      </c>
      <c r="C14" s="121">
        <v>126239</v>
      </c>
      <c r="D14" s="120">
        <v>1543548</v>
      </c>
      <c r="E14" s="120"/>
      <c r="F14" s="120"/>
      <c r="V14" s="111" t="s">
        <v>54</v>
      </c>
      <c r="W14" s="114">
        <f>+C27</f>
        <v>312244</v>
      </c>
      <c r="X14" s="118">
        <f>+W14/$W$11*100</f>
        <v>15.173230845037638</v>
      </c>
    </row>
    <row r="15" spans="1:24" ht="13.5" customHeight="1">
      <c r="A15" s="126" t="str">
        <f>+A9</f>
        <v>enero-julio 2010</v>
      </c>
      <c r="B15" s="120">
        <v>1712291</v>
      </c>
      <c r="C15" s="121">
        <v>177766</v>
      </c>
      <c r="D15" s="120">
        <v>1534525</v>
      </c>
      <c r="E15" s="120"/>
      <c r="F15" s="120"/>
      <c r="V15" s="111" t="s">
        <v>56</v>
      </c>
      <c r="W15" s="114">
        <f>+C15</f>
        <v>177766</v>
      </c>
      <c r="X15" s="118">
        <f>+W15/$W$11*100</f>
        <v>8.638387140822438</v>
      </c>
    </row>
    <row r="16" spans="1:24" ht="13.5" customHeight="1">
      <c r="A16" s="123" t="str">
        <f>+A10</f>
        <v>Var. (%)   2010/2009</v>
      </c>
      <c r="B16" s="127">
        <f>+B15/B14*100-100</f>
        <v>2.545474362897778</v>
      </c>
      <c r="C16" s="128">
        <f>+C15/C14*100-100</f>
        <v>40.817021681096975</v>
      </c>
      <c r="D16" s="127">
        <f>+D15/D14*100-100</f>
        <v>-0.5845623200574295</v>
      </c>
      <c r="E16" s="124"/>
      <c r="F16" s="124"/>
      <c r="V16" s="111" t="s">
        <v>57</v>
      </c>
      <c r="W16" s="114">
        <f>+C33</f>
        <v>257063</v>
      </c>
      <c r="X16" s="118">
        <f>+W16/$W$11*100</f>
        <v>12.491757217810145</v>
      </c>
    </row>
    <row r="17" spans="1:6" ht="13.5" customHeight="1">
      <c r="A17" s="123"/>
      <c r="B17" s="127"/>
      <c r="C17" s="128"/>
      <c r="D17" s="127"/>
      <c r="E17" s="124"/>
      <c r="F17" s="124"/>
    </row>
    <row r="18" spans="1:6" ht="13.5" customHeight="1">
      <c r="A18" s="317" t="s">
        <v>53</v>
      </c>
      <c r="B18" s="317"/>
      <c r="C18" s="317"/>
      <c r="D18" s="317"/>
      <c r="E18" s="112"/>
      <c r="F18" s="112"/>
    </row>
    <row r="19" spans="1:6" ht="13.5" customHeight="1">
      <c r="A19" s="119">
        <f>+A7</f>
        <v>2009</v>
      </c>
      <c r="B19" s="120">
        <v>404908</v>
      </c>
      <c r="C19" s="121">
        <v>1835677</v>
      </c>
      <c r="D19" s="120">
        <v>-1430769</v>
      </c>
      <c r="E19" s="120"/>
      <c r="F19" s="120"/>
    </row>
    <row r="20" spans="1:6" ht="13.5" customHeight="1">
      <c r="A20" s="126" t="str">
        <f>+A14</f>
        <v>enero- julio  2009</v>
      </c>
      <c r="B20" s="120">
        <v>207469</v>
      </c>
      <c r="C20" s="121">
        <v>1026290</v>
      </c>
      <c r="D20" s="120">
        <v>-818821</v>
      </c>
      <c r="E20" s="120"/>
      <c r="F20" s="120"/>
    </row>
    <row r="21" spans="1:10" ht="13.5" customHeight="1">
      <c r="A21" s="126" t="str">
        <f>+A15</f>
        <v>enero-julio 2010</v>
      </c>
      <c r="B21" s="120">
        <v>306897</v>
      </c>
      <c r="C21" s="121">
        <v>1211264</v>
      </c>
      <c r="D21" s="120">
        <v>-904367</v>
      </c>
      <c r="E21" s="120"/>
      <c r="F21" s="120"/>
      <c r="G21" s="114"/>
      <c r="H21" s="114"/>
      <c r="I21" s="114"/>
      <c r="J21" s="114"/>
    </row>
    <row r="22" spans="1:10" ht="13.5" customHeight="1">
      <c r="A22" s="123" t="str">
        <f>+A16</f>
        <v>Var. (%)   2010/2009</v>
      </c>
      <c r="B22" s="127">
        <f>+B21/B20*100-100</f>
        <v>47.92426820392444</v>
      </c>
      <c r="C22" s="128">
        <f>+C21/C20*100-100</f>
        <v>18.02356059203538</v>
      </c>
      <c r="D22" s="127">
        <f>+D21/D20*100-100</f>
        <v>10.447460433965432</v>
      </c>
      <c r="E22" s="124"/>
      <c r="F22" s="124"/>
      <c r="G22" s="114"/>
      <c r="H22" s="114"/>
      <c r="I22" s="114"/>
      <c r="J22" s="114"/>
    </row>
    <row r="23" spans="1:10" ht="13.5" customHeight="1">
      <c r="A23" s="123"/>
      <c r="B23" s="127"/>
      <c r="C23" s="128"/>
      <c r="D23" s="127"/>
      <c r="E23" s="124"/>
      <c r="F23" s="124"/>
      <c r="G23" s="114"/>
      <c r="H23" s="114"/>
      <c r="I23" s="114"/>
      <c r="J23" s="114"/>
    </row>
    <row r="24" spans="1:10" ht="13.5" customHeight="1">
      <c r="A24" s="317" t="s">
        <v>54</v>
      </c>
      <c r="B24" s="317"/>
      <c r="C24" s="317"/>
      <c r="D24" s="317"/>
      <c r="E24" s="112"/>
      <c r="F24" s="112"/>
      <c r="G24" s="114"/>
      <c r="H24" s="114"/>
      <c r="I24" s="114"/>
      <c r="J24" s="114"/>
    </row>
    <row r="25" spans="1:10" ht="13.5" customHeight="1">
      <c r="A25" s="119">
        <f>+A19</f>
        <v>2009</v>
      </c>
      <c r="B25" s="120">
        <v>3360390</v>
      </c>
      <c r="C25" s="121">
        <v>373945</v>
      </c>
      <c r="D25" s="120">
        <v>2986445</v>
      </c>
      <c r="E25" s="120"/>
      <c r="F25" s="120"/>
      <c r="G25" s="114"/>
      <c r="H25" s="114"/>
      <c r="I25" s="114"/>
      <c r="J25" s="114"/>
    </row>
    <row r="26" spans="1:6" ht="13.5" customHeight="1">
      <c r="A26" s="126" t="str">
        <f>+A20</f>
        <v>enero- julio  2009</v>
      </c>
      <c r="B26" s="120">
        <v>2266235</v>
      </c>
      <c r="C26" s="121">
        <v>204538</v>
      </c>
      <c r="D26" s="120">
        <v>2061697</v>
      </c>
      <c r="E26" s="120"/>
      <c r="F26" s="120"/>
    </row>
    <row r="27" spans="1:6" ht="13.5" customHeight="1">
      <c r="A27" s="126" t="str">
        <f>+A21</f>
        <v>enero-julio 2010</v>
      </c>
      <c r="B27" s="120">
        <v>2276685</v>
      </c>
      <c r="C27" s="121">
        <v>312244</v>
      </c>
      <c r="D27" s="120">
        <v>1964441</v>
      </c>
      <c r="E27" s="120"/>
      <c r="F27" s="120"/>
    </row>
    <row r="28" spans="1:6" ht="13.5" customHeight="1">
      <c r="A28" s="123" t="str">
        <f>+A22</f>
        <v>Var. (%)   2010/2009</v>
      </c>
      <c r="B28" s="127">
        <f>+B27/B26*100-100</f>
        <v>0.4611172274720019</v>
      </c>
      <c r="C28" s="128">
        <f>+C27/C26*100-100</f>
        <v>52.65818576499234</v>
      </c>
      <c r="D28" s="127">
        <f>+D27/D26*100-100</f>
        <v>-4.717279018206838</v>
      </c>
      <c r="E28" s="116"/>
      <c r="F28" s="124"/>
    </row>
    <row r="29" spans="1:8" ht="13.5" customHeight="1">
      <c r="A29" s="123"/>
      <c r="B29" s="127"/>
      <c r="C29" s="128"/>
      <c r="D29" s="127"/>
      <c r="E29" s="124"/>
      <c r="F29" s="129"/>
      <c r="G29" s="130"/>
      <c r="H29" s="131"/>
    </row>
    <row r="30" spans="1:6" ht="13.5" customHeight="1">
      <c r="A30" s="317" t="s">
        <v>256</v>
      </c>
      <c r="B30" s="317"/>
      <c r="C30" s="317"/>
      <c r="D30" s="317"/>
      <c r="E30" s="112"/>
      <c r="F30" s="112"/>
    </row>
    <row r="31" spans="1:8" ht="13.5" customHeight="1">
      <c r="A31" s="119">
        <f>+A25</f>
        <v>2009</v>
      </c>
      <c r="B31" s="120">
        <f>+B37-(B7+B13+B19+B25)</f>
        <v>1329287</v>
      </c>
      <c r="C31" s="121">
        <f>+C37-(C7+C13+C19+C25)</f>
        <v>396547</v>
      </c>
      <c r="D31" s="120">
        <f>+D37-(D7+D13+D19+D25)</f>
        <v>932740</v>
      </c>
      <c r="E31" s="132"/>
      <c r="F31" s="120"/>
      <c r="G31" s="120"/>
      <c r="H31" s="120"/>
    </row>
    <row r="32" spans="1:8" ht="13.5" customHeight="1">
      <c r="A32" s="126" t="str">
        <f>+A26</f>
        <v>enero- julio  2009</v>
      </c>
      <c r="B32" s="120">
        <f aca="true" t="shared" si="0" ref="B32:D33">+B38-(B8+B14+B20+B26)</f>
        <v>807605</v>
      </c>
      <c r="C32" s="121">
        <f t="shared" si="0"/>
        <v>209404</v>
      </c>
      <c r="D32" s="120">
        <f t="shared" si="0"/>
        <v>598201</v>
      </c>
      <c r="E32" s="133"/>
      <c r="F32" s="120"/>
      <c r="G32" s="120"/>
      <c r="H32" s="120"/>
    </row>
    <row r="33" spans="1:8" ht="13.5" customHeight="1">
      <c r="A33" s="126" t="str">
        <f>+A27</f>
        <v>enero-julio 2010</v>
      </c>
      <c r="B33" s="120">
        <f t="shared" si="0"/>
        <v>794478</v>
      </c>
      <c r="C33" s="121">
        <f t="shared" si="0"/>
        <v>257063</v>
      </c>
      <c r="D33" s="120">
        <f t="shared" si="0"/>
        <v>537415</v>
      </c>
      <c r="E33" s="133"/>
      <c r="F33" s="120"/>
      <c r="G33" s="120"/>
      <c r="H33" s="120"/>
    </row>
    <row r="34" spans="1:8" ht="13.5" customHeight="1">
      <c r="A34" s="123" t="str">
        <f>+A28</f>
        <v>Var. (%)   2010/2009</v>
      </c>
      <c r="B34" s="127">
        <f>(B33/B32-1)*100</f>
        <v>-1.6254233195683532</v>
      </c>
      <c r="C34" s="128">
        <f>(C33/C32-1)*100</f>
        <v>22.75935512215621</v>
      </c>
      <c r="D34" s="127">
        <f>(D33/D32-1)*100</f>
        <v>-10.161467466620755</v>
      </c>
      <c r="E34" s="124"/>
      <c r="F34" s="120"/>
      <c r="G34" s="120"/>
      <c r="H34" s="120"/>
    </row>
    <row r="35" spans="1:8" ht="13.5" customHeight="1">
      <c r="A35" s="123"/>
      <c r="B35" s="120"/>
      <c r="C35" s="121"/>
      <c r="E35" s="124"/>
      <c r="F35" s="134"/>
      <c r="G35" s="134"/>
      <c r="H35" s="120"/>
    </row>
    <row r="36" spans="1:8" ht="13.5" customHeight="1">
      <c r="A36" s="314" t="s">
        <v>240</v>
      </c>
      <c r="B36" s="314"/>
      <c r="C36" s="314"/>
      <c r="D36" s="314"/>
      <c r="E36" s="130"/>
      <c r="F36" s="130"/>
      <c r="G36" s="130"/>
      <c r="H36" s="131"/>
    </row>
    <row r="37" spans="1:8" ht="13.5" customHeight="1">
      <c r="A37" s="119">
        <f>+A31</f>
        <v>2009</v>
      </c>
      <c r="B37" s="120">
        <f>+balanza!B12</f>
        <v>10778838</v>
      </c>
      <c r="C37" s="121">
        <f>+balanza!B17</f>
        <v>2962153</v>
      </c>
      <c r="D37" s="120">
        <f>+B37-C37</f>
        <v>7816685</v>
      </c>
      <c r="E37" s="132"/>
      <c r="F37" s="120"/>
      <c r="G37" s="120"/>
      <c r="H37" s="120"/>
    </row>
    <row r="38" spans="1:8" ht="13.5" customHeight="1">
      <c r="A38" s="126" t="str">
        <f>+A32</f>
        <v>enero- julio  2009</v>
      </c>
      <c r="B38" s="120">
        <f>+balanza!D12</f>
        <v>6813899</v>
      </c>
      <c r="C38" s="121">
        <f>+balanza!D17</f>
        <v>1634007</v>
      </c>
      <c r="D38" s="120">
        <f>+B38-C38</f>
        <v>5179892</v>
      </c>
      <c r="E38" s="134"/>
      <c r="F38" s="120"/>
      <c r="G38" s="120"/>
      <c r="H38" s="120"/>
    </row>
    <row r="39" spans="1:8" ht="13.5" customHeight="1">
      <c r="A39" s="126" t="str">
        <f>+A33</f>
        <v>enero-julio 2010</v>
      </c>
      <c r="B39" s="120">
        <f>+balanza!E12</f>
        <v>7030461</v>
      </c>
      <c r="C39" s="121">
        <f>+balanza!E17</f>
        <v>2057861</v>
      </c>
      <c r="D39" s="120">
        <f>+B39-C39</f>
        <v>4972600</v>
      </c>
      <c r="E39" s="134"/>
      <c r="F39" s="120"/>
      <c r="G39" s="120"/>
      <c r="H39" s="120"/>
    </row>
    <row r="40" spans="1:8" ht="13.5" customHeight="1" thickBot="1">
      <c r="A40" s="141" t="str">
        <f>+A34</f>
        <v>Var. (%)   2010/2009</v>
      </c>
      <c r="B40" s="142">
        <f>+B39/B38*100-100</f>
        <v>3.1782390669424387</v>
      </c>
      <c r="C40" s="143">
        <f>+C39/C38*100-100</f>
        <v>25.939546158614974</v>
      </c>
      <c r="D40" s="142">
        <f>+D39/D38*100-100</f>
        <v>-4.001859498228924</v>
      </c>
      <c r="E40" s="124"/>
      <c r="F40" s="120"/>
      <c r="G40" s="120"/>
      <c r="H40" s="120"/>
    </row>
    <row r="41" spans="1:8" ht="26.25" customHeight="1" thickTop="1">
      <c r="A41" s="311" t="s">
        <v>462</v>
      </c>
      <c r="B41" s="312"/>
      <c r="C41" s="312"/>
      <c r="D41" s="312"/>
      <c r="E41" s="124"/>
      <c r="F41" s="120"/>
      <c r="G41" s="120"/>
      <c r="H41" s="120"/>
    </row>
    <row r="42" spans="5:8" ht="13.5" customHeight="1">
      <c r="E42" s="124"/>
      <c r="F42" s="120"/>
      <c r="G42" s="120"/>
      <c r="H42" s="120"/>
    </row>
    <row r="43" ht="13.5" customHeight="1"/>
    <row r="44" spans="5:8" ht="13.5" customHeight="1">
      <c r="E44" s="132"/>
      <c r="F44" s="114"/>
      <c r="G44" s="114"/>
      <c r="H44" s="114"/>
    </row>
    <row r="45" spans="5:8" ht="13.5" customHeight="1">
      <c r="E45" s="134"/>
      <c r="F45" s="114"/>
      <c r="G45" s="114"/>
      <c r="H45" s="114"/>
    </row>
    <row r="46" spans="5:8" ht="13.5" customHeight="1">
      <c r="E46" s="134"/>
      <c r="F46" s="114"/>
      <c r="G46" s="114"/>
      <c r="H46" s="11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2"/>
      <c r="B82" s="112"/>
      <c r="C82" s="123"/>
      <c r="D82" s="112"/>
    </row>
    <row r="83" spans="1:4" ht="34.5" customHeight="1">
      <c r="A83" s="315"/>
      <c r="B83" s="316"/>
      <c r="C83" s="316"/>
      <c r="D83" s="316"/>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zoomScalePageLayoutView="0" workbookViewId="0" topLeftCell="A1">
      <selection activeCell="D26" sqref="D26"/>
    </sheetView>
  </sheetViews>
  <sheetFormatPr defaultColWidth="11.421875" defaultRowHeight="12.75"/>
  <cols>
    <col min="1" max="1" width="30.7109375" style="23" customWidth="1"/>
    <col min="2" max="5" width="11.421875" style="23" customWidth="1"/>
    <col min="6" max="6" width="14.57421875" style="34" bestFit="1" customWidth="1"/>
    <col min="7" max="16384" width="11.421875" style="23" customWidth="1"/>
  </cols>
  <sheetData>
    <row r="1" spans="1:6" ht="15.75" customHeight="1">
      <c r="A1" s="320" t="s">
        <v>394</v>
      </c>
      <c r="B1" s="320"/>
      <c r="C1" s="320"/>
      <c r="D1" s="320"/>
      <c r="E1" s="320"/>
      <c r="F1" s="320"/>
    </row>
    <row r="2" spans="1:6" ht="15.75" customHeight="1">
      <c r="A2" s="321" t="s">
        <v>257</v>
      </c>
      <c r="B2" s="321"/>
      <c r="C2" s="321"/>
      <c r="D2" s="321"/>
      <c r="E2" s="321"/>
      <c r="F2" s="321"/>
    </row>
    <row r="3" spans="1:6" ht="15.75" customHeight="1" thickBot="1">
      <c r="A3" s="321" t="s">
        <v>463</v>
      </c>
      <c r="B3" s="321"/>
      <c r="C3" s="321"/>
      <c r="D3" s="321"/>
      <c r="E3" s="321"/>
      <c r="F3" s="321"/>
    </row>
    <row r="4" spans="1:6" ht="12.75" customHeight="1" thickTop="1">
      <c r="A4" s="323" t="s">
        <v>39</v>
      </c>
      <c r="B4" s="203">
        <f>+'balanza productos_clase_sector'!B5</f>
        <v>2009</v>
      </c>
      <c r="C4" s="325" t="str">
        <f>+'balanza productos_clase_sector'!C5</f>
        <v>enero - julio</v>
      </c>
      <c r="D4" s="325"/>
      <c r="E4" s="204" t="s">
        <v>252</v>
      </c>
      <c r="F4" s="205" t="s">
        <v>243</v>
      </c>
    </row>
    <row r="5" spans="1:6" ht="12" thickBot="1">
      <c r="A5" s="324"/>
      <c r="B5" s="82" t="s">
        <v>242</v>
      </c>
      <c r="C5" s="83">
        <f>+balanza!D6</f>
        <v>2009</v>
      </c>
      <c r="D5" s="83">
        <v>2010</v>
      </c>
      <c r="E5" s="84" t="str">
        <f>+'balanza productos_clase_sector'!E6</f>
        <v> 2010-2009</v>
      </c>
      <c r="F5" s="85">
        <f>+'balanza productos_clase_sector'!F6</f>
        <v>2010</v>
      </c>
    </row>
    <row r="6" spans="1:6" ht="12" thickTop="1">
      <c r="A6" s="80"/>
      <c r="B6" s="78"/>
      <c r="C6" s="78"/>
      <c r="D6" s="78"/>
      <c r="E6" s="78"/>
      <c r="F6" s="81"/>
    </row>
    <row r="7" spans="1:6" ht="12.75" customHeight="1">
      <c r="A7" s="77" t="s">
        <v>26</v>
      </c>
      <c r="B7" s="78">
        <v>2559480</v>
      </c>
      <c r="C7" s="78">
        <v>1774729</v>
      </c>
      <c r="D7" s="78">
        <v>1758181</v>
      </c>
      <c r="E7" s="22">
        <f>+(D7-C7)/C7</f>
        <v>-0.009324240489674762</v>
      </c>
      <c r="F7" s="79">
        <f>+D7/$D$23</f>
        <v>0.25008047125216964</v>
      </c>
    </row>
    <row r="8" spans="1:6" ht="11.25">
      <c r="A8" s="80" t="s">
        <v>31</v>
      </c>
      <c r="B8" s="78">
        <v>1022922</v>
      </c>
      <c r="C8" s="78">
        <v>593460</v>
      </c>
      <c r="D8" s="78">
        <v>445387</v>
      </c>
      <c r="E8" s="22">
        <f aca="true" t="shared" si="0" ref="E8:E23">+(D8-C8)/C8</f>
        <v>-0.24950797020860715</v>
      </c>
      <c r="F8" s="79">
        <f aca="true" t="shared" si="1" ref="F8:F23">+D8/$D$23</f>
        <v>0.06335103772000157</v>
      </c>
    </row>
    <row r="9" spans="1:6" ht="11.25">
      <c r="A9" s="80" t="s">
        <v>29</v>
      </c>
      <c r="B9" s="78">
        <v>595261</v>
      </c>
      <c r="C9" s="78">
        <v>429306</v>
      </c>
      <c r="D9" s="78">
        <v>430305</v>
      </c>
      <c r="E9" s="22">
        <f t="shared" si="0"/>
        <v>0.0023270115022850832</v>
      </c>
      <c r="F9" s="79">
        <f t="shared" si="1"/>
        <v>0.06120580144033229</v>
      </c>
    </row>
    <row r="10" spans="1:6" ht="11.25">
      <c r="A10" s="80" t="s">
        <v>27</v>
      </c>
      <c r="B10" s="78">
        <v>687916</v>
      </c>
      <c r="C10" s="78">
        <v>396416</v>
      </c>
      <c r="D10" s="78">
        <v>419129</v>
      </c>
      <c r="E10" s="22">
        <f t="shared" si="0"/>
        <v>0.05729587100419761</v>
      </c>
      <c r="F10" s="79">
        <f t="shared" si="1"/>
        <v>0.05961614750440974</v>
      </c>
    </row>
    <row r="11" spans="1:6" ht="11.25">
      <c r="A11" s="80" t="s">
        <v>28</v>
      </c>
      <c r="B11" s="78">
        <v>556617</v>
      </c>
      <c r="C11" s="78">
        <v>327408</v>
      </c>
      <c r="D11" s="78">
        <v>350398</v>
      </c>
      <c r="E11" s="22">
        <f t="shared" si="0"/>
        <v>0.07021819870009285</v>
      </c>
      <c r="F11" s="79">
        <f t="shared" si="1"/>
        <v>0.04983997493194259</v>
      </c>
    </row>
    <row r="12" spans="1:6" ht="11.25">
      <c r="A12" s="80" t="s">
        <v>30</v>
      </c>
      <c r="B12" s="78">
        <v>506767</v>
      </c>
      <c r="C12" s="78">
        <v>333289</v>
      </c>
      <c r="D12" s="78">
        <v>321455</v>
      </c>
      <c r="E12" s="22">
        <f t="shared" si="0"/>
        <v>-0.03550672239407841</v>
      </c>
      <c r="F12" s="79">
        <f t="shared" si="1"/>
        <v>0.04572317519434359</v>
      </c>
    </row>
    <row r="13" spans="1:6" ht="11.25">
      <c r="A13" s="80" t="s">
        <v>153</v>
      </c>
      <c r="B13" s="78">
        <v>443300</v>
      </c>
      <c r="C13" s="78">
        <v>250722</v>
      </c>
      <c r="D13" s="78">
        <v>303967</v>
      </c>
      <c r="E13" s="22">
        <f t="shared" si="0"/>
        <v>0.2123666850136805</v>
      </c>
      <c r="F13" s="79">
        <f t="shared" si="1"/>
        <v>0.043235713845791904</v>
      </c>
    </row>
    <row r="14" spans="1:6" ht="11.25">
      <c r="A14" s="80" t="s">
        <v>32</v>
      </c>
      <c r="B14" s="78">
        <v>297387</v>
      </c>
      <c r="C14" s="78">
        <v>179349</v>
      </c>
      <c r="D14" s="78">
        <v>223074</v>
      </c>
      <c r="E14" s="22">
        <f t="shared" si="0"/>
        <v>0.24379840422862686</v>
      </c>
      <c r="F14" s="79">
        <f t="shared" si="1"/>
        <v>0.03172964048872471</v>
      </c>
    </row>
    <row r="15" spans="1:6" ht="11.25">
      <c r="A15" s="80" t="s">
        <v>33</v>
      </c>
      <c r="B15" s="78">
        <v>293531</v>
      </c>
      <c r="C15" s="78">
        <v>196349</v>
      </c>
      <c r="D15" s="78">
        <v>197130</v>
      </c>
      <c r="E15" s="22">
        <f t="shared" si="0"/>
        <v>0.0039776112941751676</v>
      </c>
      <c r="F15" s="79">
        <f t="shared" si="1"/>
        <v>0.028039413062671138</v>
      </c>
    </row>
    <row r="16" spans="1:6" ht="11.25">
      <c r="A16" s="80" t="s">
        <v>43</v>
      </c>
      <c r="B16" s="78">
        <v>238859</v>
      </c>
      <c r="C16" s="78">
        <v>117641</v>
      </c>
      <c r="D16" s="78">
        <v>186006</v>
      </c>
      <c r="E16" s="22">
        <f t="shared" si="0"/>
        <v>0.5811324283200585</v>
      </c>
      <c r="F16" s="79">
        <f t="shared" si="1"/>
        <v>0.026457155512277217</v>
      </c>
    </row>
    <row r="17" spans="1:6" ht="11.25">
      <c r="A17" s="80" t="s">
        <v>35</v>
      </c>
      <c r="B17" s="78">
        <v>244293</v>
      </c>
      <c r="C17" s="78">
        <v>164099</v>
      </c>
      <c r="D17" s="78">
        <v>168106</v>
      </c>
      <c r="E17" s="22">
        <f t="shared" si="0"/>
        <v>0.02441818658248984</v>
      </c>
      <c r="F17" s="79">
        <f t="shared" si="1"/>
        <v>0.023911092032229464</v>
      </c>
    </row>
    <row r="18" spans="1:6" ht="11.25">
      <c r="A18" s="80" t="s">
        <v>275</v>
      </c>
      <c r="B18" s="78">
        <v>245211</v>
      </c>
      <c r="C18" s="78">
        <v>133667</v>
      </c>
      <c r="D18" s="78">
        <v>159326</v>
      </c>
      <c r="E18" s="22">
        <f t="shared" si="0"/>
        <v>0.19196211480769373</v>
      </c>
      <c r="F18" s="79">
        <f t="shared" si="1"/>
        <v>0.02266224078335688</v>
      </c>
    </row>
    <row r="19" spans="1:6" ht="11.25">
      <c r="A19" s="80" t="s">
        <v>517</v>
      </c>
      <c r="B19" s="78">
        <v>152457</v>
      </c>
      <c r="C19" s="78">
        <v>112290</v>
      </c>
      <c r="D19" s="78">
        <v>157339</v>
      </c>
      <c r="E19" s="22">
        <f t="shared" si="0"/>
        <v>0.4011844331641286</v>
      </c>
      <c r="F19" s="79">
        <f t="shared" si="1"/>
        <v>0.022379613513253255</v>
      </c>
    </row>
    <row r="20" spans="1:6" ht="11.25">
      <c r="A20" s="80" t="s">
        <v>36</v>
      </c>
      <c r="B20" s="78">
        <v>218092</v>
      </c>
      <c r="C20" s="78">
        <v>126248</v>
      </c>
      <c r="D20" s="78">
        <v>152049</v>
      </c>
      <c r="E20" s="22">
        <f t="shared" si="0"/>
        <v>0.20436759394208226</v>
      </c>
      <c r="F20" s="79">
        <f t="shared" si="1"/>
        <v>0.02162717352389836</v>
      </c>
    </row>
    <row r="21" spans="1:6" ht="11.25">
      <c r="A21" s="80" t="s">
        <v>552</v>
      </c>
      <c r="B21" s="78">
        <v>187090</v>
      </c>
      <c r="C21" s="78">
        <v>119406</v>
      </c>
      <c r="D21" s="78">
        <v>146773</v>
      </c>
      <c r="E21" s="22">
        <f t="shared" si="0"/>
        <v>0.22919283788084352</v>
      </c>
      <c r="F21" s="79">
        <f t="shared" si="1"/>
        <v>0.020876724869108867</v>
      </c>
    </row>
    <row r="22" spans="1:9" ht="11.25">
      <c r="A22" s="80" t="s">
        <v>37</v>
      </c>
      <c r="B22" s="78">
        <v>2529653</v>
      </c>
      <c r="C22" s="78">
        <v>1559519</v>
      </c>
      <c r="D22" s="78">
        <v>1611836</v>
      </c>
      <c r="E22" s="22">
        <f t="shared" si="0"/>
        <v>0.03354688208351421</v>
      </c>
      <c r="F22" s="79">
        <f t="shared" si="1"/>
        <v>0.22926462432548875</v>
      </c>
      <c r="I22" s="24"/>
    </row>
    <row r="23" spans="1:6" ht="12" thickBot="1">
      <c r="A23" s="206" t="s">
        <v>38</v>
      </c>
      <c r="B23" s="207">
        <f>+balanza!B12</f>
        <v>10778838</v>
      </c>
      <c r="C23" s="207">
        <f>+balanza!D12</f>
        <v>6813899</v>
      </c>
      <c r="D23" s="207">
        <f>+balanza!E12</f>
        <v>7030461</v>
      </c>
      <c r="E23" s="208">
        <f t="shared" si="0"/>
        <v>0.031782390669424364</v>
      </c>
      <c r="F23" s="209">
        <f t="shared" si="1"/>
        <v>1</v>
      </c>
    </row>
    <row r="24" spans="1:6" s="80" customFormat="1" ht="31.5" customHeight="1" thickTop="1">
      <c r="A24" s="322" t="s">
        <v>462</v>
      </c>
      <c r="B24" s="322"/>
      <c r="C24" s="322"/>
      <c r="D24" s="322"/>
      <c r="E24" s="322"/>
      <c r="F24" s="322"/>
    </row>
    <row r="32" ht="11.25">
      <c r="F32" s="23"/>
    </row>
    <row r="33" ht="11.25">
      <c r="F33" s="23"/>
    </row>
    <row r="34" ht="11.25">
      <c r="F34" s="23"/>
    </row>
    <row r="35" ht="11.25">
      <c r="F35" s="23"/>
    </row>
    <row r="36" ht="11.25">
      <c r="F36" s="23"/>
    </row>
    <row r="37" ht="11.25">
      <c r="F37" s="23"/>
    </row>
    <row r="38" ht="11.25">
      <c r="F38" s="23"/>
    </row>
    <row r="49" spans="1:6" ht="15.75" customHeight="1">
      <c r="A49" s="320" t="s">
        <v>304</v>
      </c>
      <c r="B49" s="320"/>
      <c r="C49" s="320"/>
      <c r="D49" s="320"/>
      <c r="E49" s="320"/>
      <c r="F49" s="320"/>
    </row>
    <row r="50" spans="1:6" ht="15.75" customHeight="1">
      <c r="A50" s="321" t="s">
        <v>272</v>
      </c>
      <c r="B50" s="321"/>
      <c r="C50" s="321"/>
      <c r="D50" s="321"/>
      <c r="E50" s="321"/>
      <c r="F50" s="321"/>
    </row>
    <row r="51" spans="1:6" ht="15.75" customHeight="1" thickBot="1">
      <c r="A51" s="321" t="s">
        <v>464</v>
      </c>
      <c r="B51" s="321"/>
      <c r="C51" s="321"/>
      <c r="D51" s="321"/>
      <c r="E51" s="321"/>
      <c r="F51" s="321"/>
    </row>
    <row r="52" spans="1:6" ht="12.75" customHeight="1" thickTop="1">
      <c r="A52" s="323" t="s">
        <v>39</v>
      </c>
      <c r="B52" s="203">
        <f>+B4</f>
        <v>2009</v>
      </c>
      <c r="C52" s="325" t="str">
        <f>+C4</f>
        <v>enero - julio</v>
      </c>
      <c r="D52" s="325"/>
      <c r="E52" s="204" t="s">
        <v>252</v>
      </c>
      <c r="F52" s="205" t="s">
        <v>243</v>
      </c>
    </row>
    <row r="53" spans="1:6" ht="12" thickBot="1">
      <c r="A53" s="324"/>
      <c r="B53" s="82" t="s">
        <v>242</v>
      </c>
      <c r="C53" s="83">
        <f>+balanza!D6</f>
        <v>2009</v>
      </c>
      <c r="D53" s="83">
        <f>+D5</f>
        <v>2010</v>
      </c>
      <c r="E53" s="84" t="str">
        <f>+E5</f>
        <v> 2010-2009</v>
      </c>
      <c r="F53" s="85">
        <f>+F5</f>
        <v>2010</v>
      </c>
    </row>
    <row r="54" spans="1:6" ht="12" thickTop="1">
      <c r="A54" s="80"/>
      <c r="B54" s="78"/>
      <c r="C54" s="78"/>
      <c r="D54" s="78"/>
      <c r="E54" s="78"/>
      <c r="F54" s="81"/>
    </row>
    <row r="55" spans="1:9" ht="12.75" customHeight="1">
      <c r="A55" s="80" t="s">
        <v>42</v>
      </c>
      <c r="B55" s="78">
        <v>1209748</v>
      </c>
      <c r="C55" s="78">
        <v>698668</v>
      </c>
      <c r="D55" s="78">
        <v>703007</v>
      </c>
      <c r="E55" s="22">
        <f>+(D55-C55)/C55</f>
        <v>0.006210388911471543</v>
      </c>
      <c r="F55" s="79">
        <f>+D55/$D$71</f>
        <v>0.3416202552067414</v>
      </c>
      <c r="I55" s="78"/>
    </row>
    <row r="56" spans="1:9" ht="11.25">
      <c r="A56" s="80" t="s">
        <v>44</v>
      </c>
      <c r="B56" s="78">
        <v>415169</v>
      </c>
      <c r="C56" s="78">
        <v>215328</v>
      </c>
      <c r="D56" s="78">
        <v>300490</v>
      </c>
      <c r="E56" s="22">
        <f aca="true" t="shared" si="2" ref="E56:E71">+(D56-C56)/C56</f>
        <v>0.3954989597265567</v>
      </c>
      <c r="F56" s="79">
        <f aca="true" t="shared" si="3" ref="F56:F71">+D56/$D$71</f>
        <v>0.1460205524085446</v>
      </c>
      <c r="I56" s="78"/>
    </row>
    <row r="57" spans="1:9" ht="11.25">
      <c r="A57" s="80" t="s">
        <v>26</v>
      </c>
      <c r="B57" s="78">
        <v>234872</v>
      </c>
      <c r="C57" s="78">
        <v>110108</v>
      </c>
      <c r="D57" s="78">
        <v>238366</v>
      </c>
      <c r="E57" s="22">
        <f t="shared" si="2"/>
        <v>1.164838158898536</v>
      </c>
      <c r="F57" s="79">
        <f t="shared" si="3"/>
        <v>0.11583192450802071</v>
      </c>
      <c r="I57" s="78"/>
    </row>
    <row r="58" spans="1:9" ht="11.25">
      <c r="A58" s="80" t="s">
        <v>43</v>
      </c>
      <c r="B58" s="78">
        <v>169176</v>
      </c>
      <c r="C58" s="78">
        <v>92136</v>
      </c>
      <c r="D58" s="78">
        <v>166074</v>
      </c>
      <c r="E58" s="22">
        <f t="shared" si="2"/>
        <v>0.8024876269861944</v>
      </c>
      <c r="F58" s="79">
        <f t="shared" si="3"/>
        <v>0.08070224373755079</v>
      </c>
      <c r="I58" s="78"/>
    </row>
    <row r="59" spans="1:9" ht="11.25">
      <c r="A59" s="80" t="s">
        <v>36</v>
      </c>
      <c r="B59" s="78">
        <v>72586</v>
      </c>
      <c r="C59" s="78">
        <v>29961</v>
      </c>
      <c r="D59" s="78">
        <v>58614</v>
      </c>
      <c r="E59" s="22">
        <f t="shared" si="2"/>
        <v>0.9563432462200862</v>
      </c>
      <c r="F59" s="79">
        <f t="shared" si="3"/>
        <v>0.028482973339793115</v>
      </c>
      <c r="I59" s="78"/>
    </row>
    <row r="60" spans="1:9" ht="11.25">
      <c r="A60" s="80" t="s">
        <v>35</v>
      </c>
      <c r="B60" s="78">
        <v>112840</v>
      </c>
      <c r="C60" s="78">
        <v>81506</v>
      </c>
      <c r="D60" s="78">
        <v>55029</v>
      </c>
      <c r="E60" s="22">
        <f t="shared" si="2"/>
        <v>-0.32484725050916496</v>
      </c>
      <c r="F60" s="79">
        <f t="shared" si="3"/>
        <v>0.026740873168790313</v>
      </c>
      <c r="I60" s="78"/>
    </row>
    <row r="61" spans="1:9" ht="11.25">
      <c r="A61" s="80" t="s">
        <v>212</v>
      </c>
      <c r="B61" s="78">
        <v>95217</v>
      </c>
      <c r="C61" s="78">
        <v>65209</v>
      </c>
      <c r="D61" s="78">
        <v>50491</v>
      </c>
      <c r="E61" s="22">
        <f t="shared" si="2"/>
        <v>-0.2257050407152387</v>
      </c>
      <c r="F61" s="79">
        <f t="shared" si="3"/>
        <v>0.024535670776597643</v>
      </c>
      <c r="I61" s="78"/>
    </row>
    <row r="62" spans="1:9" ht="11.25">
      <c r="A62" s="80" t="s">
        <v>46</v>
      </c>
      <c r="B62" s="78">
        <v>74161</v>
      </c>
      <c r="C62" s="78">
        <v>35937</v>
      </c>
      <c r="D62" s="78">
        <v>48140</v>
      </c>
      <c r="E62" s="22">
        <f t="shared" si="2"/>
        <v>0.3395664635334057</v>
      </c>
      <c r="F62" s="79">
        <f t="shared" si="3"/>
        <v>0.023393222379937226</v>
      </c>
      <c r="I62" s="78"/>
    </row>
    <row r="63" spans="1:9" ht="11.25">
      <c r="A63" s="80" t="s">
        <v>31</v>
      </c>
      <c r="B63" s="78">
        <v>53969</v>
      </c>
      <c r="C63" s="78">
        <v>27542</v>
      </c>
      <c r="D63" s="78">
        <v>43096</v>
      </c>
      <c r="E63" s="22">
        <f t="shared" si="2"/>
        <v>0.5647374918306586</v>
      </c>
      <c r="F63" s="79">
        <f t="shared" si="3"/>
        <v>0.020942133603775958</v>
      </c>
      <c r="I63" s="78"/>
    </row>
    <row r="64" spans="1:9" ht="11.25">
      <c r="A64" s="80" t="s">
        <v>401</v>
      </c>
      <c r="B64" s="78">
        <v>41585</v>
      </c>
      <c r="C64" s="78">
        <v>20158</v>
      </c>
      <c r="D64" s="78">
        <v>41693</v>
      </c>
      <c r="E64" s="22">
        <f t="shared" si="2"/>
        <v>1.0683103482488343</v>
      </c>
      <c r="F64" s="79">
        <f t="shared" si="3"/>
        <v>0.020260357720953942</v>
      </c>
      <c r="I64" s="78"/>
    </row>
    <row r="65" spans="1:9" ht="11.25">
      <c r="A65" s="80" t="s">
        <v>223</v>
      </c>
      <c r="B65" s="78">
        <v>35880</v>
      </c>
      <c r="C65" s="78">
        <v>18654</v>
      </c>
      <c r="D65" s="78">
        <v>40825</v>
      </c>
      <c r="E65" s="22">
        <f t="shared" si="2"/>
        <v>1.1885386512276188</v>
      </c>
      <c r="F65" s="79">
        <f t="shared" si="3"/>
        <v>0.01983856052473904</v>
      </c>
      <c r="I65" s="78"/>
    </row>
    <row r="66" spans="1:9" ht="11.25">
      <c r="A66" s="80" t="s">
        <v>34</v>
      </c>
      <c r="B66" s="78">
        <v>53541</v>
      </c>
      <c r="C66" s="78">
        <v>39223</v>
      </c>
      <c r="D66" s="78">
        <v>39225</v>
      </c>
      <c r="E66" s="22">
        <f t="shared" si="2"/>
        <v>5.099049027356398E-05</v>
      </c>
      <c r="F66" s="79">
        <f t="shared" si="3"/>
        <v>0.01906105417226917</v>
      </c>
      <c r="I66" s="78"/>
    </row>
    <row r="67" spans="1:9" ht="11.25">
      <c r="A67" s="80" t="s">
        <v>45</v>
      </c>
      <c r="B67" s="78">
        <v>63340</v>
      </c>
      <c r="C67" s="78">
        <v>31046</v>
      </c>
      <c r="D67" s="78">
        <v>38670</v>
      </c>
      <c r="E67" s="22">
        <f t="shared" si="2"/>
        <v>0.24557108806287445</v>
      </c>
      <c r="F67" s="79">
        <f t="shared" si="3"/>
        <v>0.01879135665625618</v>
      </c>
      <c r="I67" s="78"/>
    </row>
    <row r="68" spans="1:9" ht="11.25">
      <c r="A68" s="80" t="s">
        <v>275</v>
      </c>
      <c r="B68" s="78">
        <v>30940</v>
      </c>
      <c r="C68" s="78">
        <v>17199</v>
      </c>
      <c r="D68" s="78">
        <v>22439</v>
      </c>
      <c r="E68" s="22">
        <f t="shared" si="2"/>
        <v>0.3046688760974475</v>
      </c>
      <c r="F68" s="79">
        <f t="shared" si="3"/>
        <v>0.010904040651919638</v>
      </c>
      <c r="I68" s="78"/>
    </row>
    <row r="69" spans="1:9" ht="11.25">
      <c r="A69" s="80" t="s">
        <v>29</v>
      </c>
      <c r="B69" s="78">
        <v>30594</v>
      </c>
      <c r="C69" s="78">
        <v>17594</v>
      </c>
      <c r="D69" s="78">
        <v>20980</v>
      </c>
      <c r="E69" s="22">
        <f t="shared" si="2"/>
        <v>0.19245197226327157</v>
      </c>
      <c r="F69" s="79">
        <f t="shared" si="3"/>
        <v>0.010195052046761176</v>
      </c>
      <c r="I69" s="78"/>
    </row>
    <row r="70" spans="1:9" ht="11.25">
      <c r="A70" s="80" t="s">
        <v>37</v>
      </c>
      <c r="B70" s="78">
        <v>268537</v>
      </c>
      <c r="C70" s="78">
        <v>133737</v>
      </c>
      <c r="D70" s="78">
        <v>190722</v>
      </c>
      <c r="E70" s="22">
        <f t="shared" si="2"/>
        <v>0.4260974898494807</v>
      </c>
      <c r="F70" s="79">
        <f t="shared" si="3"/>
        <v>0.09267972909734914</v>
      </c>
      <c r="I70" s="78"/>
    </row>
    <row r="71" spans="1:9" ht="12.75" customHeight="1" thickBot="1">
      <c r="A71" s="206" t="s">
        <v>38</v>
      </c>
      <c r="B71" s="207">
        <f>+balanza!B17</f>
        <v>2962153</v>
      </c>
      <c r="C71" s="207">
        <f>+balanza!D17</f>
        <v>1634007</v>
      </c>
      <c r="D71" s="207">
        <f>+balanza!E17</f>
        <v>2057861</v>
      </c>
      <c r="E71" s="208">
        <f t="shared" si="2"/>
        <v>0.2593954615861499</v>
      </c>
      <c r="F71" s="209">
        <f t="shared" si="3"/>
        <v>1</v>
      </c>
      <c r="I71" s="24"/>
    </row>
    <row r="72" spans="1:6" ht="22.5" customHeight="1" thickTop="1">
      <c r="A72" s="322" t="s">
        <v>465</v>
      </c>
      <c r="B72" s="322"/>
      <c r="C72" s="322"/>
      <c r="D72" s="322"/>
      <c r="E72" s="322"/>
      <c r="F72" s="322"/>
    </row>
    <row r="94" s="36" customFormat="1" ht="11.25">
      <c r="F94" s="7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1">
      <selection activeCell="J25" sqref="J25"/>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6" customFormat="1" ht="15.75" customHeight="1">
      <c r="A1" s="320" t="s">
        <v>306</v>
      </c>
      <c r="B1" s="320"/>
      <c r="C1" s="320"/>
      <c r="D1" s="320"/>
      <c r="E1" s="320"/>
      <c r="F1" s="320"/>
      <c r="G1" s="320"/>
    </row>
    <row r="2" spans="1:7" s="36" customFormat="1" ht="15.75" customHeight="1">
      <c r="A2" s="321" t="s">
        <v>258</v>
      </c>
      <c r="B2" s="321"/>
      <c r="C2" s="321"/>
      <c r="D2" s="321"/>
      <c r="E2" s="321"/>
      <c r="F2" s="321"/>
      <c r="G2" s="321"/>
    </row>
    <row r="3" spans="1:7" s="36" customFormat="1" ht="15.75" customHeight="1" thickBot="1">
      <c r="A3" s="321" t="s">
        <v>466</v>
      </c>
      <c r="B3" s="321"/>
      <c r="C3" s="321"/>
      <c r="D3" s="321"/>
      <c r="E3" s="321"/>
      <c r="F3" s="321"/>
      <c r="G3" s="321"/>
    </row>
    <row r="4" spans="1:7" ht="12.75" customHeight="1" thickTop="1">
      <c r="A4" s="323" t="s">
        <v>41</v>
      </c>
      <c r="B4" s="210" t="s">
        <v>138</v>
      </c>
      <c r="C4" s="211">
        <f>+'prin paises exp e imp'!B4</f>
        <v>2009</v>
      </c>
      <c r="D4" s="327" t="str">
        <f>+'prin paises exp e imp'!C4</f>
        <v>enero - julio</v>
      </c>
      <c r="E4" s="327"/>
      <c r="F4" s="212" t="s">
        <v>252</v>
      </c>
      <c r="G4" s="212" t="s">
        <v>243</v>
      </c>
    </row>
    <row r="5" spans="1:7" ht="12.75" customHeight="1" thickBot="1">
      <c r="A5" s="326"/>
      <c r="B5" s="82" t="s">
        <v>48</v>
      </c>
      <c r="C5" s="214" t="s">
        <v>242</v>
      </c>
      <c r="D5" s="213">
        <f>+balanza!D6</f>
        <v>2009</v>
      </c>
      <c r="E5" s="213">
        <f>+balanza!E6</f>
        <v>2010</v>
      </c>
      <c r="F5" s="214" t="str">
        <f>+'prin paises exp e imp'!E5</f>
        <v> 2010-2009</v>
      </c>
      <c r="G5" s="214">
        <f>+'prin paises exp e imp'!F5</f>
        <v>2010</v>
      </c>
    </row>
    <row r="6" spans="3:7" ht="12" thickTop="1">
      <c r="C6" s="24"/>
      <c r="D6" s="24"/>
      <c r="E6" s="24"/>
      <c r="F6" s="24"/>
      <c r="G6" s="24"/>
    </row>
    <row r="7" spans="1:7" ht="12.75" customHeight="1">
      <c r="A7" s="28" t="s">
        <v>531</v>
      </c>
      <c r="B7" s="25" t="s">
        <v>154</v>
      </c>
      <c r="C7" s="24">
        <v>1155298</v>
      </c>
      <c r="D7" s="24">
        <v>1063543</v>
      </c>
      <c r="E7" s="24">
        <v>1027737</v>
      </c>
      <c r="F7" s="22">
        <f>+(E7-D7)/D7</f>
        <v>-0.03366671587326511</v>
      </c>
      <c r="G7" s="26">
        <f>+E7/$E$23</f>
        <v>0.14618344373149925</v>
      </c>
    </row>
    <row r="8" spans="1:7" ht="12.75" customHeight="1">
      <c r="A8" s="28" t="s">
        <v>532</v>
      </c>
      <c r="B8" s="25">
        <v>22042110</v>
      </c>
      <c r="C8" s="24">
        <v>1069245</v>
      </c>
      <c r="D8" s="24">
        <v>573207</v>
      </c>
      <c r="E8" s="24">
        <v>634325</v>
      </c>
      <c r="F8" s="22">
        <f aca="true" t="shared" si="0" ref="F8:F15">+(E8-D8)/D8</f>
        <v>0.1066246574099758</v>
      </c>
      <c r="G8" s="26">
        <f aca="true" t="shared" si="1" ref="G8:G23">+E8/$E$23</f>
        <v>0.09022523558554695</v>
      </c>
    </row>
    <row r="9" spans="1:7" ht="12.75" customHeight="1">
      <c r="A9" s="28" t="s">
        <v>554</v>
      </c>
      <c r="B9" s="25">
        <v>47032100</v>
      </c>
      <c r="C9" s="24">
        <v>1004098</v>
      </c>
      <c r="D9" s="24">
        <v>571638</v>
      </c>
      <c r="E9" s="24">
        <v>573351</v>
      </c>
      <c r="F9" s="22">
        <f t="shared" si="0"/>
        <v>0.0029966517271420023</v>
      </c>
      <c r="G9" s="26">
        <f t="shared" si="1"/>
        <v>0.0815524046004949</v>
      </c>
    </row>
    <row r="10" spans="1:7" ht="11.25">
      <c r="A10" s="28" t="s">
        <v>511</v>
      </c>
      <c r="B10" s="25">
        <v>47032900</v>
      </c>
      <c r="C10" s="24">
        <v>835713</v>
      </c>
      <c r="D10" s="24">
        <v>435079</v>
      </c>
      <c r="E10" s="24">
        <v>487287</v>
      </c>
      <c r="F10" s="22">
        <f t="shared" si="0"/>
        <v>0.11999659831892599</v>
      </c>
      <c r="G10" s="22">
        <f t="shared" si="1"/>
        <v>0.06931081759787872</v>
      </c>
    </row>
    <row r="11" spans="1:7" ht="12" customHeight="1">
      <c r="A11" s="28" t="s">
        <v>518</v>
      </c>
      <c r="B11" s="25" t="s">
        <v>155</v>
      </c>
      <c r="C11" s="24">
        <v>485829</v>
      </c>
      <c r="D11" s="24">
        <v>411438</v>
      </c>
      <c r="E11" s="24">
        <v>420641</v>
      </c>
      <c r="F11" s="22">
        <f t="shared" si="0"/>
        <v>0.02236789018029448</v>
      </c>
      <c r="G11" s="26">
        <f t="shared" si="1"/>
        <v>0.05983121163747299</v>
      </c>
    </row>
    <row r="12" spans="1:7" ht="11.25">
      <c r="A12" s="28" t="s">
        <v>555</v>
      </c>
      <c r="B12" s="25" t="s">
        <v>189</v>
      </c>
      <c r="C12" s="24">
        <v>178077</v>
      </c>
      <c r="D12" s="24">
        <v>146590</v>
      </c>
      <c r="E12" s="24">
        <v>222609</v>
      </c>
      <c r="F12" s="22">
        <f t="shared" si="0"/>
        <v>0.5185824408213384</v>
      </c>
      <c r="G12" s="26">
        <f t="shared" si="1"/>
        <v>0.031663499733516766</v>
      </c>
    </row>
    <row r="13" spans="1:7" ht="12.75" customHeight="1">
      <c r="A13" s="28" t="s">
        <v>483</v>
      </c>
      <c r="B13" s="25">
        <v>44071012</v>
      </c>
      <c r="C13" s="24">
        <v>272718</v>
      </c>
      <c r="D13" s="24">
        <v>141266</v>
      </c>
      <c r="E13" s="24">
        <v>178169</v>
      </c>
      <c r="F13" s="22">
        <f t="shared" si="0"/>
        <v>0.26123058626987383</v>
      </c>
      <c r="G13" s="26">
        <f t="shared" si="1"/>
        <v>0.025342434870202678</v>
      </c>
    </row>
    <row r="14" spans="1:7" ht="12.75" customHeight="1">
      <c r="A14" s="28" t="s">
        <v>556</v>
      </c>
      <c r="B14" s="25">
        <v>44012200</v>
      </c>
      <c r="C14" s="24">
        <v>273745</v>
      </c>
      <c r="D14" s="24">
        <v>168393</v>
      </c>
      <c r="E14" s="24">
        <v>168594</v>
      </c>
      <c r="F14" s="22">
        <f t="shared" si="0"/>
        <v>0.0011936363150487253</v>
      </c>
      <c r="G14" s="26">
        <f t="shared" si="1"/>
        <v>0.023980504265651997</v>
      </c>
    </row>
    <row r="15" spans="1:7" ht="12.75" customHeight="1">
      <c r="A15" s="28" t="s">
        <v>557</v>
      </c>
      <c r="B15" s="25" t="s">
        <v>471</v>
      </c>
      <c r="C15" s="24">
        <v>311320</v>
      </c>
      <c r="D15" s="24">
        <v>180429</v>
      </c>
      <c r="E15" s="24">
        <v>165944</v>
      </c>
      <c r="F15" s="22">
        <f t="shared" si="0"/>
        <v>-0.08028088611032594</v>
      </c>
      <c r="G15" s="26">
        <f t="shared" si="1"/>
        <v>0.023603573080058334</v>
      </c>
    </row>
    <row r="16" spans="1:7" ht="11.25">
      <c r="A16" s="28" t="s">
        <v>473</v>
      </c>
      <c r="B16" s="25">
        <v>44123910</v>
      </c>
      <c r="C16" s="24">
        <v>283436</v>
      </c>
      <c r="D16" s="24">
        <v>155435</v>
      </c>
      <c r="E16" s="24">
        <v>164384</v>
      </c>
      <c r="F16" s="22">
        <f aca="true" t="shared" si="2" ref="F16:F23">+(E16-D16)/D16</f>
        <v>0.05757390549104127</v>
      </c>
      <c r="G16" s="26">
        <f t="shared" si="1"/>
        <v>0.023381681514199424</v>
      </c>
    </row>
    <row r="17" spans="1:7" ht="12.75" customHeight="1">
      <c r="A17" s="28" t="s">
        <v>558</v>
      </c>
      <c r="B17" s="25">
        <v>10051000</v>
      </c>
      <c r="C17" s="24">
        <v>193073</v>
      </c>
      <c r="D17" s="24">
        <v>191729</v>
      </c>
      <c r="E17" s="24">
        <v>140253</v>
      </c>
      <c r="F17" s="22">
        <f t="shared" si="2"/>
        <v>-0.26848311940290726</v>
      </c>
      <c r="G17" s="26">
        <f t="shared" si="1"/>
        <v>0.019949331914365216</v>
      </c>
    </row>
    <row r="18" spans="1:7" ht="12.75" customHeight="1">
      <c r="A18" s="28" t="s">
        <v>149</v>
      </c>
      <c r="B18" s="25">
        <v>22042990</v>
      </c>
      <c r="C18" s="24">
        <v>211211</v>
      </c>
      <c r="D18" s="24">
        <v>109915</v>
      </c>
      <c r="E18" s="24">
        <v>135415</v>
      </c>
      <c r="F18" s="22">
        <f t="shared" si="2"/>
        <v>0.2319974525769913</v>
      </c>
      <c r="G18" s="26">
        <f t="shared" si="1"/>
        <v>0.01926118358383611</v>
      </c>
    </row>
    <row r="19" spans="1:7" ht="12.75" customHeight="1">
      <c r="A19" s="28" t="s">
        <v>470</v>
      </c>
      <c r="B19" s="25" t="s">
        <v>196</v>
      </c>
      <c r="C19" s="24">
        <v>110385</v>
      </c>
      <c r="D19" s="24">
        <v>55585</v>
      </c>
      <c r="E19" s="24">
        <v>112097</v>
      </c>
      <c r="F19" s="22">
        <f t="shared" si="2"/>
        <v>1.0166771611046146</v>
      </c>
      <c r="G19" s="26">
        <f t="shared" si="1"/>
        <v>0.015944473626978373</v>
      </c>
    </row>
    <row r="20" spans="1:7" ht="12.75" customHeight="1">
      <c r="A20" s="28" t="s">
        <v>530</v>
      </c>
      <c r="B20" s="25" t="s">
        <v>156</v>
      </c>
      <c r="C20" s="24">
        <v>147108</v>
      </c>
      <c r="D20" s="24">
        <v>114381</v>
      </c>
      <c r="E20" s="24">
        <v>104367</v>
      </c>
      <c r="F20" s="22">
        <f t="shared" si="2"/>
        <v>-0.08754950559970624</v>
      </c>
      <c r="G20" s="26">
        <f t="shared" si="1"/>
        <v>0.014844972470510824</v>
      </c>
    </row>
    <row r="21" spans="1:7" ht="12.75" customHeight="1">
      <c r="A21" s="28" t="s">
        <v>553</v>
      </c>
      <c r="B21" s="25">
        <v>44091020</v>
      </c>
      <c r="C21" s="24">
        <v>136431</v>
      </c>
      <c r="D21" s="24">
        <v>76117</v>
      </c>
      <c r="E21" s="24">
        <v>98098</v>
      </c>
      <c r="F21" s="22">
        <f t="shared" si="2"/>
        <v>0.28877911636034</v>
      </c>
      <c r="G21" s="26">
        <f t="shared" si="1"/>
        <v>0.01395328129976114</v>
      </c>
    </row>
    <row r="22" spans="1:7" ht="12.75" customHeight="1">
      <c r="A22" s="28" t="s">
        <v>40</v>
      </c>
      <c r="B22" s="28"/>
      <c r="C22" s="24">
        <v>4111151</v>
      </c>
      <c r="D22" s="24">
        <v>2419154</v>
      </c>
      <c r="E22" s="24">
        <v>2397188</v>
      </c>
      <c r="F22" s="22">
        <f t="shared" si="2"/>
        <v>-0.009080033763869517</v>
      </c>
      <c r="G22" s="26">
        <f t="shared" si="1"/>
        <v>0.34097166601165985</v>
      </c>
    </row>
    <row r="23" spans="1:7" ht="12.75" customHeight="1">
      <c r="A23" s="28" t="s">
        <v>38</v>
      </c>
      <c r="B23" s="28"/>
      <c r="C23" s="24">
        <f>+balanza!B12</f>
        <v>10778838</v>
      </c>
      <c r="D23" s="24">
        <f>+balanza!D12</f>
        <v>6813899</v>
      </c>
      <c r="E23" s="24">
        <f>+balanza!E12</f>
        <v>7030461</v>
      </c>
      <c r="F23" s="22">
        <f t="shared" si="2"/>
        <v>0.031782390669424364</v>
      </c>
      <c r="G23" s="26">
        <f t="shared" si="1"/>
        <v>1</v>
      </c>
    </row>
    <row r="24" spans="1:7" ht="12" thickBot="1">
      <c r="A24" s="206"/>
      <c r="B24" s="206"/>
      <c r="C24" s="207"/>
      <c r="D24" s="207"/>
      <c r="E24" s="207"/>
      <c r="F24" s="206"/>
      <c r="G24" s="206"/>
    </row>
    <row r="25" spans="1:7" ht="33.75" customHeight="1" thickTop="1">
      <c r="A25" s="322" t="s">
        <v>462</v>
      </c>
      <c r="B25" s="322"/>
      <c r="C25" s="322"/>
      <c r="D25" s="322"/>
      <c r="E25" s="322"/>
      <c r="F25" s="322"/>
      <c r="G25" s="322"/>
    </row>
    <row r="50" spans="1:7" ht="15.75" customHeight="1">
      <c r="A50" s="320" t="s">
        <v>261</v>
      </c>
      <c r="B50" s="320"/>
      <c r="C50" s="320"/>
      <c r="D50" s="320"/>
      <c r="E50" s="320"/>
      <c r="F50" s="320"/>
      <c r="G50" s="320"/>
    </row>
    <row r="51" spans="1:7" ht="15.75" customHeight="1">
      <c r="A51" s="321" t="s">
        <v>259</v>
      </c>
      <c r="B51" s="321"/>
      <c r="C51" s="321"/>
      <c r="D51" s="321"/>
      <c r="E51" s="321"/>
      <c r="F51" s="321"/>
      <c r="G51" s="321"/>
    </row>
    <row r="52" spans="1:7" ht="15.75" customHeight="1" thickBot="1">
      <c r="A52" s="321" t="s">
        <v>467</v>
      </c>
      <c r="B52" s="321"/>
      <c r="C52" s="321"/>
      <c r="D52" s="321"/>
      <c r="E52" s="321"/>
      <c r="F52" s="321"/>
      <c r="G52" s="321"/>
    </row>
    <row r="53" spans="1:7" ht="12.75" customHeight="1" thickTop="1">
      <c r="A53" s="323" t="s">
        <v>41</v>
      </c>
      <c r="B53" s="210" t="s">
        <v>138</v>
      </c>
      <c r="C53" s="211">
        <f>+C4</f>
        <v>2009</v>
      </c>
      <c r="D53" s="327" t="str">
        <f>+D4</f>
        <v>enero - julio</v>
      </c>
      <c r="E53" s="327"/>
      <c r="F53" s="212" t="s">
        <v>252</v>
      </c>
      <c r="G53" s="212" t="s">
        <v>243</v>
      </c>
    </row>
    <row r="54" spans="1:7" ht="12.75" customHeight="1" thickBot="1">
      <c r="A54" s="324"/>
      <c r="B54" s="82" t="s">
        <v>48</v>
      </c>
      <c r="C54" s="214" t="s">
        <v>242</v>
      </c>
      <c r="D54" s="213">
        <f>+balanza!D6</f>
        <v>2009</v>
      </c>
      <c r="E54" s="213">
        <f>+E5</f>
        <v>2010</v>
      </c>
      <c r="F54" s="214" t="str">
        <f>+F5</f>
        <v> 2010-2009</v>
      </c>
      <c r="G54" s="214">
        <f>+G5</f>
        <v>2010</v>
      </c>
    </row>
    <row r="55" spans="3:7" ht="12" thickTop="1">
      <c r="C55" s="24"/>
      <c r="D55" s="24"/>
      <c r="E55" s="24"/>
      <c r="F55" s="24"/>
      <c r="G55" s="24"/>
    </row>
    <row r="56" spans="1:7" ht="12.75" customHeight="1">
      <c r="A56" s="23" t="s">
        <v>521</v>
      </c>
      <c r="B56" s="29" t="s">
        <v>472</v>
      </c>
      <c r="C56" s="24">
        <v>437185</v>
      </c>
      <c r="D56" s="24">
        <v>205637</v>
      </c>
      <c r="E56" s="24">
        <v>325796</v>
      </c>
      <c r="F56" s="22">
        <f>+(E56-D56)/D56</f>
        <v>0.5843257779485209</v>
      </c>
      <c r="G56" s="30">
        <f>+E56/$E$72</f>
        <v>0.15831778725579618</v>
      </c>
    </row>
    <row r="57" spans="1:7" ht="12.75" customHeight="1">
      <c r="A57" s="23" t="s">
        <v>474</v>
      </c>
      <c r="B57" s="25">
        <v>15179000</v>
      </c>
      <c r="C57" s="24">
        <v>218469</v>
      </c>
      <c r="D57" s="24">
        <v>133686</v>
      </c>
      <c r="E57" s="24">
        <v>147278</v>
      </c>
      <c r="F57" s="22">
        <f aca="true" t="shared" si="3" ref="F57:F72">+(E57-D57)/D57</f>
        <v>0.10167107999341742</v>
      </c>
      <c r="G57" s="30">
        <f aca="true" t="shared" si="4" ref="G57:G72">+E57/$E$72</f>
        <v>0.07156848786191099</v>
      </c>
    </row>
    <row r="58" spans="1:7" ht="12.75" customHeight="1">
      <c r="A58" s="23" t="s">
        <v>14</v>
      </c>
      <c r="B58" s="25">
        <v>17019900</v>
      </c>
      <c r="C58" s="24">
        <v>261097</v>
      </c>
      <c r="D58" s="24">
        <v>154389</v>
      </c>
      <c r="E58" s="24">
        <v>139611</v>
      </c>
      <c r="F58" s="22">
        <f t="shared" si="3"/>
        <v>-0.09571925461010823</v>
      </c>
      <c r="G58" s="30">
        <f t="shared" si="4"/>
        <v>0.06784277460916942</v>
      </c>
    </row>
    <row r="59" spans="1:7" ht="12.75" customHeight="1">
      <c r="A59" s="23" t="s">
        <v>533</v>
      </c>
      <c r="B59" s="27">
        <v>23099090</v>
      </c>
      <c r="C59" s="24">
        <v>177124</v>
      </c>
      <c r="D59" s="24">
        <v>89785</v>
      </c>
      <c r="E59" s="24">
        <v>138720</v>
      </c>
      <c r="F59" s="22">
        <f t="shared" si="3"/>
        <v>0.5450242245363925</v>
      </c>
      <c r="G59" s="30">
        <f t="shared" si="4"/>
        <v>0.06740980075913776</v>
      </c>
    </row>
    <row r="60" spans="1:7" ht="12.75" customHeight="1">
      <c r="A60" s="23" t="s">
        <v>559</v>
      </c>
      <c r="B60" s="25">
        <v>23040000</v>
      </c>
      <c r="C60" s="24">
        <v>202308</v>
      </c>
      <c r="D60" s="24">
        <v>117905</v>
      </c>
      <c r="E60" s="24">
        <v>84400</v>
      </c>
      <c r="F60" s="22">
        <f t="shared" si="3"/>
        <v>-0.28416945846232133</v>
      </c>
      <c r="G60" s="30">
        <f t="shared" si="4"/>
        <v>0.04101346009278566</v>
      </c>
    </row>
    <row r="61" spans="1:7" ht="12.75" customHeight="1">
      <c r="A61" s="23" t="s">
        <v>221</v>
      </c>
      <c r="B61" s="25">
        <v>10059000</v>
      </c>
      <c r="C61" s="24">
        <v>144346</v>
      </c>
      <c r="D61" s="24">
        <v>76780</v>
      </c>
      <c r="E61" s="24">
        <v>71203</v>
      </c>
      <c r="F61" s="22">
        <f t="shared" si="3"/>
        <v>-0.07263610315186246</v>
      </c>
      <c r="G61" s="30">
        <f t="shared" si="4"/>
        <v>0.03460049050932011</v>
      </c>
    </row>
    <row r="62" spans="1:7" ht="12.75" customHeight="1">
      <c r="A62" s="23" t="s">
        <v>455</v>
      </c>
      <c r="B62" s="27">
        <v>10019000</v>
      </c>
      <c r="C62" s="24">
        <v>160743</v>
      </c>
      <c r="D62" s="24">
        <v>104319</v>
      </c>
      <c r="E62" s="24">
        <v>69614</v>
      </c>
      <c r="F62" s="22">
        <f t="shared" si="3"/>
        <v>-0.3326814865940049</v>
      </c>
      <c r="G62" s="30">
        <f t="shared" si="4"/>
        <v>0.033828329513023475</v>
      </c>
    </row>
    <row r="63" spans="1:7" ht="12.75" customHeight="1">
      <c r="A63" s="23" t="s">
        <v>224</v>
      </c>
      <c r="B63" s="25">
        <v>21069090</v>
      </c>
      <c r="C63" s="24">
        <v>63640</v>
      </c>
      <c r="D63" s="24">
        <v>34644</v>
      </c>
      <c r="E63" s="24">
        <v>45105</v>
      </c>
      <c r="F63" s="22">
        <f t="shared" si="3"/>
        <v>0.30195704883962593</v>
      </c>
      <c r="G63" s="30">
        <f t="shared" si="4"/>
        <v>0.02191839001759594</v>
      </c>
    </row>
    <row r="64" spans="1:7" ht="12.75" customHeight="1">
      <c r="A64" s="23" t="s">
        <v>524</v>
      </c>
      <c r="B64" s="25">
        <v>10070000</v>
      </c>
      <c r="C64" s="24">
        <v>81898</v>
      </c>
      <c r="D64" s="24">
        <v>37626</v>
      </c>
      <c r="E64" s="24">
        <v>44783</v>
      </c>
      <c r="F64" s="22">
        <f t="shared" si="3"/>
        <v>0.1902142135757189</v>
      </c>
      <c r="G64" s="30">
        <f t="shared" si="4"/>
        <v>0.02176191686416138</v>
      </c>
    </row>
    <row r="65" spans="1:7" ht="12.75" customHeight="1">
      <c r="A65" s="23" t="s">
        <v>560</v>
      </c>
      <c r="B65" s="25" t="s">
        <v>519</v>
      </c>
      <c r="C65" s="24">
        <v>26426</v>
      </c>
      <c r="D65" s="24">
        <v>13696</v>
      </c>
      <c r="E65" s="24">
        <v>39897</v>
      </c>
      <c r="F65" s="22">
        <f t="shared" si="3"/>
        <v>1.9130403037383177</v>
      </c>
      <c r="G65" s="30">
        <f t="shared" si="4"/>
        <v>0.019387606840306514</v>
      </c>
    </row>
    <row r="66" spans="1:7" ht="12.75" customHeight="1">
      <c r="A66" s="23" t="s">
        <v>512</v>
      </c>
      <c r="B66" s="25">
        <v>10063000</v>
      </c>
      <c r="C66" s="24">
        <v>51326</v>
      </c>
      <c r="D66" s="24">
        <v>29771</v>
      </c>
      <c r="E66" s="24">
        <v>31793</v>
      </c>
      <c r="F66" s="22">
        <f t="shared" si="3"/>
        <v>0.06791844412347586</v>
      </c>
      <c r="G66" s="30">
        <f t="shared" si="4"/>
        <v>0.015449537165046618</v>
      </c>
    </row>
    <row r="67" spans="1:7" ht="12.75" customHeight="1">
      <c r="A67" s="23" t="s">
        <v>484</v>
      </c>
      <c r="B67" s="25">
        <v>22030000</v>
      </c>
      <c r="C67" s="24">
        <v>21183</v>
      </c>
      <c r="D67" s="24">
        <v>9989</v>
      </c>
      <c r="E67" s="24">
        <v>28010</v>
      </c>
      <c r="F67" s="22">
        <f t="shared" si="3"/>
        <v>1.8040844929422364</v>
      </c>
      <c r="G67" s="30">
        <f t="shared" si="4"/>
        <v>0.013611220582925668</v>
      </c>
    </row>
    <row r="68" spans="1:7" ht="12.75" customHeight="1">
      <c r="A68" s="23" t="s">
        <v>561</v>
      </c>
      <c r="B68" s="25">
        <v>44160000</v>
      </c>
      <c r="C68" s="24">
        <v>34767</v>
      </c>
      <c r="D68" s="24">
        <v>32723</v>
      </c>
      <c r="E68" s="24">
        <v>26272</v>
      </c>
      <c r="F68" s="22">
        <f t="shared" si="3"/>
        <v>-0.19713962656235676</v>
      </c>
      <c r="G68" s="30">
        <f t="shared" si="4"/>
        <v>0.012766654307555272</v>
      </c>
    </row>
    <row r="69" spans="1:7" ht="12.75" customHeight="1">
      <c r="A69" s="23" t="s">
        <v>520</v>
      </c>
      <c r="B69" s="25" t="s">
        <v>523</v>
      </c>
      <c r="C69" s="24">
        <v>42715</v>
      </c>
      <c r="D69" s="24">
        <v>21342</v>
      </c>
      <c r="E69" s="24">
        <v>25350</v>
      </c>
      <c r="F69" s="22">
        <f t="shared" si="3"/>
        <v>0.1877987067753725</v>
      </c>
      <c r="G69" s="30">
        <f t="shared" si="4"/>
        <v>0.01231861627194451</v>
      </c>
    </row>
    <row r="70" spans="1:7" ht="12.75" customHeight="1">
      <c r="A70" s="23" t="s">
        <v>525</v>
      </c>
      <c r="B70" s="25" t="s">
        <v>522</v>
      </c>
      <c r="C70" s="24">
        <v>21881</v>
      </c>
      <c r="D70" s="24">
        <v>9433</v>
      </c>
      <c r="E70" s="24">
        <v>24689</v>
      </c>
      <c r="F70" s="22">
        <f t="shared" si="3"/>
        <v>1.6173009646983993</v>
      </c>
      <c r="G70" s="30">
        <f t="shared" si="4"/>
        <v>0.011997408960080395</v>
      </c>
    </row>
    <row r="71" spans="1:7" ht="12.75" customHeight="1">
      <c r="A71" s="23" t="s">
        <v>40</v>
      </c>
      <c r="B71" s="28"/>
      <c r="C71" s="24">
        <v>1017045</v>
      </c>
      <c r="D71" s="24">
        <v>562280</v>
      </c>
      <c r="E71" s="24">
        <v>815339</v>
      </c>
      <c r="F71" s="22">
        <f t="shared" si="3"/>
        <v>0.45005868962082946</v>
      </c>
      <c r="G71" s="30">
        <f t="shared" si="4"/>
        <v>0.3962070324477698</v>
      </c>
    </row>
    <row r="72" spans="1:7" ht="12.75" customHeight="1">
      <c r="A72" s="28" t="s">
        <v>38</v>
      </c>
      <c r="B72" s="28"/>
      <c r="C72" s="24">
        <f>+balanza!B17</f>
        <v>2962153</v>
      </c>
      <c r="D72" s="24">
        <f>+balanza!D17</f>
        <v>1634007</v>
      </c>
      <c r="E72" s="24">
        <f>+balanza!E17</f>
        <v>2057861</v>
      </c>
      <c r="F72" s="22">
        <f t="shared" si="3"/>
        <v>0.2593954615861499</v>
      </c>
      <c r="G72" s="30">
        <f t="shared" si="4"/>
        <v>1</v>
      </c>
    </row>
    <row r="73" spans="1:7" ht="12" thickBot="1">
      <c r="A73" s="215"/>
      <c r="B73" s="215"/>
      <c r="C73" s="216"/>
      <c r="D73" s="216"/>
      <c r="E73" s="216"/>
      <c r="F73" s="215"/>
      <c r="G73" s="215"/>
    </row>
    <row r="74" spans="1:7" ht="12.75" customHeight="1" thickTop="1">
      <c r="A74" s="322" t="s">
        <v>465</v>
      </c>
      <c r="B74" s="322"/>
      <c r="C74" s="322"/>
      <c r="D74" s="322"/>
      <c r="E74" s="322"/>
      <c r="F74" s="322"/>
      <c r="G74" s="322"/>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3"/>
  <sheetViews>
    <sheetView zoomScalePageLayoutView="0" workbookViewId="0" topLeftCell="B1">
      <selection activeCell="A1" sqref="A1:K1"/>
    </sheetView>
  </sheetViews>
  <sheetFormatPr defaultColWidth="11.421875" defaultRowHeight="12.75"/>
  <cols>
    <col min="1" max="1" width="19.8515625" style="0" bestFit="1" customWidth="1"/>
    <col min="2" max="2" width="10.140625" style="0" bestFit="1" customWidth="1"/>
    <col min="3" max="4" width="9.140625" style="0" bestFit="1" customWidth="1"/>
    <col min="5" max="5" width="9.7109375" style="0" bestFit="1" customWidth="1"/>
    <col min="6" max="6" width="2.28125" style="0" customWidth="1"/>
    <col min="7" max="7" width="8.7109375" style="0" bestFit="1" customWidth="1"/>
    <col min="8" max="9" width="7.8515625" style="0" bestFit="1" customWidth="1"/>
    <col min="10" max="11" width="9.7109375" style="0" bestFit="1" customWidth="1"/>
  </cols>
  <sheetData>
    <row r="1" spans="1:15" s="40" customFormat="1" ht="19.5" customHeight="1">
      <c r="A1" s="328" t="s">
        <v>493</v>
      </c>
      <c r="B1" s="328"/>
      <c r="C1" s="328"/>
      <c r="D1" s="328"/>
      <c r="E1" s="328"/>
      <c r="F1" s="328"/>
      <c r="G1" s="328"/>
      <c r="H1" s="328"/>
      <c r="I1" s="328"/>
      <c r="J1" s="328"/>
      <c r="K1" s="328"/>
      <c r="L1" s="146"/>
      <c r="M1" s="146"/>
      <c r="N1" s="146"/>
      <c r="O1" s="146"/>
    </row>
    <row r="2" spans="1:15" s="40" customFormat="1" ht="19.5" customHeight="1">
      <c r="A2" s="329" t="s">
        <v>526</v>
      </c>
      <c r="B2" s="329"/>
      <c r="C2" s="329"/>
      <c r="D2" s="329"/>
      <c r="E2" s="329"/>
      <c r="F2" s="329"/>
      <c r="G2" s="329"/>
      <c r="H2" s="329"/>
      <c r="I2" s="329"/>
      <c r="J2" s="329"/>
      <c r="K2" s="329"/>
      <c r="L2" s="152"/>
      <c r="M2" s="152"/>
      <c r="N2" s="152"/>
      <c r="O2" s="152"/>
    </row>
    <row r="3" spans="1:15" s="47" customFormat="1" ht="11.25">
      <c r="A3" s="44"/>
      <c r="B3" s="330" t="s">
        <v>528</v>
      </c>
      <c r="C3" s="330"/>
      <c r="D3" s="330"/>
      <c r="E3" s="330"/>
      <c r="F3" s="258"/>
      <c r="G3" s="330" t="s">
        <v>527</v>
      </c>
      <c r="H3" s="330"/>
      <c r="I3" s="330"/>
      <c r="J3" s="330"/>
      <c r="K3" s="330"/>
      <c r="L3" s="180"/>
      <c r="M3" s="180"/>
      <c r="N3" s="180"/>
      <c r="O3" s="180"/>
    </row>
    <row r="4" spans="1:15" s="47" customFormat="1" ht="11.25">
      <c r="A4" s="44" t="s">
        <v>563</v>
      </c>
      <c r="B4" s="259">
        <v>2009</v>
      </c>
      <c r="C4" s="331" t="str">
        <f>+balanza!C5</f>
        <v>enero - julio</v>
      </c>
      <c r="D4" s="331"/>
      <c r="E4" s="331"/>
      <c r="F4" s="258"/>
      <c r="G4" s="259">
        <f>+B4</f>
        <v>2009</v>
      </c>
      <c r="H4" s="331" t="str">
        <f>+C4</f>
        <v>enero - julio</v>
      </c>
      <c r="I4" s="331"/>
      <c r="J4" s="331"/>
      <c r="K4" s="331"/>
      <c r="L4" s="180"/>
      <c r="M4" s="180"/>
      <c r="N4" s="180"/>
      <c r="O4" s="180"/>
    </row>
    <row r="5" spans="1:11" s="47" customFormat="1" ht="11.25">
      <c r="A5" s="261"/>
      <c r="B5" s="261"/>
      <c r="C5" s="262">
        <v>2009</v>
      </c>
      <c r="D5" s="262">
        <v>2010</v>
      </c>
      <c r="E5" s="263" t="s">
        <v>468</v>
      </c>
      <c r="F5" s="264"/>
      <c r="G5" s="261"/>
      <c r="H5" s="262">
        <f>+C5</f>
        <v>2009</v>
      </c>
      <c r="I5" s="262">
        <f>+D5</f>
        <v>2010</v>
      </c>
      <c r="J5" s="263" t="str">
        <f>+productos!K5</f>
        <v>Var % 10/09</v>
      </c>
      <c r="K5" s="263" t="s">
        <v>513</v>
      </c>
    </row>
    <row r="7" spans="1:10" ht="12.75">
      <c r="A7" s="44" t="s">
        <v>492</v>
      </c>
      <c r="B7" s="266"/>
      <c r="C7" s="266"/>
      <c r="D7" s="266"/>
      <c r="E7" s="267"/>
      <c r="F7" s="20"/>
      <c r="G7" s="266">
        <f>+balanza!B12</f>
        <v>10778838</v>
      </c>
      <c r="H7" s="266">
        <f>+balanza!D12</f>
        <v>6813899</v>
      </c>
      <c r="I7" s="266">
        <f>+balanza!E12</f>
        <v>7030461</v>
      </c>
      <c r="J7" s="268">
        <f>+I7/H7-1</f>
        <v>0.03178239066942434</v>
      </c>
    </row>
    <row r="9" spans="1:11" s="228" customFormat="1" ht="11.25">
      <c r="A9" s="35" t="s">
        <v>319</v>
      </c>
      <c r="B9" s="252">
        <f>+productos!C11</f>
        <v>2410149.5419999994</v>
      </c>
      <c r="C9" s="252">
        <f>+productos!D11</f>
        <v>1976173.574</v>
      </c>
      <c r="D9" s="252">
        <f>+productos!E11</f>
        <v>1982195.462</v>
      </c>
      <c r="E9" s="255">
        <f>+D9/C9-1</f>
        <v>0.0030472464965771717</v>
      </c>
      <c r="G9" s="252">
        <f>+productos!H11</f>
        <v>2911267.5470000007</v>
      </c>
      <c r="H9" s="252">
        <f>+productos!I11</f>
        <v>2282661.2520000003</v>
      </c>
      <c r="I9" s="252">
        <f>+productos!J11</f>
        <v>2370841.241</v>
      </c>
      <c r="J9" s="256">
        <f aca="true" t="shared" si="0" ref="J9:J19">+I9/H9-1</f>
        <v>0.03863034382466468</v>
      </c>
      <c r="K9" s="256">
        <f>+I9/$I$7</f>
        <v>0.3372241508771615</v>
      </c>
    </row>
    <row r="10" spans="1:17" s="228" customFormat="1" ht="11.25">
      <c r="A10" s="36" t="s">
        <v>102</v>
      </c>
      <c r="B10" s="252">
        <f>+productos!C314</f>
        <v>4307485.916</v>
      </c>
      <c r="C10" s="195">
        <f>+productos!D314</f>
        <v>2571455.302</v>
      </c>
      <c r="D10" s="195">
        <f>+productos!E314</f>
        <v>1668799.484</v>
      </c>
      <c r="E10" s="255">
        <f aca="true" t="shared" si="1" ref="E10:E18">+D10/C10-1</f>
        <v>-0.351029169084892</v>
      </c>
      <c r="F10" s="195"/>
      <c r="G10" s="195">
        <f>+productos!H314</f>
        <v>2012559.415</v>
      </c>
      <c r="H10" s="195">
        <f>+productos!I314</f>
        <v>1082153.357</v>
      </c>
      <c r="I10" s="195">
        <f>+productos!J314</f>
        <v>1139065.759</v>
      </c>
      <c r="J10" s="256">
        <f t="shared" si="0"/>
        <v>0.05259180839005606</v>
      </c>
      <c r="K10" s="256">
        <f aca="true" t="shared" si="2" ref="K10:K18">+I10/$I$7</f>
        <v>0.16201864415434494</v>
      </c>
      <c r="L10" s="41"/>
      <c r="M10" s="41"/>
      <c r="N10" s="41"/>
      <c r="O10" s="40"/>
      <c r="P10" s="40"/>
      <c r="Q10" s="41"/>
    </row>
    <row r="11" spans="1:11" s="228" customFormat="1" ht="11.25">
      <c r="A11" s="228" t="s">
        <v>529</v>
      </c>
      <c r="B11" s="252">
        <f>+productos!C229</f>
        <v>702534.876</v>
      </c>
      <c r="C11" s="252">
        <f>+productos!D229</f>
        <v>363749.688</v>
      </c>
      <c r="D11" s="252">
        <f>+productos!E229</f>
        <v>417515.773</v>
      </c>
      <c r="E11" s="255">
        <f t="shared" si="1"/>
        <v>0.14781066973726165</v>
      </c>
      <c r="G11" s="252">
        <f>+productos!H229</f>
        <v>1401290.6509999998</v>
      </c>
      <c r="H11" s="252">
        <f>+productos!I229</f>
        <v>745272.976</v>
      </c>
      <c r="I11" s="252">
        <f>+productos!J229</f>
        <v>837274.5370000001</v>
      </c>
      <c r="J11" s="256">
        <f t="shared" si="0"/>
        <v>0.12344679595627794</v>
      </c>
      <c r="K11" s="256">
        <f t="shared" si="2"/>
        <v>0.11909240901841289</v>
      </c>
    </row>
    <row r="12" spans="1:11" s="228" customFormat="1" ht="11.25">
      <c r="A12" s="35" t="s">
        <v>485</v>
      </c>
      <c r="B12" s="252">
        <f>+productos!C50</f>
        <v>502101.40100000007</v>
      </c>
      <c r="C12" s="252">
        <f>+productos!D50</f>
        <v>259564.699</v>
      </c>
      <c r="D12" s="252">
        <f>+productos!E50</f>
        <v>300078.82399999996</v>
      </c>
      <c r="E12" s="255">
        <f t="shared" si="1"/>
        <v>0.15608488040201474</v>
      </c>
      <c r="G12" s="252">
        <f>+productos!H50</f>
        <v>833600.2740000002</v>
      </c>
      <c r="H12" s="252">
        <f>+productos!I50</f>
        <v>476693.759</v>
      </c>
      <c r="I12" s="252">
        <f>+productos!J50</f>
        <v>498850.2269999999</v>
      </c>
      <c r="J12" s="256">
        <f t="shared" si="0"/>
        <v>0.04647945894336725</v>
      </c>
      <c r="K12" s="256">
        <f t="shared" si="2"/>
        <v>0.07095554999878385</v>
      </c>
    </row>
    <row r="13" spans="1:11" s="228" customFormat="1" ht="11.25">
      <c r="A13" s="228" t="s">
        <v>92</v>
      </c>
      <c r="B13" s="252">
        <f>+productos!C282</f>
        <v>241947.644</v>
      </c>
      <c r="C13" s="252">
        <f>+productos!D282</f>
        <v>146398.528</v>
      </c>
      <c r="D13" s="252">
        <f>+productos!E282</f>
        <v>118011.07999999999</v>
      </c>
      <c r="E13" s="255">
        <f t="shared" si="1"/>
        <v>-0.19390528298208032</v>
      </c>
      <c r="G13" s="252">
        <f>+productos!H282</f>
        <v>614378.3859999999</v>
      </c>
      <c r="H13" s="252">
        <f>+productos!I282</f>
        <v>363677.155</v>
      </c>
      <c r="I13" s="252">
        <f>+productos!J282</f>
        <v>334849.74100000004</v>
      </c>
      <c r="J13" s="256">
        <f t="shared" si="0"/>
        <v>-0.07926649668165153</v>
      </c>
      <c r="K13" s="256">
        <f t="shared" si="2"/>
        <v>0.04762841881919266</v>
      </c>
    </row>
    <row r="14" spans="1:11" s="228" customFormat="1" ht="11.25">
      <c r="A14" s="228" t="s">
        <v>488</v>
      </c>
      <c r="B14" s="252">
        <f>+productos!C104</f>
        <v>104989.65</v>
      </c>
      <c r="C14" s="252">
        <f>+productos!D104</f>
        <v>102666.53800000003</v>
      </c>
      <c r="D14" s="252">
        <f>+productos!E104</f>
        <v>76146.65699999998</v>
      </c>
      <c r="E14" s="255">
        <f t="shared" si="1"/>
        <v>-0.2583108529480175</v>
      </c>
      <c r="G14" s="252">
        <f>+productos!H104</f>
        <v>381105.7810000001</v>
      </c>
      <c r="H14" s="252">
        <f>+productos!I104</f>
        <v>351533.20499999996</v>
      </c>
      <c r="I14" s="252">
        <f>+productos!J104</f>
        <v>282838.84800000006</v>
      </c>
      <c r="J14" s="256">
        <f t="shared" si="0"/>
        <v>-0.19541356555492362</v>
      </c>
      <c r="K14" s="256">
        <f t="shared" si="2"/>
        <v>0.040230483890032254</v>
      </c>
    </row>
    <row r="15" spans="1:11" s="228" customFormat="1" ht="11.25">
      <c r="A15" s="228" t="s">
        <v>85</v>
      </c>
      <c r="B15" s="252">
        <f>+productos!C272</f>
        <v>54333.274000000005</v>
      </c>
      <c r="C15" s="252">
        <f>+productos!D272</f>
        <v>32524.87</v>
      </c>
      <c r="D15" s="252">
        <f>+productos!E272</f>
        <v>32918.831</v>
      </c>
      <c r="E15" s="255">
        <f t="shared" si="1"/>
        <v>0.012112607982752932</v>
      </c>
      <c r="G15" s="252">
        <f>+productos!H272</f>
        <v>129439.959</v>
      </c>
      <c r="H15" s="252">
        <f>+productos!I272</f>
        <v>81763.746</v>
      </c>
      <c r="I15" s="252">
        <f>+productos!J272</f>
        <v>91920.242</v>
      </c>
      <c r="J15" s="256">
        <f t="shared" si="0"/>
        <v>0.12421759639045882</v>
      </c>
      <c r="K15" s="256">
        <f t="shared" si="2"/>
        <v>0.013074568225326903</v>
      </c>
    </row>
    <row r="16" spans="1:11" s="228" customFormat="1" ht="11.25">
      <c r="A16" s="228" t="s">
        <v>487</v>
      </c>
      <c r="B16" s="252">
        <f>+productos!C214</f>
        <v>99339.09</v>
      </c>
      <c r="C16" s="252">
        <f>+productos!D214</f>
        <v>48269.763</v>
      </c>
      <c r="D16" s="252">
        <f>+productos!E214</f>
        <v>69760.72200000001</v>
      </c>
      <c r="E16" s="255">
        <f t="shared" si="1"/>
        <v>0.4452261139131761</v>
      </c>
      <c r="G16" s="252">
        <f>+productos!H214</f>
        <v>178712.027</v>
      </c>
      <c r="H16" s="252">
        <f>+productos!I214</f>
        <v>96799.075</v>
      </c>
      <c r="I16" s="252">
        <f>+productos!J214</f>
        <v>93386.533</v>
      </c>
      <c r="J16" s="256">
        <f t="shared" si="0"/>
        <v>-0.03525386993625712</v>
      </c>
      <c r="K16" s="256">
        <f t="shared" si="2"/>
        <v>0.013283130793272304</v>
      </c>
    </row>
    <row r="17" spans="1:11" s="228" customFormat="1" ht="11.25">
      <c r="A17" s="228" t="s">
        <v>486</v>
      </c>
      <c r="B17" s="252">
        <f>+productos!C196</f>
        <v>44480.122</v>
      </c>
      <c r="C17" s="252">
        <f>+productos!D196</f>
        <v>41111.467000000004</v>
      </c>
      <c r="D17" s="252">
        <f>+productos!E196</f>
        <v>91871.477</v>
      </c>
      <c r="E17" s="255">
        <f t="shared" si="1"/>
        <v>1.2346922575154031</v>
      </c>
      <c r="G17" s="252">
        <f>+productos!H196</f>
        <v>29221.576</v>
      </c>
      <c r="H17" s="252">
        <f>+productos!I196</f>
        <v>22926.280000000002</v>
      </c>
      <c r="I17" s="252">
        <f>+productos!J196</f>
        <v>56992.227999999996</v>
      </c>
      <c r="J17" s="256">
        <f t="shared" si="0"/>
        <v>1.4858907768726541</v>
      </c>
      <c r="K17" s="256">
        <f t="shared" si="2"/>
        <v>0.008106470969684634</v>
      </c>
    </row>
    <row r="18" spans="1:11" s="228" customFormat="1" ht="11.25">
      <c r="A18" s="228" t="s">
        <v>491</v>
      </c>
      <c r="B18" s="252">
        <f>+productos!C267</f>
        <v>9827.249</v>
      </c>
      <c r="C18" s="252">
        <f>+productos!D267</f>
        <v>8372.044</v>
      </c>
      <c r="D18" s="252">
        <f>+productos!E267</f>
        <v>6265.534</v>
      </c>
      <c r="E18" s="255">
        <f t="shared" si="1"/>
        <v>-0.25161238999699476</v>
      </c>
      <c r="G18" s="252">
        <f>+productos!H267</f>
        <v>28986.731</v>
      </c>
      <c r="H18" s="252">
        <f>+productos!I267</f>
        <v>24458.898</v>
      </c>
      <c r="I18" s="252">
        <f>+productos!J267</f>
        <v>20899.239</v>
      </c>
      <c r="J18" s="256">
        <f t="shared" si="0"/>
        <v>-0.14553636063243736</v>
      </c>
      <c r="K18" s="256">
        <f t="shared" si="2"/>
        <v>0.0029726697865189783</v>
      </c>
    </row>
    <row r="19" spans="1:17" s="40" customFormat="1" ht="11.25">
      <c r="A19" s="253" t="s">
        <v>489</v>
      </c>
      <c r="B19" s="254">
        <f>+productos!C160</f>
        <v>11430.81</v>
      </c>
      <c r="C19" s="254">
        <f>+productos!D160</f>
        <v>2436.8440000000005</v>
      </c>
      <c r="D19" s="254">
        <f>+productos!E160</f>
        <v>2135.947</v>
      </c>
      <c r="E19" s="257">
        <f>+D19/C19-1</f>
        <v>-0.12347815453102473</v>
      </c>
      <c r="F19" s="253"/>
      <c r="G19" s="254">
        <f>+productos!H160</f>
        <v>34175.952000000005</v>
      </c>
      <c r="H19" s="254">
        <f>+productos!I160</f>
        <v>9718.151</v>
      </c>
      <c r="I19" s="254">
        <f>+productos!J160</f>
        <v>8327.672999999999</v>
      </c>
      <c r="J19" s="257">
        <f t="shared" si="0"/>
        <v>-0.1430805098624215</v>
      </c>
      <c r="K19" s="257">
        <f>+I19/$I$7</f>
        <v>0.0011845130781608772</v>
      </c>
      <c r="L19" s="228"/>
      <c r="M19" s="228"/>
      <c r="N19" s="228"/>
      <c r="O19" s="228"/>
      <c r="P19" s="228"/>
      <c r="Q19" s="228"/>
    </row>
    <row r="20" spans="1:17" s="40" customFormat="1" ht="11.25">
      <c r="A20" s="35" t="s">
        <v>75</v>
      </c>
      <c r="B20" s="35"/>
      <c r="C20" s="35"/>
      <c r="D20" s="35"/>
      <c r="E20" s="35"/>
      <c r="F20" s="35"/>
      <c r="G20" s="35"/>
      <c r="H20" s="35"/>
      <c r="I20" s="35"/>
      <c r="J20" s="35"/>
      <c r="K20" s="35"/>
      <c r="L20" s="41"/>
      <c r="M20" s="41"/>
      <c r="N20" s="41"/>
      <c r="Q20" s="41"/>
    </row>
    <row r="21" s="228" customFormat="1" ht="11.25">
      <c r="A21" s="228" t="s">
        <v>562</v>
      </c>
    </row>
    <row r="22" s="228" customFormat="1" ht="11.25"/>
    <row r="23" s="228" customFormat="1" ht="11.25"/>
    <row r="24" s="228" customFormat="1" ht="11.25"/>
    <row r="25" s="228" customFormat="1" ht="11.25"/>
    <row r="26" s="228" customFormat="1" ht="11.25"/>
    <row r="27" s="228" customFormat="1" ht="11.25"/>
    <row r="28" s="228" customFormat="1" ht="11.25"/>
    <row r="29" s="228" customFormat="1" ht="11.25"/>
    <row r="30" s="228" customFormat="1" ht="11.25"/>
    <row r="31" s="228" customFormat="1" ht="11.25"/>
    <row r="32" s="228" customFormat="1" ht="11.25"/>
    <row r="33" spans="9:10" s="228" customFormat="1" ht="11.25">
      <c r="I33" s="256"/>
      <c r="J33" s="256"/>
    </row>
    <row r="34" s="22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2010-08-09T20:22:48Z</cp:lastPrinted>
  <dcterms:created xsi:type="dcterms:W3CDTF">2004-11-22T15:10:56Z</dcterms:created>
  <dcterms:modified xsi:type="dcterms:W3CDTF">2010-08-09T21:09:51Z</dcterms:modified>
  <cp:category/>
  <cp:version/>
  <cp:contentType/>
  <cp:contentStatus/>
</cp:coreProperties>
</file>