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06" windowWidth="10275" windowHeight="8175"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'productos'!$A$1:$K$436</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<sst xmlns="http://schemas.openxmlformats.org/spreadsheetml/2006/main" count="774" uniqueCount="521">
  <si>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</si>
  <si>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</si>
  <si>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</si>
  <si>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</si>
  <si>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</si>
  <si>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</si>
  <si>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</si>
  <si>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</si>
  <si>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</si>
  <si>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</si>
  <si>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</si>
  <si>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</si>
  <si>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</si>
  <si>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</si>
  <si>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</si>
  <si>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</si>
  <si>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</si>
  <si>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</si>
  <si>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</si>
  <si>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</si>
  <si>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</si>
  <si>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</si>
  <si>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</si>
  <si>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</si>
  <si>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</si>
  <si>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</si>
  <si>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</si>
  <si>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</si>
  <si>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</si>
  <si>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</si>
  <si>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</si>
  <si>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</si>
  <si>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</si>
  <si>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</si>
  <si>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</si>
  <si>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</si>
  <si>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</si>
  <si>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</si>
  <si>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</si>
  <si>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</si>
  <si>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</si>
  <si>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</si>
  <si>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</si>
  <si>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</si>
  <si>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</si>
  <si>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</si>
  <si>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</si>
  <si>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</si>
  <si>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</si>
  <si>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</si>
  <si>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</si>
  <si>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</si>
  <si>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</si>
  <si>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</si>
  <si>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</si>
  <si>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</si>
  <si>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</si>
  <si>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</si>
  <si>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</si>
  <si>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</si>
  <si>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</si>
  <si>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</si>
  <si>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</si>
  <si>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</si>
  <si>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</si>
  <si>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</si>
  <si>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</si>
  <si>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</si>
  <si>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</si>
  <si>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</si>
  <si>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</si>
  <si>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</si>
  <si>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</si>
  <si>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</si>
  <si>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</si>
  <si>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</si>
  <si>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</si>
  <si>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</si>
  <si>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</si>
  <si>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</si>
  <si>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</si>
  <si>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</si>
  <si>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</si>
  <si>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</si>
  <si>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</si>
  <si>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</si>
  <si>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</si>
  <si>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</si>
  <si>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</si>
  <si>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</si>
  <si>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</si>
  <si>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</si>
  <si>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</si>
  <si>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</si>
  <si>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</si>
  <si>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</si>
  <si>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</si>
  <si>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</si>
  <si>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</si>
  <si>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</si>
  <si>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</si>
  <si>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</si>
  <si>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</si>
  <si>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</si>
  <si>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</si>
  <si>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</si>
  <si>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</si>
  <si>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</si>
  <si>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</si>
  <si>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</si>
  <si>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</si>
  <si>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</si>
  <si>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</si>
  <si>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</si>
  <si>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</si>
  <si>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</si>
  <si>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</si>
  <si>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</si>
  <si>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</si>
  <si>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</si>
  <si>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</si>
  <si>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</si>
  <si>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</si>
  <si>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</si>
  <si>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</si>
  <si>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</si>
  <si>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</si>
  <si>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</si>
  <si>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</si>
  <si>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</si>
  <si>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</si>
  <si>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</si>
  <si>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</si>
  <si>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</si>
  <si>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</si>
  <si>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</si>
  <si>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</si>
  <si>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</si>
  <si>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</si>
  <si>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</si>
  <si>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</si>
  <si>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</si>
  <si>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</si>
  <si>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</si>
  <si>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</si>
  <si>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</si>
  <si>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</si>
  <si>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</si>
  <si>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</si>
  <si>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</si>
  <si>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</si>
  <si>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</si>
  <si>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</si>
  <si>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</si>
  <si>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</si>
  <si>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</si>
  <si>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</si>
  <si>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</si>
  <si>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</si>
  <si>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</si>
  <si>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</si>
  <si>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</si>
  <si>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</si>
  <si>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</si>
  <si>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</si>
  <si>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</si>
  <si>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</si>
  <si>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</si>
  <si>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</si>
  <si>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</si>
  <si>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</si>
  <si>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</si>
  <si>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</si>
  <si>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</si>
  <si>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</si>
  <si>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</si>
  <si>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</si>
  <si>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</si>
  <si>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</si>
  <si>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</si>
  <si>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</si>
  <si>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</si>
  <si>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</si>
  <si>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</si>
  <si>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</si>
  <si>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</si>
  <si>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</si>
  <si>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</si>
  <si>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</si>
  <si>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</si>
  <si>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</si>
  <si>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</si>
  <si>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</si>
  <si>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</si>
  <si>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</si>
  <si>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</si>
  <si>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</si>
  <si>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</si>
  <si>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</si>
  <si>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</si>
  <si>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</si>
  <si>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</si>
  <si>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</si>
  <si>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</si>
  <si>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</si>
  <si>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</si>
  <si>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</si>
  <si>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</si>
  <si>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</si>
  <si>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</si>
  <si>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</si>
  <si>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</si>
  <si>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</si>
  <si>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</si>
  <si>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</si>
  <si>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</si>
  <si>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</si>
  <si>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</si>
  <si>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</si>
  <si>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</si>
  <si>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</si>
  <si>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</si>
  <si>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</si>
  <si>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</si>
  <si>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</si>
  <si>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</si>
  <si>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</si>
  <si>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</si>
  <si>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</si>
  <si>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</si>
  <si>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</si>
  <si>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</si>
  <si>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</si>
  <si>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</si>
  <si>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</si>
  <si>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</si>
  <si>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</si>
  <si>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</si>
  <si>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</si>
  <si>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</si>
  <si>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</si>
  <si>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</si>
  <si>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</si>
  <si>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</si>
  <si>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</si>
  <si>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</si>
  <si>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</si>
  <si>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</si>
  <si>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</si>
  <si>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</si>
  <si>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</si>
  <si>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</si>
  <si>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</si>
  <si>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</si>
  <si>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</si>
  <si>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</si>
  <si>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</si>
  <si>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</si>
  <si>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</si>
  <si>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</si>
  <si>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</si>
  <si>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</si>
  <si>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</si>
  <si>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</si>
  <si>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</si>
  <si>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</si>
  <si>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</si>
  <si>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</si>
  <si>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</si>
  <si>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</si>
  <si>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</si>
  <si>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</si>
  <si>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</si>
  <si>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</si>
  <si>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</si>
  <si>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</si>
  <si>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</si>
  <si>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</si>
  <si>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</si>
  <si>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</si>
  <si>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</si>
  <si>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</si>
  <si>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</si>
  <si>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</si>
  <si>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</si>
  <si>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</si>
  <si>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</si>
  <si>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</si>
  <si>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</si>
  <si>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</si>
  <si>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</si>
  <si>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</si>
  <si>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</si>
  <si>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</si>
  <si>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</si>
  <si>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</si>
  <si>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</si>
  <si>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</si>
  <si>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</si>
  <si>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</si>
  <si>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</si>
  <si>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</si>
  <si>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</si>
  <si>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</si>
  <si>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</si>
  <si>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</si>
  <si>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</si>
  <si>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</si>
  <si>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</si>
  <si>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</si>
  <si>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</si>
  <si>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</si>
  <si>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</si>
  <si>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</si>
  <si>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</si>
  <si>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</si>
  <si>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</si>
  <si>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</si>
  <si>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</si>
  <si>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</si>
  <si>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</si>
  <si>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</si>
  <si>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</si>
  <si>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</si>
  <si>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</si>
  <si>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</si>
  <si>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</si>
  <si>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</si>
  <si>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</si>
  <si>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</si>
  <si>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</si>
  <si>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</si>
  <si>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</si>
  <si>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</si>
  <si>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</si>
  <si>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</si>
  <si>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</si>
  <si>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</si>
  <si>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</si>
  <si>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</si>
  <si>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</si>
  <si>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</si>
  <si>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</si>
  <si>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</si>
  <si>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</si>
  <si>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</si>
  <si>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</si>
  <si>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</si>
  <si>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</si>
  <si>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</si>
  <si>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</si>
  <si>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</si>
  <si>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</si>
  <si>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</si>
  <si>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</si>
  <si>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</si>
  <si>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</si>
  <si>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</si>
  <si>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</si>
  <si>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</si>
  <si>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</si>
  <si>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</si>
  <si>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</si>
  <si>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</si>
  <si>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</si>
  <si>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</si>
  <si>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</si>
  <si>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</si>
  <si>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</si>
  <si>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</si>
  <si>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</si>
  <si>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</si>
  <si>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</si>
  <si>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</si>
  <si>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</si>
  <si>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</si>
  <si>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</si>
  <si>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</si>
  <si>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</si>
  <si>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</si>
  <si>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</si>
  <si>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</si>
  <si>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</si>
  <si>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</si>
  <si>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</si>
  <si>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</si>
  <si>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</si>
  <si>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</si>
  <si>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</si>
  <si>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</si>
  <si>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</si>
  <si>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</si>
  <si>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</si>
  <si>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</si>
  <si>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</si>
  <si>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</si>
  <si>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</si>
  <si>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</si>
  <si>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</si>
  <si>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</si>
  <si>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</si>
  <si>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</si>
  <si>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</si>
  <si>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</si>
  <si>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</si>
  <si>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</si>
  <si>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</si>
  <si>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</si>
  <si>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</si>
  <si>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</si>
  <si>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</si>
  <si>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</si>
  <si>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</si>
  <si>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</si>
  <si>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</si>
  <si>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</si>
  <si>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</si>
  <si>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</si>
  <si>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</si>
  <si>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</si>
  <si>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</si>
  <si>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</si>
  <si>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</si>
  <si>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</si>
  <si>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</si>
  <si>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</si>
  <si>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</si>
  <si>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</si>
  <si>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</si>
  <si>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</si>
  <si>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</si>
  <si>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</si>
  <si>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</si>
  <si>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</si>
  <si>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</si>
  <si>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</si>
  <si>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</si>
  <si>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</si>
  <si>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</si>
  <si>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</si>
  <si>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</si>
  <si>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</si>
  <si>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</si>
  <si>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</si>
  <si>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</si>
  <si>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</si>
  <si>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</si>
  <si>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</si>
  <si>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</si>
  <si>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</si>
  <si>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</si>
  <si>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</si>
  <si>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</si>
  <si>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</si>
  <si>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</si>
  <si>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</si>
  <si>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</si>
  <si>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</si>
  <si>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</si>
  <si>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</si>
  <si>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</si>
  <si>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</si>
  <si>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Las demás cerezas dulces frescas (desde 2012)</t>
  </si>
  <si>
    <t>Rusia</t>
  </si>
  <si>
    <t>Amapola</t>
  </si>
  <si>
    <t>Maíz dulce</t>
  </si>
  <si>
    <t>08061000</t>
  </si>
  <si>
    <t>08104000</t>
  </si>
  <si>
    <t>08081000</t>
  </si>
  <si>
    <t>02032900</t>
  </si>
  <si>
    <t>08094019</t>
  </si>
  <si>
    <t>Pasta química de maderas distintas a las coníferas</t>
  </si>
  <si>
    <t>Las demás ciruelas frescas (desde 2012)</t>
  </si>
  <si>
    <t>Manzanas frescas</t>
  </si>
  <si>
    <t>Las demás carnes porcinas congeladas</t>
  </si>
  <si>
    <t>Las demás maderas contrachapadas</t>
  </si>
  <si>
    <t>Pasta química de coníferas a la sosa cruda</t>
  </si>
  <si>
    <t>Castañas con cáscara, frescas o secas (desde 2012)</t>
  </si>
  <si>
    <t>Pistachos sin cáscara, frescos o secos (desde 2012)</t>
  </si>
  <si>
    <t>Semillas de plantas herbáceas usadas principalmente por sus flores</t>
  </si>
  <si>
    <t>02013000</t>
  </si>
  <si>
    <t>02071400</t>
  </si>
  <si>
    <t>Barriles, cubas, tinas y demás manufacturas de toneleria</t>
  </si>
  <si>
    <t>Tortas y residuos de soja</t>
  </si>
  <si>
    <t>Mezclas aceites</t>
  </si>
  <si>
    <t>Carne bovina deshuesada fresca o refrigerada</t>
  </si>
  <si>
    <t>Harina, polvo y pellets, de carne o despojos; chicharrones</t>
  </si>
  <si>
    <t>08092919</t>
  </si>
  <si>
    <t xml:space="preserve">Arándanos </t>
  </si>
  <si>
    <t xml:space="preserve">Vino con denominación de origen </t>
  </si>
  <si>
    <t>Pasta química de coníferas a la sosa semiblanqueada</t>
  </si>
  <si>
    <t>Maíz para la siembra</t>
  </si>
  <si>
    <t xml:space="preserve">          Avance mensual enero - junio 2012</t>
  </si>
  <si>
    <t xml:space="preserve">          Julio 2012</t>
  </si>
  <si>
    <t>Avance mensual enero - junio 2012</t>
  </si>
  <si>
    <t>enero - junio</t>
  </si>
  <si>
    <t>ene-jun08</t>
  </si>
  <si>
    <t>ene-jun09</t>
  </si>
  <si>
    <t>ene-jun10</t>
  </si>
  <si>
    <t>ene-jun11</t>
  </si>
  <si>
    <t>ene-jun12</t>
  </si>
  <si>
    <t>ene-jun 08</t>
  </si>
  <si>
    <t>ene-jun 09</t>
  </si>
  <si>
    <t>ene-jun 10</t>
  </si>
  <si>
    <t>ene-jun 11</t>
  </si>
  <si>
    <t>ene-jun 12</t>
  </si>
  <si>
    <t>enero -  junio  2011</t>
  </si>
  <si>
    <t>enero -  junio  2012</t>
  </si>
  <si>
    <t>Uvas frescas</t>
  </si>
  <si>
    <t xml:space="preserve">Las demás maderas en plaquitas o partículas no coníferas </t>
  </si>
  <si>
    <t>Maíz  para consumo (desde 2012)</t>
  </si>
  <si>
    <t>Sorgo de grano (granífero) para consumo (desde 2012)</t>
  </si>
  <si>
    <t>Las demás preparaciones para alimentar animales</t>
  </si>
  <si>
    <t xml:space="preserve">Trozos y despojos comestibles de gallo o gallina, congelados </t>
  </si>
  <si>
    <t>Almendras con cáscara, frescas o secas</t>
  </si>
  <si>
    <t xml:space="preserve">Nueces de marañón (merey, cajuil o anacardos), sin cáscara                                                                                                                                                                                                </t>
  </si>
  <si>
    <t>Pistachos, frescos o secos, incluso sin cáscara</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</si>
  <si>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</si>
  <si>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</si>
  <si>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</si>
  <si>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Trigo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</si>
</sst>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3.5"/>
      <color indexed="8"/>
      <name val="Calibri"/>
      <family val="2"/>
    </font>
    <font>
      <sz val="7"/>
      <color indexed="8"/>
      <name val="Calibri"/>
      <family val="2"/>
    </font>
    <font>
      <b/>
      <sz val="3.5"/>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sz val="8"/>
      <color indexed="8"/>
      <name val="Calibri"/>
      <family val="2"/>
    </font>
    <font>
      <b/>
      <sz val="8"/>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31">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66" fillId="0" borderId="0" xfId="49" applyNumberFormat="1" applyFont="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2" xfId="93" applyFont="1" applyBorder="1" applyAlignment="1" applyProtection="1">
      <alignment horizontal="left"/>
      <protection/>
    </xf>
    <xf numFmtId="0" fontId="19" fillId="0" borderId="22" xfId="93" applyFont="1" applyBorder="1" applyProtection="1">
      <alignment/>
      <protection/>
    </xf>
    <xf numFmtId="0" fontId="19" fillId="0" borderId="22"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169" fontId="2" fillId="34" borderId="0" xfId="49" applyNumberFormat="1" applyFont="1" applyFill="1" applyAlignment="1">
      <alignment/>
    </xf>
    <xf numFmtId="169" fontId="97" fillId="34" borderId="0" xfId="49" applyNumberFormat="1" applyFont="1" applyFill="1" applyAlignment="1">
      <alignment/>
    </xf>
    <xf numFmtId="169" fontId="87" fillId="0" borderId="0" xfId="49" applyNumberFormat="1" applyFont="1" applyAlignment="1">
      <alignment horizontal="right"/>
    </xf>
    <xf numFmtId="169" fontId="66"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69" fontId="4" fillId="0" borderId="23" xfId="49" applyNumberFormat="1" applyFont="1" applyBorder="1" applyAlignment="1">
      <alignment horizontal="center"/>
    </xf>
    <xf numFmtId="9" fontId="4" fillId="0" borderId="0" xfId="109" applyFont="1" applyBorder="1" applyAlignment="1">
      <alignment horizontal="center"/>
    </xf>
    <xf numFmtId="169" fontId="4" fillId="0" borderId="0" xfId="49" applyNumberFormat="1" applyFont="1" applyBorder="1" applyAlignment="1">
      <alignment horizontal="center"/>
    </xf>
    <xf numFmtId="0" fontId="4" fillId="0" borderId="13" xfId="0" applyFont="1" applyBorder="1" applyAlignment="1">
      <alignment/>
    </xf>
    <xf numFmtId="169" fontId="4" fillId="0" borderId="13" xfId="49" applyNumberFormat="1" applyFont="1" applyBorder="1" applyAlignment="1">
      <alignment/>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625"/>
          <c:h val="0.829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6361906"/>
        <c:axId val="14603971"/>
      </c:lineChart>
      <c:catAx>
        <c:axId val="46361906"/>
        <c:scaling>
          <c:orientation val="minMax"/>
        </c:scaling>
        <c:axPos val="b"/>
        <c:delete val="0"/>
        <c:numFmt formatCode="General" sourceLinked="1"/>
        <c:majorTickMark val="none"/>
        <c:minorTickMark val="none"/>
        <c:tickLblPos val="nextTo"/>
        <c:spPr>
          <a:ln w="3175">
            <a:solidFill>
              <a:srgbClr val="808080"/>
            </a:solidFill>
          </a:ln>
        </c:spPr>
        <c:crossAx val="14603971"/>
        <c:crosses val="autoZero"/>
        <c:auto val="1"/>
        <c:lblOffset val="100"/>
        <c:tickLblSkip val="1"/>
        <c:noMultiLvlLbl val="0"/>
      </c:catAx>
      <c:valAx>
        <c:axId val="146039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61906"/>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junio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2964506"/>
        <c:axId val="49571691"/>
      </c:barChart>
      <c:catAx>
        <c:axId val="129645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571691"/>
        <c:crosses val="autoZero"/>
        <c:auto val="1"/>
        <c:lblOffset val="100"/>
        <c:tickLblSkip val="1"/>
        <c:noMultiLvlLbl val="0"/>
      </c:catAx>
      <c:valAx>
        <c:axId val="495716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6450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junio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3492036"/>
        <c:axId val="55884005"/>
      </c:barChart>
      <c:catAx>
        <c:axId val="4349203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884005"/>
        <c:crosses val="autoZero"/>
        <c:auto val="1"/>
        <c:lblOffset val="100"/>
        <c:tickLblSkip val="1"/>
        <c:noMultiLvlLbl val="0"/>
      </c:catAx>
      <c:valAx>
        <c:axId val="55884005"/>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492036"/>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junio  de  2012</a:t>
            </a:r>
          </a:p>
        </c:rich>
      </c:tx>
      <c:layout>
        <c:manualLayout>
          <c:xMode val="factor"/>
          <c:yMode val="factor"/>
          <c:x val="-0.0025"/>
          <c:y val="-0.00925"/>
        </c:manualLayout>
      </c:layout>
      <c:spPr>
        <a:noFill/>
        <a:ln w="3175">
          <a:noFill/>
        </a:ln>
      </c:spPr>
    </c:title>
    <c:plotArea>
      <c:layout>
        <c:manualLayout>
          <c:xMode val="edge"/>
          <c:yMode val="edge"/>
          <c:x val="0.017"/>
          <c:y val="0.1825"/>
          <c:w val="0.969"/>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3193998"/>
        <c:axId val="30310527"/>
      </c:barChart>
      <c:catAx>
        <c:axId val="3319399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310527"/>
        <c:crossesAt val="0"/>
        <c:auto val="1"/>
        <c:lblOffset val="100"/>
        <c:tickLblSkip val="1"/>
        <c:noMultiLvlLbl val="0"/>
      </c:catAx>
      <c:valAx>
        <c:axId val="30310527"/>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3193998"/>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junio  de  2012</a:t>
            </a:r>
          </a:p>
        </c:rich>
      </c:tx>
      <c:layout>
        <c:manualLayout>
          <c:xMode val="factor"/>
          <c:yMode val="factor"/>
          <c:x val="-0.00525"/>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359288"/>
        <c:axId val="39233593"/>
      </c:barChart>
      <c:catAx>
        <c:axId val="4359288"/>
        <c:scaling>
          <c:orientation val="minMax"/>
        </c:scaling>
        <c:axPos val="l"/>
        <c:delete val="0"/>
        <c:numFmt formatCode="General" sourceLinked="1"/>
        <c:majorTickMark val="out"/>
        <c:minorTickMark val="none"/>
        <c:tickLblPos val="nextTo"/>
        <c:spPr>
          <a:ln w="3175">
            <a:solidFill>
              <a:srgbClr val="808080"/>
            </a:solidFill>
          </a:ln>
        </c:spPr>
        <c:crossAx val="39233593"/>
        <c:crosses val="autoZero"/>
        <c:auto val="1"/>
        <c:lblOffset val="100"/>
        <c:tickLblSkip val="1"/>
        <c:noMultiLvlLbl val="0"/>
      </c:catAx>
      <c:valAx>
        <c:axId val="39233593"/>
        <c:scaling>
          <c:orientation val="minMax"/>
          <c:max val="2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359288"/>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3725"/>
          <c:y val="0.17375"/>
          <c:w val="0.833"/>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4326876"/>
        <c:axId val="42070973"/>
      </c:lineChart>
      <c:catAx>
        <c:axId val="643268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070973"/>
        <c:crosses val="autoZero"/>
        <c:auto val="1"/>
        <c:lblOffset val="100"/>
        <c:tickLblSkip val="1"/>
        <c:noMultiLvlLbl val="0"/>
      </c:catAx>
      <c:valAx>
        <c:axId val="4207097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4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326876"/>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3"/>
          <c:y val="0.18675"/>
          <c:w val="0.840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43094438"/>
        <c:axId val="52305623"/>
      </c:lineChart>
      <c:catAx>
        <c:axId val="43094438"/>
        <c:scaling>
          <c:orientation val="minMax"/>
        </c:scaling>
        <c:axPos val="b"/>
        <c:delete val="0"/>
        <c:numFmt formatCode="General" sourceLinked="1"/>
        <c:majorTickMark val="out"/>
        <c:minorTickMark val="none"/>
        <c:tickLblPos val="nextTo"/>
        <c:spPr>
          <a:ln w="3175">
            <a:solidFill>
              <a:srgbClr val="808080"/>
            </a:solidFill>
          </a:ln>
        </c:spPr>
        <c:crossAx val="52305623"/>
        <c:crosses val="autoZero"/>
        <c:auto val="1"/>
        <c:lblOffset val="100"/>
        <c:tickLblSkip val="1"/>
        <c:noMultiLvlLbl val="0"/>
      </c:catAx>
      <c:valAx>
        <c:axId val="523056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94438"/>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junio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junio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junio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junio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junio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988560"/>
        <c:axId val="8897041"/>
      </c:barChart>
      <c:catAx>
        <c:axId val="98856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897041"/>
        <c:crosses val="autoZero"/>
        <c:auto val="1"/>
        <c:lblOffset val="100"/>
        <c:tickLblSkip val="1"/>
        <c:noMultiLvlLbl val="0"/>
      </c:catAx>
      <c:valAx>
        <c:axId val="88970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856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cdr:x>
      <cdr:y>1</cdr:y>
    </cdr:to>
    <cdr:sp>
      <cdr:nvSpPr>
        <cdr:cNvPr id="1" name="1 CuadroTexto"/>
        <cdr:cNvSpPr txBox="1">
          <a:spLocks noChangeArrowheads="1"/>
        </cdr:cNvSpPr>
      </cdr:nvSpPr>
      <cdr:spPr>
        <a:xfrm>
          <a:off x="-47624" y="3448050"/>
          <a:ext cx="62293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16" customWidth="1"/>
    <col min="3" max="3" width="10.7109375" style="216" customWidth="1"/>
    <col min="4" max="6" width="11.421875" style="216" customWidth="1"/>
    <col min="7" max="7" width="11.140625" style="216" customWidth="1"/>
    <col min="8" max="8" width="4.421875" style="216" customWidth="1"/>
    <col min="9" max="16384" width="11.421875" style="216" customWidth="1"/>
  </cols>
  <sheetData>
    <row r="1" spans="1:7" ht="15.75">
      <c r="A1" s="214"/>
      <c r="B1" s="215"/>
      <c r="C1" s="215"/>
      <c r="D1" s="215"/>
      <c r="E1" s="215"/>
      <c r="F1" s="215"/>
      <c r="G1" s="215"/>
    </row>
    <row r="2" spans="1:7" ht="15">
      <c r="A2" s="215"/>
      <c r="B2" s="215"/>
      <c r="C2" s="215"/>
      <c r="D2" s="215"/>
      <c r="E2" s="215"/>
      <c r="F2" s="215"/>
      <c r="G2" s="215"/>
    </row>
    <row r="3" spans="1:7" ht="15.75">
      <c r="A3" s="214"/>
      <c r="B3" s="215"/>
      <c r="C3" s="215"/>
      <c r="D3" s="215"/>
      <c r="E3" s="215"/>
      <c r="F3" s="215"/>
      <c r="G3" s="215"/>
    </row>
    <row r="4" spans="1:7" ht="15">
      <c r="A4" s="215"/>
      <c r="B4" s="215"/>
      <c r="C4" s="215"/>
      <c r="D4" s="217"/>
      <c r="E4" s="215"/>
      <c r="F4" s="215"/>
      <c r="G4" s="215"/>
    </row>
    <row r="5" spans="1:7" ht="15.75">
      <c r="A5" s="214"/>
      <c r="B5" s="215"/>
      <c r="C5" s="215"/>
      <c r="D5" s="218"/>
      <c r="E5" s="215"/>
      <c r="F5" s="215"/>
      <c r="G5" s="215"/>
    </row>
    <row r="6" spans="1:7" ht="15.75">
      <c r="A6" s="214"/>
      <c r="B6" s="215"/>
      <c r="C6" s="215"/>
      <c r="D6" s="215"/>
      <c r="E6" s="215"/>
      <c r="F6" s="215"/>
      <c r="G6" s="215"/>
    </row>
    <row r="7" spans="1:7" ht="15.75">
      <c r="A7" s="214"/>
      <c r="B7" s="215"/>
      <c r="C7" s="215"/>
      <c r="D7" s="215"/>
      <c r="E7" s="215"/>
      <c r="F7" s="215"/>
      <c r="G7" s="215"/>
    </row>
    <row r="8" spans="1:7" ht="15">
      <c r="A8" s="215"/>
      <c r="B8" s="215"/>
      <c r="C8" s="215"/>
      <c r="D8" s="217"/>
      <c r="E8" s="215"/>
      <c r="F8" s="215"/>
      <c r="G8" s="215"/>
    </row>
    <row r="9" spans="1:7" ht="15.75">
      <c r="A9" s="219"/>
      <c r="B9" s="215"/>
      <c r="C9" s="215"/>
      <c r="D9" s="215"/>
      <c r="E9" s="215"/>
      <c r="F9" s="215"/>
      <c r="G9" s="215"/>
    </row>
    <row r="10" spans="1:7" ht="15.75">
      <c r="A10" s="214"/>
      <c r="B10" s="215"/>
      <c r="C10" s="215"/>
      <c r="D10" s="215"/>
      <c r="E10" s="215"/>
      <c r="F10" s="215"/>
      <c r="G10" s="215"/>
    </row>
    <row r="11" spans="1:7" ht="15.75">
      <c r="A11" s="214"/>
      <c r="B11" s="215"/>
      <c r="C11" s="215"/>
      <c r="D11" s="215"/>
      <c r="E11" s="215"/>
      <c r="F11" s="215"/>
      <c r="G11" s="215"/>
    </row>
    <row r="12" spans="1:7" ht="15.75">
      <c r="A12" s="214"/>
      <c r="B12" s="215"/>
      <c r="C12" s="215"/>
      <c r="D12" s="215"/>
      <c r="E12" s="215"/>
      <c r="F12" s="215"/>
      <c r="G12" s="215"/>
    </row>
    <row r="13" spans="1:8" ht="19.5">
      <c r="A13" s="215"/>
      <c r="B13" s="215"/>
      <c r="C13" s="293" t="s">
        <v>349</v>
      </c>
      <c r="D13" s="293"/>
      <c r="E13" s="293"/>
      <c r="F13" s="293"/>
      <c r="G13" s="293"/>
      <c r="H13" s="293"/>
    </row>
    <row r="14" spans="1:8" ht="19.5">
      <c r="A14" s="215"/>
      <c r="B14" s="215"/>
      <c r="C14" s="293" t="s">
        <v>350</v>
      </c>
      <c r="D14" s="293"/>
      <c r="E14" s="293"/>
      <c r="F14" s="293"/>
      <c r="G14" s="293"/>
      <c r="H14" s="293"/>
    </row>
    <row r="15" spans="1:7" ht="15">
      <c r="A15" s="215"/>
      <c r="B15" s="215"/>
      <c r="C15" s="215"/>
      <c r="D15" s="215"/>
      <c r="E15" s="215"/>
      <c r="F15" s="215"/>
      <c r="G15" s="215"/>
    </row>
    <row r="16" spans="1:7" ht="15">
      <c r="A16" s="215"/>
      <c r="B16" s="215"/>
      <c r="C16" s="215"/>
      <c r="D16" s="220"/>
      <c r="E16" s="215"/>
      <c r="F16" s="215"/>
      <c r="G16" s="215"/>
    </row>
    <row r="17" spans="1:7" ht="15.75">
      <c r="A17" s="215"/>
      <c r="B17" s="215"/>
      <c r="C17" s="221" t="s">
        <v>492</v>
      </c>
      <c r="D17" s="221"/>
      <c r="E17" s="221"/>
      <c r="F17" s="221"/>
      <c r="G17" s="221"/>
    </row>
    <row r="18" spans="1:7" ht="15">
      <c r="A18" s="215"/>
      <c r="B18" s="215"/>
      <c r="C18" s="215"/>
      <c r="D18" s="215"/>
      <c r="E18" s="215"/>
      <c r="F18" s="215"/>
      <c r="G18" s="215"/>
    </row>
    <row r="19" spans="1:7" ht="15">
      <c r="A19" s="215"/>
      <c r="B19" s="215"/>
      <c r="C19" s="215"/>
      <c r="D19" s="215"/>
      <c r="E19" s="215"/>
      <c r="F19" s="215"/>
      <c r="G19" s="215"/>
    </row>
    <row r="20" spans="1:7" ht="15">
      <c r="A20" s="215"/>
      <c r="B20" s="215"/>
      <c r="C20" s="215"/>
      <c r="D20" s="215"/>
      <c r="E20" s="215"/>
      <c r="F20" s="215"/>
      <c r="G20" s="215"/>
    </row>
    <row r="21" spans="1:7" ht="15.75">
      <c r="A21" s="214"/>
      <c r="B21" s="215"/>
      <c r="C21" s="215"/>
      <c r="D21" s="215"/>
      <c r="E21" s="215"/>
      <c r="F21" s="215"/>
      <c r="G21" s="215"/>
    </row>
    <row r="22" spans="1:7" ht="15.75">
      <c r="A22" s="214"/>
      <c r="B22" s="215"/>
      <c r="C22" s="215"/>
      <c r="D22" s="217"/>
      <c r="E22" s="215"/>
      <c r="F22" s="215"/>
      <c r="G22" s="215"/>
    </row>
    <row r="23" spans="1:7" ht="15.75">
      <c r="A23" s="214"/>
      <c r="B23" s="215"/>
      <c r="C23" s="215"/>
      <c r="D23" s="220"/>
      <c r="E23" s="215"/>
      <c r="F23" s="215"/>
      <c r="G23" s="215"/>
    </row>
    <row r="24" spans="1:7" ht="15.75">
      <c r="A24" s="214"/>
      <c r="B24" s="215"/>
      <c r="C24" s="215"/>
      <c r="D24" s="215"/>
      <c r="E24" s="215"/>
      <c r="F24" s="215"/>
      <c r="G24" s="215"/>
    </row>
    <row r="25" spans="1:7" ht="15.75">
      <c r="A25" s="214"/>
      <c r="B25" s="215"/>
      <c r="C25" s="215"/>
      <c r="D25" s="215"/>
      <c r="E25" s="215"/>
      <c r="F25" s="215"/>
      <c r="G25" s="215"/>
    </row>
    <row r="26" spans="1:7" ht="15.75">
      <c r="A26" s="214"/>
      <c r="B26" s="215"/>
      <c r="C26" s="215"/>
      <c r="D26" s="215"/>
      <c r="E26" s="215"/>
      <c r="F26" s="215"/>
      <c r="G26" s="215"/>
    </row>
    <row r="27" spans="1:7" ht="15.75">
      <c r="A27" s="214"/>
      <c r="B27" s="215"/>
      <c r="C27" s="215"/>
      <c r="D27" s="217"/>
      <c r="E27" s="215"/>
      <c r="F27" s="215"/>
      <c r="G27" s="215"/>
    </row>
    <row r="28" spans="1:7" ht="15.75">
      <c r="A28" s="214"/>
      <c r="B28" s="215"/>
      <c r="C28" s="215"/>
      <c r="D28" s="215"/>
      <c r="E28" s="215"/>
      <c r="F28" s="215"/>
      <c r="G28" s="215"/>
    </row>
    <row r="29" spans="1:7" ht="15.75">
      <c r="A29" s="214"/>
      <c r="B29" s="215"/>
      <c r="C29" s="215"/>
      <c r="D29" s="215"/>
      <c r="E29" s="215"/>
      <c r="F29" s="215"/>
      <c r="G29" s="215"/>
    </row>
    <row r="30" spans="1:7" ht="15.75">
      <c r="A30" s="214"/>
      <c r="B30" s="215"/>
      <c r="C30" s="215"/>
      <c r="D30" s="215"/>
      <c r="E30" s="215"/>
      <c r="F30" s="215"/>
      <c r="G30" s="215"/>
    </row>
    <row r="31" spans="1:7" ht="15.75">
      <c r="A31" s="214"/>
      <c r="B31" s="215"/>
      <c r="C31" s="215"/>
      <c r="D31" s="215"/>
      <c r="E31" s="215"/>
      <c r="F31" s="215"/>
      <c r="G31" s="215"/>
    </row>
    <row r="32" spans="6:7" ht="15">
      <c r="F32" s="215"/>
      <c r="G32" s="215"/>
    </row>
    <row r="33" spans="6:7" ht="15">
      <c r="F33" s="215"/>
      <c r="G33" s="215"/>
    </row>
    <row r="34" spans="1:7" ht="15.75">
      <c r="A34" s="214"/>
      <c r="B34" s="215"/>
      <c r="C34" s="215"/>
      <c r="D34" s="215"/>
      <c r="E34" s="215"/>
      <c r="F34" s="215"/>
      <c r="G34" s="215"/>
    </row>
    <row r="35" spans="1:7" ht="15.75">
      <c r="A35" s="214"/>
      <c r="B35" s="215"/>
      <c r="C35" s="215"/>
      <c r="D35" s="215"/>
      <c r="E35" s="215"/>
      <c r="F35" s="215"/>
      <c r="G35" s="215"/>
    </row>
    <row r="36" spans="1:7" ht="15.75">
      <c r="A36" s="214"/>
      <c r="B36" s="215"/>
      <c r="C36" s="215"/>
      <c r="D36" s="215"/>
      <c r="E36" s="215"/>
      <c r="F36" s="215"/>
      <c r="G36" s="215"/>
    </row>
    <row r="37" spans="1:7" ht="15.75">
      <c r="A37" s="222"/>
      <c r="B37" s="215"/>
      <c r="C37" s="222"/>
      <c r="D37" s="223"/>
      <c r="E37" s="215"/>
      <c r="F37" s="215"/>
      <c r="G37" s="215"/>
    </row>
    <row r="38" spans="1:7" ht="15.75">
      <c r="A38" s="214"/>
      <c r="E38" s="215"/>
      <c r="F38" s="215"/>
      <c r="G38" s="215"/>
    </row>
    <row r="39" spans="3:7" ht="15.75">
      <c r="C39" s="214" t="s">
        <v>493</v>
      </c>
      <c r="D39" s="223"/>
      <c r="E39" s="215"/>
      <c r="F39" s="215"/>
      <c r="G39" s="215"/>
    </row>
    <row r="45" spans="1:7" ht="15">
      <c r="A45" s="215"/>
      <c r="B45" s="215"/>
      <c r="C45" s="215"/>
      <c r="D45" s="217" t="s">
        <v>279</v>
      </c>
      <c r="E45" s="215"/>
      <c r="F45" s="215"/>
      <c r="G45" s="215"/>
    </row>
    <row r="46" spans="1:7" ht="15.75">
      <c r="A46" s="214"/>
      <c r="B46" s="215"/>
      <c r="C46" s="215"/>
      <c r="D46" s="224" t="s">
        <v>494</v>
      </c>
      <c r="E46" s="215"/>
      <c r="F46" s="215"/>
      <c r="G46" s="215"/>
    </row>
    <row r="47" spans="1:7" ht="15.75">
      <c r="A47" s="214"/>
      <c r="B47" s="215"/>
      <c r="C47" s="215"/>
      <c r="D47" s="215"/>
      <c r="E47" s="215"/>
      <c r="F47" s="215"/>
      <c r="G47" s="215"/>
    </row>
    <row r="48" spans="1:7" ht="15.75">
      <c r="A48" s="214"/>
      <c r="B48" s="215"/>
      <c r="C48" s="215"/>
      <c r="D48" s="215"/>
      <c r="E48" s="215"/>
      <c r="F48" s="215"/>
      <c r="G48" s="215"/>
    </row>
    <row r="49" spans="1:7" ht="15">
      <c r="A49" s="215"/>
      <c r="B49" s="215"/>
      <c r="C49" s="215"/>
      <c r="D49" s="217" t="s">
        <v>197</v>
      </c>
      <c r="E49" s="215"/>
      <c r="F49" s="215"/>
      <c r="G49" s="215"/>
    </row>
    <row r="50" spans="1:7" ht="15.75">
      <c r="A50" s="219"/>
      <c r="B50" s="215"/>
      <c r="C50" s="215"/>
      <c r="D50" s="215"/>
      <c r="E50" s="215"/>
      <c r="F50" s="215"/>
      <c r="G50" s="215"/>
    </row>
    <row r="51" spans="1:7" ht="15.75">
      <c r="A51" s="214"/>
      <c r="B51" s="215"/>
      <c r="C51" s="215"/>
      <c r="D51" s="215"/>
      <c r="E51" s="215"/>
      <c r="F51" s="215"/>
      <c r="G51" s="215"/>
    </row>
    <row r="52" spans="1:7" ht="15.75">
      <c r="A52" s="214"/>
      <c r="B52" s="215"/>
      <c r="C52" s="215"/>
      <c r="D52" s="215"/>
      <c r="E52" s="215"/>
      <c r="F52" s="215"/>
      <c r="G52" s="215"/>
    </row>
    <row r="53" spans="1:7" ht="15.75">
      <c r="A53" s="214"/>
      <c r="B53" s="215"/>
      <c r="C53" s="215"/>
      <c r="D53" s="215"/>
      <c r="E53" s="215"/>
      <c r="F53" s="215"/>
      <c r="G53" s="215"/>
    </row>
    <row r="54" spans="1:7" ht="15">
      <c r="A54" s="215"/>
      <c r="B54" s="215"/>
      <c r="C54" s="215"/>
      <c r="D54" s="215"/>
      <c r="E54" s="215"/>
      <c r="F54" s="215"/>
      <c r="G54" s="215"/>
    </row>
    <row r="55" spans="1:7" ht="15">
      <c r="A55" s="215"/>
      <c r="B55" s="215"/>
      <c r="C55" s="215"/>
      <c r="D55" s="215"/>
      <c r="E55" s="215"/>
      <c r="F55" s="215"/>
      <c r="G55" s="215"/>
    </row>
    <row r="56" spans="1:7" ht="15">
      <c r="A56" s="215"/>
      <c r="B56" s="215"/>
      <c r="C56" s="215"/>
      <c r="D56" s="220" t="s">
        <v>351</v>
      </c>
      <c r="E56" s="215"/>
      <c r="F56" s="215"/>
      <c r="G56" s="215"/>
    </row>
    <row r="57" spans="1:7" ht="15">
      <c r="A57" s="215"/>
      <c r="B57" s="215"/>
      <c r="C57" s="215"/>
      <c r="D57" s="220" t="s">
        <v>352</v>
      </c>
      <c r="E57" s="215"/>
      <c r="F57" s="215"/>
      <c r="G57" s="215"/>
    </row>
    <row r="58" spans="1:7" ht="15">
      <c r="A58" s="215"/>
      <c r="B58" s="215"/>
      <c r="C58" s="215"/>
      <c r="D58" s="215"/>
      <c r="E58" s="215"/>
      <c r="F58" s="215"/>
      <c r="G58" s="215"/>
    </row>
    <row r="59" spans="1:7" ht="15">
      <c r="A59" s="215"/>
      <c r="B59" s="215"/>
      <c r="C59" s="215"/>
      <c r="D59" s="215"/>
      <c r="E59" s="215"/>
      <c r="F59" s="215"/>
      <c r="G59" s="215"/>
    </row>
    <row r="60" spans="1:7" ht="15">
      <c r="A60" s="215"/>
      <c r="B60" s="215"/>
      <c r="C60" s="215"/>
      <c r="D60" s="215"/>
      <c r="E60" s="215"/>
      <c r="F60" s="215"/>
      <c r="G60" s="215"/>
    </row>
    <row r="61" spans="1:7" ht="15">
      <c r="A61" s="215"/>
      <c r="B61" s="215"/>
      <c r="C61" s="215"/>
      <c r="D61" s="215"/>
      <c r="E61" s="215"/>
      <c r="F61" s="215"/>
      <c r="G61" s="215"/>
    </row>
    <row r="62" spans="1:7" ht="15.75">
      <c r="A62" s="214"/>
      <c r="B62" s="215"/>
      <c r="C62" s="215"/>
      <c r="D62" s="215"/>
      <c r="E62" s="215"/>
      <c r="F62" s="215"/>
      <c r="G62" s="215"/>
    </row>
    <row r="63" spans="1:7" ht="15.75">
      <c r="A63" s="214"/>
      <c r="B63" s="215"/>
      <c r="C63" s="215"/>
      <c r="D63" s="217" t="s">
        <v>52</v>
      </c>
      <c r="E63" s="215"/>
      <c r="F63" s="215"/>
      <c r="G63" s="215"/>
    </row>
    <row r="64" spans="1:7" ht="15.75">
      <c r="A64" s="214"/>
      <c r="B64" s="215"/>
      <c r="C64" s="215"/>
      <c r="D64" s="220" t="s">
        <v>313</v>
      </c>
      <c r="E64" s="215"/>
      <c r="F64" s="215"/>
      <c r="G64" s="215"/>
    </row>
    <row r="65" spans="1:7" ht="15.75">
      <c r="A65" s="214"/>
      <c r="B65" s="215"/>
      <c r="C65" s="215"/>
      <c r="D65" s="215"/>
      <c r="E65" s="215"/>
      <c r="F65" s="215"/>
      <c r="G65" s="215"/>
    </row>
    <row r="66" spans="1:7" ht="15.75">
      <c r="A66" s="214"/>
      <c r="B66" s="215"/>
      <c r="C66" s="215"/>
      <c r="D66" s="215"/>
      <c r="E66" s="215"/>
      <c r="F66" s="215"/>
      <c r="G66" s="215"/>
    </row>
    <row r="67" spans="1:7" ht="15.75">
      <c r="A67" s="214"/>
      <c r="B67" s="215"/>
      <c r="C67" s="215"/>
      <c r="D67" s="215"/>
      <c r="E67" s="215"/>
      <c r="F67" s="215"/>
      <c r="G67" s="215"/>
    </row>
    <row r="68" spans="1:7" ht="15.75">
      <c r="A68" s="214"/>
      <c r="B68" s="215"/>
      <c r="C68" s="215"/>
      <c r="D68" s="217" t="s">
        <v>300</v>
      </c>
      <c r="E68" s="215"/>
      <c r="F68" s="215"/>
      <c r="G68" s="215"/>
    </row>
    <row r="69" spans="1:7" ht="15.75">
      <c r="A69" s="214"/>
      <c r="B69" s="215"/>
      <c r="C69" s="215"/>
      <c r="D69" s="215"/>
      <c r="E69" s="215"/>
      <c r="F69" s="215"/>
      <c r="G69" s="215"/>
    </row>
    <row r="70" spans="1:7" ht="15.75">
      <c r="A70" s="214"/>
      <c r="B70" s="215"/>
      <c r="C70" s="215"/>
      <c r="D70" s="215"/>
      <c r="E70" s="215"/>
      <c r="F70" s="215"/>
      <c r="G70" s="215"/>
    </row>
    <row r="71" spans="1:7" ht="15.75">
      <c r="A71" s="214"/>
      <c r="B71" s="215"/>
      <c r="C71" s="215"/>
      <c r="D71" s="215"/>
      <c r="E71" s="215"/>
      <c r="F71" s="215"/>
      <c r="G71" s="215"/>
    </row>
    <row r="72" spans="1:7" ht="15.75">
      <c r="A72" s="214"/>
      <c r="B72" s="215"/>
      <c r="C72" s="215"/>
      <c r="D72" s="215"/>
      <c r="E72" s="215"/>
      <c r="F72" s="215"/>
      <c r="G72" s="215"/>
    </row>
    <row r="73" spans="1:7" ht="15.75">
      <c r="A73" s="214"/>
      <c r="B73" s="215"/>
      <c r="C73" s="215"/>
      <c r="D73" s="215"/>
      <c r="E73" s="215"/>
      <c r="F73" s="215"/>
      <c r="G73" s="215"/>
    </row>
    <row r="74" spans="1:7" ht="15.75">
      <c r="A74" s="214"/>
      <c r="B74" s="215"/>
      <c r="C74" s="215"/>
      <c r="D74" s="215"/>
      <c r="E74" s="215"/>
      <c r="F74" s="215"/>
      <c r="G74" s="215"/>
    </row>
    <row r="75" spans="1:7" ht="15.75">
      <c r="A75" s="214"/>
      <c r="B75" s="215"/>
      <c r="C75" s="215"/>
      <c r="D75" s="215"/>
      <c r="E75" s="215"/>
      <c r="F75" s="215"/>
      <c r="G75" s="215"/>
    </row>
    <row r="76" spans="1:7" ht="15.75">
      <c r="A76" s="214"/>
      <c r="B76" s="215"/>
      <c r="C76" s="215"/>
      <c r="D76" s="215"/>
      <c r="E76" s="215"/>
      <c r="F76" s="215"/>
      <c r="G76" s="215"/>
    </row>
    <row r="77" spans="1:7" ht="15.75">
      <c r="A77" s="214"/>
      <c r="B77" s="215"/>
      <c r="C77" s="215"/>
      <c r="D77" s="215"/>
      <c r="E77" s="215"/>
      <c r="F77" s="215"/>
      <c r="G77" s="215"/>
    </row>
    <row r="78" spans="1:7" ht="15.75">
      <c r="A78" s="214"/>
      <c r="B78" s="215"/>
      <c r="C78" s="215"/>
      <c r="D78" s="215"/>
      <c r="E78" s="215"/>
      <c r="F78" s="215"/>
      <c r="G78" s="215"/>
    </row>
    <row r="79" spans="1:7" ht="15.75">
      <c r="A79" s="214"/>
      <c r="B79" s="215"/>
      <c r="C79" s="215"/>
      <c r="D79" s="215"/>
      <c r="E79" s="215"/>
      <c r="F79" s="215"/>
      <c r="G79" s="215"/>
    </row>
    <row r="80" spans="1:7" ht="10.5" customHeight="1">
      <c r="A80" s="222" t="s">
        <v>353</v>
      </c>
      <c r="B80" s="215"/>
      <c r="C80" s="215"/>
      <c r="D80" s="215"/>
      <c r="E80" s="215"/>
      <c r="F80" s="215"/>
      <c r="G80" s="215"/>
    </row>
    <row r="81" spans="1:7" ht="10.5" customHeight="1">
      <c r="A81" s="222" t="s">
        <v>354</v>
      </c>
      <c r="B81" s="215"/>
      <c r="C81" s="215"/>
      <c r="D81" s="215"/>
      <c r="E81" s="215"/>
      <c r="F81" s="215"/>
      <c r="G81" s="215"/>
    </row>
    <row r="82" spans="1:7" ht="10.5" customHeight="1">
      <c r="A82" s="222" t="s">
        <v>355</v>
      </c>
      <c r="B82" s="215"/>
      <c r="C82" s="222"/>
      <c r="D82" s="223"/>
      <c r="E82" s="215"/>
      <c r="F82" s="215"/>
      <c r="G82" s="215"/>
    </row>
    <row r="83" spans="1:7" ht="10.5" customHeight="1">
      <c r="A83" s="225" t="s">
        <v>356</v>
      </c>
      <c r="B83" s="215"/>
      <c r="C83" s="215"/>
      <c r="D83" s="215"/>
      <c r="E83" s="215"/>
      <c r="F83" s="215"/>
      <c r="G83" s="215"/>
    </row>
    <row r="84" spans="1:7" ht="15">
      <c r="A84" s="215"/>
      <c r="B84" s="215"/>
      <c r="C84" s="215"/>
      <c r="D84" s="215"/>
      <c r="E84" s="215"/>
      <c r="F84" s="215"/>
      <c r="G84" s="215"/>
    </row>
    <row r="85" spans="1:7" ht="15">
      <c r="A85" s="294" t="s">
        <v>357</v>
      </c>
      <c r="B85" s="294"/>
      <c r="C85" s="294"/>
      <c r="D85" s="294"/>
      <c r="E85" s="294"/>
      <c r="F85" s="294"/>
      <c r="G85" s="294"/>
    </row>
    <row r="86" spans="1:12" ht="6.75" customHeight="1">
      <c r="A86" s="226"/>
      <c r="B86" s="226"/>
      <c r="C86" s="226"/>
      <c r="D86" s="226"/>
      <c r="E86" s="226"/>
      <c r="F86" s="226"/>
      <c r="G86" s="226"/>
      <c r="L86" s="217"/>
    </row>
    <row r="87" spans="1:12" ht="15">
      <c r="A87" s="227" t="s">
        <v>42</v>
      </c>
      <c r="B87" s="228" t="s">
        <v>43</v>
      </c>
      <c r="C87" s="228"/>
      <c r="D87" s="228"/>
      <c r="E87" s="228"/>
      <c r="F87" s="228"/>
      <c r="G87" s="229" t="s">
        <v>44</v>
      </c>
      <c r="L87" s="220"/>
    </row>
    <row r="88" spans="1:12" ht="6.75" customHeight="1">
      <c r="A88" s="230"/>
      <c r="B88" s="230"/>
      <c r="C88" s="230"/>
      <c r="D88" s="230"/>
      <c r="E88" s="230"/>
      <c r="F88" s="230"/>
      <c r="G88" s="231"/>
      <c r="L88" s="232"/>
    </row>
    <row r="89" spans="1:12" ht="12.75" customHeight="1">
      <c r="A89" s="233" t="s">
        <v>45</v>
      </c>
      <c r="B89" s="234" t="s">
        <v>280</v>
      </c>
      <c r="C89" s="226"/>
      <c r="D89" s="226"/>
      <c r="E89" s="226"/>
      <c r="F89" s="226"/>
      <c r="G89" s="235">
        <v>4</v>
      </c>
      <c r="L89" s="232"/>
    </row>
    <row r="90" spans="1:12" ht="12.75" customHeight="1">
      <c r="A90" s="233" t="s">
        <v>46</v>
      </c>
      <c r="B90" s="234" t="s">
        <v>310</v>
      </c>
      <c r="C90" s="226"/>
      <c r="D90" s="226"/>
      <c r="E90" s="226"/>
      <c r="F90" s="226"/>
      <c r="G90" s="235">
        <v>5</v>
      </c>
      <c r="L90" s="232"/>
    </row>
    <row r="91" spans="1:12" ht="12.75" customHeight="1">
      <c r="A91" s="233" t="s">
        <v>47</v>
      </c>
      <c r="B91" s="234" t="s">
        <v>311</v>
      </c>
      <c r="C91" s="226"/>
      <c r="D91" s="226"/>
      <c r="E91" s="226"/>
      <c r="F91" s="226"/>
      <c r="G91" s="235">
        <v>6</v>
      </c>
      <c r="L91" s="217"/>
    </row>
    <row r="92" spans="1:12" ht="12.75" customHeight="1">
      <c r="A92" s="233" t="s">
        <v>48</v>
      </c>
      <c r="B92" s="234" t="s">
        <v>281</v>
      </c>
      <c r="C92" s="226"/>
      <c r="D92" s="226"/>
      <c r="E92" s="226"/>
      <c r="F92" s="226"/>
      <c r="G92" s="235">
        <v>7</v>
      </c>
      <c r="L92" s="232"/>
    </row>
    <row r="93" spans="1:12" ht="12.75" customHeight="1">
      <c r="A93" s="233" t="s">
        <v>49</v>
      </c>
      <c r="B93" s="234" t="s">
        <v>296</v>
      </c>
      <c r="C93" s="226"/>
      <c r="D93" s="226"/>
      <c r="E93" s="226"/>
      <c r="F93" s="226"/>
      <c r="G93" s="235">
        <v>9</v>
      </c>
      <c r="L93" s="232"/>
    </row>
    <row r="94" spans="1:12" ht="12.75" customHeight="1">
      <c r="A94" s="233" t="s">
        <v>50</v>
      </c>
      <c r="B94" s="234" t="s">
        <v>294</v>
      </c>
      <c r="C94" s="226"/>
      <c r="D94" s="226"/>
      <c r="E94" s="226"/>
      <c r="F94" s="226"/>
      <c r="G94" s="235">
        <v>11</v>
      </c>
      <c r="L94" s="232"/>
    </row>
    <row r="95" spans="1:12" ht="12.75" customHeight="1">
      <c r="A95" s="233" t="s">
        <v>51</v>
      </c>
      <c r="B95" s="234" t="s">
        <v>295</v>
      </c>
      <c r="C95" s="226"/>
      <c r="D95" s="226"/>
      <c r="E95" s="226"/>
      <c r="F95" s="226"/>
      <c r="G95" s="235">
        <v>12</v>
      </c>
      <c r="L95" s="232"/>
    </row>
    <row r="96" spans="1:12" ht="12.75" customHeight="1">
      <c r="A96" s="233" t="s">
        <v>53</v>
      </c>
      <c r="B96" s="234" t="s">
        <v>282</v>
      </c>
      <c r="C96" s="226"/>
      <c r="D96" s="226"/>
      <c r="E96" s="226"/>
      <c r="F96" s="226"/>
      <c r="G96" s="235">
        <v>13</v>
      </c>
      <c r="L96" s="232"/>
    </row>
    <row r="97" spans="1:12" ht="12.75" customHeight="1">
      <c r="A97" s="233" t="s">
        <v>54</v>
      </c>
      <c r="B97" s="234" t="s">
        <v>179</v>
      </c>
      <c r="C97" s="226"/>
      <c r="D97" s="226"/>
      <c r="E97" s="226"/>
      <c r="F97" s="226"/>
      <c r="G97" s="235">
        <v>14</v>
      </c>
      <c r="L97" s="232"/>
    </row>
    <row r="98" spans="1:12" ht="12.75" customHeight="1">
      <c r="A98" s="233" t="s">
        <v>78</v>
      </c>
      <c r="B98" s="234" t="s">
        <v>319</v>
      </c>
      <c r="C98" s="234"/>
      <c r="D98" s="234"/>
      <c r="E98" s="226"/>
      <c r="F98" s="226"/>
      <c r="G98" s="235">
        <v>15</v>
      </c>
      <c r="L98" s="232"/>
    </row>
    <row r="99" spans="1:12" ht="12.75" customHeight="1">
      <c r="A99" s="233" t="s">
        <v>100</v>
      </c>
      <c r="B99" s="234" t="s">
        <v>283</v>
      </c>
      <c r="C99" s="226"/>
      <c r="D99" s="226"/>
      <c r="E99" s="226"/>
      <c r="F99" s="226"/>
      <c r="G99" s="235">
        <v>16</v>
      </c>
      <c r="L99" s="222"/>
    </row>
    <row r="100" spans="1:12" ht="12.75" customHeight="1">
      <c r="A100" s="233" t="s">
        <v>101</v>
      </c>
      <c r="B100" s="234" t="s">
        <v>358</v>
      </c>
      <c r="C100" s="226"/>
      <c r="D100" s="226"/>
      <c r="E100" s="226"/>
      <c r="F100" s="226"/>
      <c r="G100" s="235">
        <v>18</v>
      </c>
      <c r="L100" s="222"/>
    </row>
    <row r="101" spans="1:12" ht="12.75" customHeight="1">
      <c r="A101" s="233" t="s">
        <v>121</v>
      </c>
      <c r="B101" s="234" t="s">
        <v>284</v>
      </c>
      <c r="C101" s="226"/>
      <c r="D101" s="226"/>
      <c r="E101" s="226"/>
      <c r="F101" s="226"/>
      <c r="G101" s="235">
        <v>19</v>
      </c>
      <c r="L101" s="222"/>
    </row>
    <row r="102" spans="1:12" ht="12.75" customHeight="1">
      <c r="A102" s="233" t="s">
        <v>122</v>
      </c>
      <c r="B102" s="234" t="s">
        <v>297</v>
      </c>
      <c r="C102" s="226"/>
      <c r="D102" s="226"/>
      <c r="E102" s="226"/>
      <c r="F102" s="226"/>
      <c r="G102" s="235">
        <v>20</v>
      </c>
      <c r="L102" s="225"/>
    </row>
    <row r="103" spans="1:7" ht="12.75" customHeight="1">
      <c r="A103" s="233" t="s">
        <v>126</v>
      </c>
      <c r="B103" s="234" t="s">
        <v>285</v>
      </c>
      <c r="C103" s="226"/>
      <c r="D103" s="226"/>
      <c r="E103" s="226"/>
      <c r="F103" s="226"/>
      <c r="G103" s="235">
        <v>21</v>
      </c>
    </row>
    <row r="104" spans="1:7" ht="12.75" customHeight="1">
      <c r="A104" s="233" t="s">
        <v>248</v>
      </c>
      <c r="B104" s="234" t="s">
        <v>286</v>
      </c>
      <c r="C104" s="226"/>
      <c r="D104" s="226"/>
      <c r="E104" s="226"/>
      <c r="F104" s="226"/>
      <c r="G104" s="235">
        <v>22</v>
      </c>
    </row>
    <row r="105" spans="1:7" ht="12.75" customHeight="1">
      <c r="A105" s="233" t="s">
        <v>260</v>
      </c>
      <c r="B105" s="234" t="s">
        <v>287</v>
      </c>
      <c r="C105" s="226"/>
      <c r="D105" s="226"/>
      <c r="E105" s="226"/>
      <c r="F105" s="226"/>
      <c r="G105" s="235">
        <v>23</v>
      </c>
    </row>
    <row r="106" spans="1:7" ht="12.75" customHeight="1">
      <c r="A106" s="233" t="s">
        <v>261</v>
      </c>
      <c r="B106" s="234" t="s">
        <v>365</v>
      </c>
      <c r="C106" s="226"/>
      <c r="D106" s="226"/>
      <c r="E106" s="226"/>
      <c r="F106" s="226"/>
      <c r="G106" s="235">
        <v>24</v>
      </c>
    </row>
    <row r="107" spans="1:7" ht="12.75" customHeight="1">
      <c r="A107" s="233" t="s">
        <v>331</v>
      </c>
      <c r="B107" s="234" t="s">
        <v>288</v>
      </c>
      <c r="C107" s="226"/>
      <c r="D107" s="226"/>
      <c r="E107" s="226"/>
      <c r="F107" s="226"/>
      <c r="G107" s="235">
        <v>25</v>
      </c>
    </row>
    <row r="108" spans="1:7" ht="12.75" customHeight="1">
      <c r="A108" s="233" t="s">
        <v>366</v>
      </c>
      <c r="B108" s="234" t="s">
        <v>289</v>
      </c>
      <c r="C108" s="226"/>
      <c r="D108" s="226"/>
      <c r="E108" s="226"/>
      <c r="F108" s="226"/>
      <c r="G108" s="235">
        <v>26</v>
      </c>
    </row>
    <row r="109" spans="1:7" ht="6.75" customHeight="1">
      <c r="A109" s="233"/>
      <c r="B109" s="226"/>
      <c r="C109" s="226"/>
      <c r="D109" s="226"/>
      <c r="E109" s="226"/>
      <c r="F109" s="226"/>
      <c r="G109" s="236"/>
    </row>
    <row r="110" spans="1:7" ht="15">
      <c r="A110" s="227" t="s">
        <v>55</v>
      </c>
      <c r="B110" s="228" t="s">
        <v>43</v>
      </c>
      <c r="C110" s="228"/>
      <c r="D110" s="228"/>
      <c r="E110" s="228"/>
      <c r="F110" s="228"/>
      <c r="G110" s="229" t="s">
        <v>44</v>
      </c>
    </row>
    <row r="111" spans="1:7" ht="6.75" customHeight="1">
      <c r="A111" s="237"/>
      <c r="B111" s="230"/>
      <c r="C111" s="230"/>
      <c r="D111" s="230"/>
      <c r="E111" s="230"/>
      <c r="F111" s="230"/>
      <c r="G111" s="238"/>
    </row>
    <row r="112" spans="1:7" ht="12.75" customHeight="1">
      <c r="A112" s="233" t="s">
        <v>45</v>
      </c>
      <c r="B112" s="234" t="s">
        <v>280</v>
      </c>
      <c r="C112" s="226"/>
      <c r="D112" s="226"/>
      <c r="E112" s="226"/>
      <c r="F112" s="226"/>
      <c r="G112" s="235">
        <v>4</v>
      </c>
    </row>
    <row r="113" spans="1:7" ht="12.75" customHeight="1">
      <c r="A113" s="233" t="s">
        <v>46</v>
      </c>
      <c r="B113" s="234" t="s">
        <v>290</v>
      </c>
      <c r="C113" s="226"/>
      <c r="D113" s="226"/>
      <c r="E113" s="226"/>
      <c r="F113" s="226"/>
      <c r="G113" s="235">
        <v>5</v>
      </c>
    </row>
    <row r="114" spans="1:7" ht="12.75" customHeight="1">
      <c r="A114" s="233" t="s">
        <v>47</v>
      </c>
      <c r="B114" s="234" t="s">
        <v>291</v>
      </c>
      <c r="C114" s="226"/>
      <c r="D114" s="226"/>
      <c r="E114" s="226"/>
      <c r="F114" s="226"/>
      <c r="G114" s="235">
        <v>6</v>
      </c>
    </row>
    <row r="115" spans="1:7" ht="12.75" customHeight="1">
      <c r="A115" s="233" t="s">
        <v>48</v>
      </c>
      <c r="B115" s="234" t="s">
        <v>292</v>
      </c>
      <c r="C115" s="226"/>
      <c r="D115" s="226"/>
      <c r="E115" s="226"/>
      <c r="F115" s="226"/>
      <c r="G115" s="235">
        <v>8</v>
      </c>
    </row>
    <row r="116" spans="1:7" ht="12.75" customHeight="1">
      <c r="A116" s="233" t="s">
        <v>49</v>
      </c>
      <c r="B116" s="234" t="s">
        <v>293</v>
      </c>
      <c r="C116" s="226"/>
      <c r="D116" s="226"/>
      <c r="E116" s="226"/>
      <c r="F116" s="226"/>
      <c r="G116" s="235">
        <v>8</v>
      </c>
    </row>
    <row r="117" spans="1:7" ht="12.75" customHeight="1">
      <c r="A117" s="233" t="s">
        <v>50</v>
      </c>
      <c r="B117" s="234" t="s">
        <v>298</v>
      </c>
      <c r="C117" s="226"/>
      <c r="D117" s="226"/>
      <c r="E117" s="226"/>
      <c r="F117" s="226"/>
      <c r="G117" s="235">
        <v>10</v>
      </c>
    </row>
    <row r="118" spans="1:7" ht="12.75" customHeight="1">
      <c r="A118" s="233" t="s">
        <v>51</v>
      </c>
      <c r="B118" s="234" t="s">
        <v>299</v>
      </c>
      <c r="C118" s="226"/>
      <c r="D118" s="226"/>
      <c r="E118" s="226"/>
      <c r="F118" s="226"/>
      <c r="G118" s="235">
        <v>10</v>
      </c>
    </row>
    <row r="119" spans="1:7" ht="12.75" customHeight="1">
      <c r="A119" s="233" t="s">
        <v>53</v>
      </c>
      <c r="B119" s="234" t="s">
        <v>294</v>
      </c>
      <c r="C119" s="226"/>
      <c r="D119" s="226"/>
      <c r="E119" s="226"/>
      <c r="F119" s="226"/>
      <c r="G119" s="235">
        <v>11</v>
      </c>
    </row>
    <row r="120" spans="1:7" ht="12.75" customHeight="1">
      <c r="A120" s="233" t="s">
        <v>54</v>
      </c>
      <c r="B120" s="234" t="s">
        <v>295</v>
      </c>
      <c r="C120" s="226"/>
      <c r="D120" s="226"/>
      <c r="E120" s="226"/>
      <c r="F120" s="226"/>
      <c r="G120" s="235">
        <v>12</v>
      </c>
    </row>
    <row r="121" spans="1:7" ht="12.75" customHeight="1">
      <c r="A121" s="233" t="s">
        <v>78</v>
      </c>
      <c r="B121" s="234" t="s">
        <v>282</v>
      </c>
      <c r="C121" s="226"/>
      <c r="D121" s="226"/>
      <c r="E121" s="226"/>
      <c r="F121" s="226"/>
      <c r="G121" s="235">
        <v>13</v>
      </c>
    </row>
    <row r="122" spans="1:7" ht="12.75" customHeight="1">
      <c r="A122" s="233" t="s">
        <v>100</v>
      </c>
      <c r="B122" s="234" t="s">
        <v>179</v>
      </c>
      <c r="C122" s="226"/>
      <c r="D122" s="226"/>
      <c r="E122" s="226"/>
      <c r="F122" s="226"/>
      <c r="G122" s="235">
        <v>14</v>
      </c>
    </row>
    <row r="123" spans="1:7" ht="12.75" customHeight="1">
      <c r="A123" s="233" t="s">
        <v>101</v>
      </c>
      <c r="B123" s="234" t="s">
        <v>319</v>
      </c>
      <c r="C123" s="226"/>
      <c r="D123" s="226"/>
      <c r="E123" s="226"/>
      <c r="F123" s="226"/>
      <c r="G123" s="235">
        <v>15</v>
      </c>
    </row>
    <row r="124" spans="1:7" ht="54.75" customHeight="1">
      <c r="A124" s="295" t="s">
        <v>302</v>
      </c>
      <c r="B124" s="295"/>
      <c r="C124" s="295"/>
      <c r="D124" s="295"/>
      <c r="E124" s="295"/>
      <c r="F124" s="295"/>
      <c r="G124" s="295"/>
    </row>
    <row r="125" spans="1:7" ht="15" customHeight="1">
      <c r="A125" s="239"/>
      <c r="B125" s="239"/>
      <c r="C125" s="239"/>
      <c r="D125" s="239"/>
      <c r="E125" s="239"/>
      <c r="F125" s="239"/>
      <c r="G125" s="239"/>
    </row>
    <row r="126" spans="1:7" ht="15" customHeight="1">
      <c r="A126" s="240"/>
      <c r="B126" s="240"/>
      <c r="C126" s="240"/>
      <c r="D126" s="240"/>
      <c r="E126" s="240"/>
      <c r="F126" s="240"/>
      <c r="G126" s="240"/>
    </row>
    <row r="127" spans="1:7" ht="15" customHeight="1">
      <c r="A127" s="234"/>
      <c r="B127" s="234"/>
      <c r="C127" s="234"/>
      <c r="D127" s="234"/>
      <c r="E127" s="234"/>
      <c r="F127" s="234"/>
      <c r="G127" s="234"/>
    </row>
    <row r="128" spans="1:7" ht="10.5" customHeight="1">
      <c r="A128" s="241" t="s">
        <v>353</v>
      </c>
      <c r="C128" s="242"/>
      <c r="D128" s="242"/>
      <c r="E128" s="242"/>
      <c r="F128" s="242"/>
      <c r="G128" s="242"/>
    </row>
    <row r="129" spans="1:7" ht="10.5" customHeight="1">
      <c r="A129" s="241" t="s">
        <v>354</v>
      </c>
      <c r="C129" s="242"/>
      <c r="D129" s="242"/>
      <c r="E129" s="242"/>
      <c r="F129" s="242"/>
      <c r="G129" s="242"/>
    </row>
    <row r="130" spans="1:7" ht="10.5" customHeight="1">
      <c r="A130" s="241" t="s">
        <v>355</v>
      </c>
      <c r="C130" s="242"/>
      <c r="D130" s="242"/>
      <c r="E130" s="242"/>
      <c r="F130" s="242"/>
      <c r="G130" s="242"/>
    </row>
    <row r="131" spans="1:7" ht="10.5" customHeight="1">
      <c r="A131" s="225" t="s">
        <v>356</v>
      </c>
      <c r="B131" s="243"/>
      <c r="C131" s="242"/>
      <c r="D131" s="242"/>
      <c r="E131" s="242"/>
      <c r="F131" s="242"/>
      <c r="G131" s="24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1" customWidth="1"/>
    <col min="9" max="9" width="17.421875" style="41" bestFit="1" customWidth="1"/>
    <col min="10" max="12" width="17.140625" style="41" bestFit="1" customWidth="1"/>
    <col min="13" max="13" width="17.421875" style="41" bestFit="1" customWidth="1"/>
    <col min="14" max="14" width="12.8515625" style="41" bestFit="1" customWidth="1"/>
    <col min="15" max="15" width="18.8515625" style="36" customWidth="1"/>
    <col min="16" max="19" width="11.421875" style="36" customWidth="1"/>
    <col min="20" max="21" width="11.421875" style="41" customWidth="1"/>
    <col min="22" max="22" width="18.140625" style="41" bestFit="1" customWidth="1"/>
    <col min="23" max="23" width="19.7109375" style="41"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1" customFormat="1" ht="15.75" customHeight="1">
      <c r="A1" s="299" t="s">
        <v>154</v>
      </c>
      <c r="B1" s="299"/>
      <c r="C1" s="299"/>
      <c r="D1" s="299"/>
      <c r="E1" s="299"/>
      <c r="F1" s="299"/>
      <c r="G1" s="203"/>
      <c r="H1" s="204"/>
      <c r="J1" s="47"/>
      <c r="K1" s="47"/>
      <c r="P1" s="204"/>
      <c r="Q1" s="204"/>
      <c r="R1" s="204"/>
      <c r="S1" s="204"/>
      <c r="T1" s="204"/>
      <c r="U1" s="204"/>
      <c r="V1" s="37"/>
      <c r="W1" s="37"/>
      <c r="X1" s="37"/>
      <c r="Y1" s="36"/>
    </row>
    <row r="2" spans="1:25" s="41" customFormat="1" ht="15.75" customHeight="1">
      <c r="A2" s="296" t="s">
        <v>155</v>
      </c>
      <c r="B2" s="296"/>
      <c r="C2" s="296"/>
      <c r="D2" s="296"/>
      <c r="E2" s="296"/>
      <c r="F2" s="296"/>
      <c r="G2" s="203"/>
      <c r="H2" s="204"/>
      <c r="J2" s="47"/>
      <c r="K2" s="47"/>
      <c r="P2" s="204"/>
      <c r="Q2" s="204"/>
      <c r="R2" s="204"/>
      <c r="S2" s="204"/>
      <c r="T2" s="204"/>
      <c r="U2" s="204"/>
      <c r="V2" s="37"/>
      <c r="Y2" s="36"/>
    </row>
    <row r="3" spans="1:25" s="41" customFormat="1" ht="15.75" customHeight="1">
      <c r="A3" s="296" t="s">
        <v>156</v>
      </c>
      <c r="B3" s="296"/>
      <c r="C3" s="296"/>
      <c r="D3" s="296"/>
      <c r="E3" s="296"/>
      <c r="F3" s="296"/>
      <c r="G3" s="203"/>
      <c r="H3" s="204"/>
      <c r="J3" s="47"/>
      <c r="K3" s="47"/>
      <c r="P3" s="204"/>
      <c r="Q3" s="204"/>
      <c r="R3" s="204"/>
      <c r="S3" s="204"/>
      <c r="T3" s="204"/>
      <c r="U3" s="204"/>
      <c r="V3" s="37"/>
      <c r="W3" s="37"/>
      <c r="X3" s="37"/>
      <c r="Y3" s="36"/>
    </row>
    <row r="4" spans="1:25" s="41" customFormat="1" ht="15.75" customHeight="1" thickBot="1">
      <c r="A4" s="296" t="s">
        <v>303</v>
      </c>
      <c r="B4" s="296"/>
      <c r="C4" s="296"/>
      <c r="D4" s="296"/>
      <c r="E4" s="296"/>
      <c r="F4" s="296"/>
      <c r="G4" s="42"/>
      <c r="J4" s="47"/>
      <c r="K4" s="47"/>
      <c r="P4" s="36"/>
      <c r="Q4" s="36"/>
      <c r="R4" s="36"/>
      <c r="S4" s="36"/>
      <c r="Y4" s="36"/>
    </row>
    <row r="5" spans="1:25" s="41" customFormat="1" ht="13.5" thickTop="1">
      <c r="A5" s="49" t="s">
        <v>157</v>
      </c>
      <c r="B5" s="65">
        <v>2011</v>
      </c>
      <c r="C5" s="298" t="s">
        <v>495</v>
      </c>
      <c r="D5" s="298"/>
      <c r="E5" s="66" t="s">
        <v>172</v>
      </c>
      <c r="F5" s="66" t="s">
        <v>163</v>
      </c>
      <c r="G5" s="44"/>
      <c r="P5" s="36"/>
      <c r="Q5" s="36"/>
      <c r="R5" s="36"/>
      <c r="S5" s="36"/>
      <c r="Y5" s="36"/>
    </row>
    <row r="6" spans="1:25" s="41" customFormat="1" ht="13.5" thickBot="1">
      <c r="A6" s="50"/>
      <c r="B6" s="67" t="s">
        <v>162</v>
      </c>
      <c r="C6" s="177">
        <v>2011</v>
      </c>
      <c r="D6" s="177">
        <v>2012</v>
      </c>
      <c r="E6" s="69" t="s">
        <v>401</v>
      </c>
      <c r="F6" s="69">
        <v>2012</v>
      </c>
      <c r="O6" s="180"/>
      <c r="V6" s="45"/>
      <c r="W6" s="46"/>
      <c r="X6" s="46"/>
      <c r="Y6" s="36"/>
    </row>
    <row r="7" spans="1:25" s="41" customFormat="1" ht="15.75" customHeight="1" thickTop="1">
      <c r="A7" s="296" t="s">
        <v>159</v>
      </c>
      <c r="B7" s="296"/>
      <c r="C7" s="296"/>
      <c r="D7" s="296"/>
      <c r="E7" s="296"/>
      <c r="F7" s="296"/>
      <c r="H7" s="204"/>
      <c r="I7" s="204"/>
      <c r="J7" s="204"/>
      <c r="V7" s="37"/>
      <c r="W7" s="37"/>
      <c r="X7" s="37"/>
      <c r="Y7" s="36"/>
    </row>
    <row r="8" spans="1:25" s="41" customFormat="1" ht="15.75" customHeight="1">
      <c r="A8" s="33" t="s">
        <v>308</v>
      </c>
      <c r="B8" s="178">
        <v>14480967</v>
      </c>
      <c r="C8" s="178">
        <v>8122402</v>
      </c>
      <c r="D8" s="178">
        <v>7683287</v>
      </c>
      <c r="E8" s="34">
        <f>+(D8-C8)/C8</f>
        <v>-0.05406220967639868</v>
      </c>
      <c r="F8" s="35"/>
      <c r="H8" s="204"/>
      <c r="I8" s="204"/>
      <c r="J8" s="204"/>
      <c r="V8" s="37"/>
      <c r="W8" s="37"/>
      <c r="X8" s="37"/>
      <c r="Y8" s="36"/>
    </row>
    <row r="9" spans="1:25" s="41" customFormat="1" ht="15.75" customHeight="1">
      <c r="A9" s="175" t="s">
        <v>341</v>
      </c>
      <c r="B9" s="172">
        <v>8129121</v>
      </c>
      <c r="C9" s="172">
        <v>4962610</v>
      </c>
      <c r="D9" s="172">
        <v>4676124</v>
      </c>
      <c r="E9" s="38">
        <f aca="true" t="shared" si="0" ref="E9:E21">+(D9-C9)/C9</f>
        <v>-0.05772889668944366</v>
      </c>
      <c r="F9" s="38">
        <f>+D9/$D$8</f>
        <v>0.6086098306623194</v>
      </c>
      <c r="H9" s="204"/>
      <c r="I9" s="204"/>
      <c r="J9" s="204"/>
      <c r="K9" s="204"/>
      <c r="L9" s="204"/>
      <c r="V9" s="37"/>
      <c r="W9" s="37"/>
      <c r="X9" s="37"/>
      <c r="Y9" s="36"/>
    </row>
    <row r="10" spans="1:25" s="41" customFormat="1" ht="15.75" customHeight="1">
      <c r="A10" s="175" t="s">
        <v>342</v>
      </c>
      <c r="B10" s="172">
        <v>1240755</v>
      </c>
      <c r="C10" s="172">
        <v>624234</v>
      </c>
      <c r="D10" s="172">
        <v>646167</v>
      </c>
      <c r="E10" s="38">
        <f t="shared" si="0"/>
        <v>0.03513586251309605</v>
      </c>
      <c r="F10" s="38">
        <f>+D10/$D$8</f>
        <v>0.08410033362023311</v>
      </c>
      <c r="G10" s="40"/>
      <c r="J10" s="208"/>
      <c r="L10" s="37"/>
      <c r="M10" s="30"/>
      <c r="O10" s="36"/>
      <c r="P10" s="36"/>
      <c r="Q10" s="36"/>
      <c r="R10" s="36"/>
      <c r="S10" s="36"/>
      <c r="Y10" s="36"/>
    </row>
    <row r="11" spans="1:25" s="41" customFormat="1" ht="15.75" customHeight="1">
      <c r="A11" s="175" t="s">
        <v>343</v>
      </c>
      <c r="B11" s="172">
        <v>5111091</v>
      </c>
      <c r="C11" s="172">
        <v>2535558</v>
      </c>
      <c r="D11" s="172">
        <v>2360996</v>
      </c>
      <c r="E11" s="38">
        <f t="shared" si="0"/>
        <v>-0.06884559532852334</v>
      </c>
      <c r="F11" s="38">
        <f>+D11/$D$8</f>
        <v>0.3072898357174475</v>
      </c>
      <c r="G11" s="40"/>
      <c r="J11" s="208"/>
      <c r="K11" s="208"/>
      <c r="L11" s="37"/>
      <c r="M11" s="30"/>
      <c r="O11" s="36"/>
      <c r="P11" s="36"/>
      <c r="Q11" s="36"/>
      <c r="R11" s="36"/>
      <c r="S11" s="36"/>
      <c r="V11" s="37"/>
      <c r="W11" s="37"/>
      <c r="X11" s="37"/>
      <c r="Y11" s="36"/>
    </row>
    <row r="12" spans="1:25" s="41" customFormat="1" ht="15.75" customHeight="1">
      <c r="A12" s="296" t="s">
        <v>161</v>
      </c>
      <c r="B12" s="296"/>
      <c r="C12" s="296"/>
      <c r="D12" s="296"/>
      <c r="E12" s="296"/>
      <c r="F12" s="296"/>
      <c r="J12" s="208"/>
      <c r="L12" s="37"/>
      <c r="M12" s="30"/>
      <c r="O12" s="36"/>
      <c r="P12" s="36"/>
      <c r="Q12" s="36"/>
      <c r="R12" s="36"/>
      <c r="S12" s="36"/>
      <c r="V12" s="37"/>
      <c r="W12" s="37"/>
      <c r="X12" s="37"/>
      <c r="Y12" s="36"/>
    </row>
    <row r="13" spans="1:25" s="41" customFormat="1" ht="15.75" customHeight="1">
      <c r="A13" s="39" t="s">
        <v>308</v>
      </c>
      <c r="B13" s="29">
        <v>5001250</v>
      </c>
      <c r="C13" s="29">
        <v>2358440</v>
      </c>
      <c r="D13" s="29">
        <v>2511360</v>
      </c>
      <c r="E13" s="34">
        <f t="shared" si="0"/>
        <v>0.0648394701582402</v>
      </c>
      <c r="F13" s="35"/>
      <c r="G13" s="35"/>
      <c r="L13" s="37"/>
      <c r="M13" s="30"/>
      <c r="O13" s="36"/>
      <c r="P13" s="36"/>
      <c r="Q13" s="36"/>
      <c r="R13" s="36"/>
      <c r="S13" s="36"/>
      <c r="V13" s="37"/>
      <c r="W13" s="37"/>
      <c r="X13" s="37"/>
      <c r="Y13" s="36"/>
    </row>
    <row r="14" spans="1:25" s="41" customFormat="1" ht="15.75" customHeight="1">
      <c r="A14" s="175" t="s">
        <v>341</v>
      </c>
      <c r="B14" s="30">
        <v>3514307</v>
      </c>
      <c r="C14" s="30">
        <v>1683708</v>
      </c>
      <c r="D14" s="30">
        <v>1706820</v>
      </c>
      <c r="E14" s="38">
        <f t="shared" si="0"/>
        <v>0.01372684574759994</v>
      </c>
      <c r="F14" s="38">
        <f>+D14/$D$13</f>
        <v>0.6796397171253823</v>
      </c>
      <c r="G14" s="40"/>
      <c r="L14" s="37"/>
      <c r="M14" s="37"/>
      <c r="O14" s="36"/>
      <c r="P14" s="36"/>
      <c r="Q14" s="36"/>
      <c r="R14" s="36"/>
      <c r="S14" s="36"/>
      <c r="V14" s="37"/>
      <c r="W14" s="37"/>
      <c r="X14" s="37"/>
      <c r="Y14" s="36"/>
    </row>
    <row r="15" spans="1:25" s="41" customFormat="1" ht="15.75" customHeight="1">
      <c r="A15" s="175" t="s">
        <v>342</v>
      </c>
      <c r="B15" s="30">
        <v>1250214</v>
      </c>
      <c r="C15" s="30">
        <v>556372</v>
      </c>
      <c r="D15" s="30">
        <v>639506</v>
      </c>
      <c r="E15" s="38">
        <f t="shared" si="0"/>
        <v>0.14942161000194115</v>
      </c>
      <c r="F15" s="38">
        <f>+D15/$D$13</f>
        <v>0.2546452917940877</v>
      </c>
      <c r="G15" s="40"/>
      <c r="M15" s="37"/>
      <c r="O15" s="36"/>
      <c r="P15" s="36"/>
      <c r="Q15" s="36"/>
      <c r="R15" s="36"/>
      <c r="S15" s="36"/>
      <c r="V15" s="37"/>
      <c r="Y15" s="36"/>
    </row>
    <row r="16" spans="1:25" s="41" customFormat="1" ht="15.75" customHeight="1">
      <c r="A16" s="175" t="s">
        <v>343</v>
      </c>
      <c r="B16" s="30">
        <v>236729</v>
      </c>
      <c r="C16" s="30">
        <v>118360</v>
      </c>
      <c r="D16" s="30">
        <v>165034</v>
      </c>
      <c r="E16" s="38">
        <f t="shared" si="0"/>
        <v>0.39433930381885773</v>
      </c>
      <c r="F16" s="38">
        <f>+D16/$D$13</f>
        <v>0.06571499108053007</v>
      </c>
      <c r="G16" s="40"/>
      <c r="I16" s="204"/>
      <c r="J16" s="204"/>
      <c r="K16" s="204"/>
      <c r="L16" s="204"/>
      <c r="M16" s="204"/>
      <c r="N16" s="204"/>
      <c r="O16" s="204"/>
      <c r="P16" s="204"/>
      <c r="Q16" s="204"/>
      <c r="R16" s="204"/>
      <c r="S16" s="204"/>
      <c r="T16" s="204"/>
      <c r="U16" s="204"/>
      <c r="V16" s="204"/>
      <c r="W16" s="204"/>
      <c r="Y16" s="36"/>
    </row>
    <row r="17" spans="1:25" s="41" customFormat="1" ht="15.75" customHeight="1">
      <c r="A17" s="296" t="s">
        <v>173</v>
      </c>
      <c r="B17" s="296"/>
      <c r="C17" s="296"/>
      <c r="D17" s="296"/>
      <c r="E17" s="296"/>
      <c r="F17" s="296"/>
      <c r="I17" s="204"/>
      <c r="J17" s="204"/>
      <c r="K17" s="204"/>
      <c r="L17" s="204"/>
      <c r="M17" s="204"/>
      <c r="N17" s="204"/>
      <c r="O17" s="204"/>
      <c r="P17" s="204"/>
      <c r="Q17" s="204"/>
      <c r="R17" s="204"/>
      <c r="S17" s="204"/>
      <c r="T17" s="204"/>
      <c r="U17" s="204"/>
      <c r="V17" s="204"/>
      <c r="W17" s="204"/>
      <c r="X17" s="36"/>
      <c r="Y17" s="36"/>
    </row>
    <row r="18" spans="1:25" s="41" customFormat="1" ht="15.75" customHeight="1">
      <c r="A18" s="39" t="s">
        <v>308</v>
      </c>
      <c r="B18" s="29">
        <v>9479717</v>
      </c>
      <c r="C18" s="29">
        <v>5763962</v>
      </c>
      <c r="D18" s="29">
        <v>5171927</v>
      </c>
      <c r="E18" s="34">
        <f t="shared" si="0"/>
        <v>-0.10271320317517707</v>
      </c>
      <c r="F18" s="40"/>
      <c r="G18" s="40"/>
      <c r="I18" s="204"/>
      <c r="J18" s="204"/>
      <c r="K18" s="204"/>
      <c r="L18" s="204"/>
      <c r="M18" s="204"/>
      <c r="N18" s="204"/>
      <c r="O18" s="204"/>
      <c r="P18" s="204"/>
      <c r="Q18" s="204"/>
      <c r="R18" s="204"/>
      <c r="S18" s="204"/>
      <c r="T18" s="204"/>
      <c r="U18" s="204"/>
      <c r="V18" s="204"/>
      <c r="W18" s="204"/>
      <c r="X18" s="48"/>
      <c r="Y18" s="48"/>
    </row>
    <row r="19" spans="1:25" s="41" customFormat="1" ht="15.75" customHeight="1">
      <c r="A19" s="175" t="s">
        <v>341</v>
      </c>
      <c r="B19" s="30">
        <v>4614814</v>
      </c>
      <c r="C19" s="30">
        <v>3278902</v>
      </c>
      <c r="D19" s="30">
        <v>2969304</v>
      </c>
      <c r="E19" s="38">
        <f t="shared" si="0"/>
        <v>-0.09442124223291821</v>
      </c>
      <c r="F19" s="38">
        <f>+D19/$D$18</f>
        <v>0.5741194722972695</v>
      </c>
      <c r="G19" s="40"/>
      <c r="I19" s="204"/>
      <c r="J19" s="204"/>
      <c r="K19" s="204"/>
      <c r="L19" s="204"/>
      <c r="M19" s="204"/>
      <c r="N19" s="204"/>
      <c r="O19" s="204"/>
      <c r="P19" s="204"/>
      <c r="Q19" s="204"/>
      <c r="R19" s="204"/>
      <c r="S19" s="204"/>
      <c r="T19" s="204"/>
      <c r="U19" s="204"/>
      <c r="V19" s="204"/>
      <c r="W19" s="204"/>
      <c r="X19" s="48"/>
      <c r="Y19" s="48"/>
    </row>
    <row r="20" spans="1:25" s="41" customFormat="1" ht="15.75" customHeight="1">
      <c r="A20" s="175" t="s">
        <v>342</v>
      </c>
      <c r="B20" s="30">
        <v>-9459</v>
      </c>
      <c r="C20" s="30">
        <v>67862</v>
      </c>
      <c r="D20" s="30">
        <v>6661</v>
      </c>
      <c r="E20" s="38">
        <f t="shared" si="0"/>
        <v>-0.9018449205741063</v>
      </c>
      <c r="F20" s="38">
        <f>+D20/$D$18</f>
        <v>0.0012879145432640484</v>
      </c>
      <c r="G20" s="40"/>
      <c r="O20" s="36"/>
      <c r="P20" s="36"/>
      <c r="Q20" s="36"/>
      <c r="R20" s="36"/>
      <c r="S20" s="36"/>
      <c r="U20" s="37"/>
      <c r="V20" s="47"/>
      <c r="W20" s="48"/>
      <c r="X20" s="48"/>
      <c r="Y20" s="48"/>
    </row>
    <row r="21" spans="1:25" s="41" customFormat="1" ht="15.75" customHeight="1" thickBot="1">
      <c r="A21" s="176" t="s">
        <v>343</v>
      </c>
      <c r="B21" s="84">
        <v>4874362</v>
      </c>
      <c r="C21" s="84">
        <v>2417198</v>
      </c>
      <c r="D21" s="84">
        <v>2195962</v>
      </c>
      <c r="E21" s="85">
        <f t="shared" si="0"/>
        <v>-0.09152580798097631</v>
      </c>
      <c r="F21" s="85">
        <f>+D21/$D$18</f>
        <v>0.4245926131594665</v>
      </c>
      <c r="G21" s="40"/>
      <c r="O21" s="36"/>
      <c r="P21" s="36"/>
      <c r="Q21" s="36"/>
      <c r="R21" s="36"/>
      <c r="S21" s="36"/>
      <c r="U21" s="37"/>
      <c r="V21" s="47"/>
      <c r="W21" s="48"/>
      <c r="X21" s="48"/>
      <c r="Y21" s="48"/>
    </row>
    <row r="22" spans="1:25" ht="27" customHeight="1" thickTop="1">
      <c r="A22" s="297" t="s">
        <v>368</v>
      </c>
      <c r="B22" s="297"/>
      <c r="C22" s="297"/>
      <c r="D22" s="297"/>
      <c r="E22" s="297"/>
      <c r="F22" s="297"/>
      <c r="G22" s="40"/>
      <c r="U22" s="37"/>
      <c r="V22" s="47"/>
      <c r="W22" s="48"/>
      <c r="X22" s="32"/>
      <c r="Y22" s="32"/>
    </row>
    <row r="23" spans="7:26" ht="33" customHeight="1">
      <c r="G23" s="40"/>
      <c r="L23" s="37"/>
      <c r="M23" s="37"/>
      <c r="Z23" s="166" t="s">
        <v>253</v>
      </c>
    </row>
    <row r="24" spans="1:29" ht="12.75">
      <c r="A24" s="14"/>
      <c r="B24" s="14"/>
      <c r="C24" s="14"/>
      <c r="D24" s="14"/>
      <c r="E24" s="14"/>
      <c r="F24" s="14"/>
      <c r="G24" s="40"/>
      <c r="L24" s="37"/>
      <c r="M24" s="37"/>
      <c r="Z24" s="166" t="s">
        <v>341</v>
      </c>
      <c r="AA24" s="166" t="s">
        <v>342</v>
      </c>
      <c r="AB24" s="166" t="s">
        <v>343</v>
      </c>
      <c r="AC24" s="1" t="s">
        <v>250</v>
      </c>
    </row>
    <row r="25" spans="1:29" ht="15">
      <c r="A25" s="14"/>
      <c r="B25" s="14"/>
      <c r="C25" s="14"/>
      <c r="D25" s="14"/>
      <c r="E25" s="14"/>
      <c r="F25" s="14"/>
      <c r="G25" s="40"/>
      <c r="L25" s="37"/>
      <c r="M25" s="37"/>
      <c r="Y25" s="173" t="s">
        <v>496</v>
      </c>
      <c r="Z25" s="211">
        <v>2684708.489</v>
      </c>
      <c r="AA25" s="211">
        <v>272689.25500000006</v>
      </c>
      <c r="AB25" s="211">
        <v>2321498.484</v>
      </c>
      <c r="AC25" s="31">
        <f>SUM(Z25:AB25)</f>
        <v>5278896.228</v>
      </c>
    </row>
    <row r="26" spans="1:29" ht="15">
      <c r="A26" s="14"/>
      <c r="B26" s="14"/>
      <c r="C26" s="14"/>
      <c r="D26" s="14"/>
      <c r="E26" s="14"/>
      <c r="F26" s="14"/>
      <c r="G26" s="40"/>
      <c r="Y26" s="173" t="s">
        <v>497</v>
      </c>
      <c r="Z26" s="211">
        <v>2757719.904</v>
      </c>
      <c r="AA26" s="211">
        <v>223266.43999999997</v>
      </c>
      <c r="AB26" s="211">
        <v>1631404.1870000002</v>
      </c>
      <c r="AC26" s="31">
        <f>SUM(Z26:AB26)</f>
        <v>4612390.531</v>
      </c>
    </row>
    <row r="27" spans="1:29" ht="15">
      <c r="A27" s="14"/>
      <c r="B27" s="14"/>
      <c r="C27" s="14"/>
      <c r="D27" s="14"/>
      <c r="E27" s="14"/>
      <c r="F27" s="14"/>
      <c r="I27" s="37"/>
      <c r="J27" s="37"/>
      <c r="K27" s="37"/>
      <c r="L27" s="37"/>
      <c r="M27" s="37"/>
      <c r="Y27" s="173" t="s">
        <v>498</v>
      </c>
      <c r="Z27" s="211">
        <v>3159514.528</v>
      </c>
      <c r="AA27" s="211">
        <v>6725.356000000029</v>
      </c>
      <c r="AB27" s="211">
        <v>1641616.721</v>
      </c>
      <c r="AC27" s="31">
        <f>SUM(Z27:AB27)</f>
        <v>4807856.605</v>
      </c>
    </row>
    <row r="28" spans="1:29" ht="15">
      <c r="A28" s="14"/>
      <c r="B28" s="14"/>
      <c r="C28" s="14"/>
      <c r="D28" s="14"/>
      <c r="E28" s="14"/>
      <c r="F28" s="14"/>
      <c r="I28" s="37"/>
      <c r="J28" s="37"/>
      <c r="K28" s="37"/>
      <c r="L28" s="37"/>
      <c r="M28" s="37"/>
      <c r="Y28" s="173" t="s">
        <v>499</v>
      </c>
      <c r="Z28" s="211">
        <v>3278902.3430000003</v>
      </c>
      <c r="AA28" s="211">
        <v>67861.63100000005</v>
      </c>
      <c r="AB28" s="211">
        <v>2417198.23</v>
      </c>
      <c r="AC28" s="31">
        <f>SUM(Z28:AB28)</f>
        <v>5763962.204</v>
      </c>
    </row>
    <row r="29" spans="1:29" ht="15">
      <c r="A29" s="14"/>
      <c r="B29" s="14"/>
      <c r="C29" s="14"/>
      <c r="D29" s="14"/>
      <c r="E29" s="14"/>
      <c r="F29" s="14"/>
      <c r="I29" s="37"/>
      <c r="J29" s="37"/>
      <c r="K29" s="37"/>
      <c r="L29" s="37"/>
      <c r="M29" s="37"/>
      <c r="Y29" s="173" t="s">
        <v>500</v>
      </c>
      <c r="Z29" s="211">
        <v>2969303.1170000006</v>
      </c>
      <c r="AA29" s="211">
        <v>6661.981000000029</v>
      </c>
      <c r="AB29" s="211">
        <v>2195961.877</v>
      </c>
      <c r="AC29" s="31">
        <f>SUM(Z29:AB29)</f>
        <v>5171926.975000001</v>
      </c>
    </row>
    <row r="30" spans="1:13" ht="12.75">
      <c r="A30" s="14"/>
      <c r="B30" s="14"/>
      <c r="C30" s="14"/>
      <c r="D30" s="14"/>
      <c r="E30" s="14"/>
      <c r="F30" s="14"/>
      <c r="I30" s="37"/>
      <c r="J30" s="37"/>
      <c r="K30" s="37"/>
      <c r="L30" s="37"/>
      <c r="M30" s="37"/>
    </row>
    <row r="31" spans="1:6" ht="12.75">
      <c r="A31" s="14"/>
      <c r="B31" s="14"/>
      <c r="C31" s="14"/>
      <c r="D31" s="14"/>
      <c r="E31" s="14"/>
      <c r="F31" s="14"/>
    </row>
    <row r="32" spans="1:13" ht="12.75">
      <c r="A32" s="14"/>
      <c r="B32" s="14"/>
      <c r="C32" s="14"/>
      <c r="D32" s="14"/>
      <c r="E32" s="14"/>
      <c r="F32" s="14"/>
      <c r="I32" s="37"/>
      <c r="J32" s="37"/>
      <c r="K32" s="37"/>
      <c r="L32" s="37"/>
      <c r="M32" s="37"/>
    </row>
    <row r="33" spans="1:13" ht="12.75">
      <c r="A33" s="14"/>
      <c r="B33" s="14"/>
      <c r="C33" s="14"/>
      <c r="D33" s="14"/>
      <c r="E33" s="14"/>
      <c r="F33" s="14"/>
      <c r="I33" s="37"/>
      <c r="J33" s="37"/>
      <c r="K33" s="37"/>
      <c r="L33" s="37"/>
      <c r="M33" s="37"/>
    </row>
    <row r="34" spans="1:13" ht="12.75">
      <c r="A34" s="14"/>
      <c r="B34" s="14"/>
      <c r="C34" s="14"/>
      <c r="D34" s="14"/>
      <c r="E34" s="14"/>
      <c r="F34" s="14"/>
      <c r="I34" s="37"/>
      <c r="J34" s="37"/>
      <c r="K34" s="37"/>
      <c r="L34" s="37"/>
      <c r="M34" s="37"/>
    </row>
    <row r="35" spans="1:13" ht="12.75">
      <c r="A35" s="14"/>
      <c r="B35" s="14"/>
      <c r="C35" s="14"/>
      <c r="D35" s="14"/>
      <c r="E35" s="14"/>
      <c r="F35" s="14"/>
      <c r="I35" s="37"/>
      <c r="J35" s="37"/>
      <c r="K35" s="37"/>
      <c r="L35" s="37"/>
      <c r="M35" s="37"/>
    </row>
    <row r="36" spans="1:6" ht="12.75">
      <c r="A36" s="14"/>
      <c r="B36" s="14"/>
      <c r="C36" s="14"/>
      <c r="D36" s="14"/>
      <c r="E36" s="14"/>
      <c r="F36" s="14"/>
    </row>
    <row r="37" spans="1:13" ht="12.75">
      <c r="A37" s="14"/>
      <c r="B37" s="14"/>
      <c r="C37" s="14"/>
      <c r="D37" s="14"/>
      <c r="E37" s="14"/>
      <c r="F37" s="14"/>
      <c r="I37" s="37"/>
      <c r="J37" s="37"/>
      <c r="K37" s="37"/>
      <c r="L37" s="37"/>
      <c r="M37" s="37"/>
    </row>
    <row r="38" spans="1:13" ht="12.75">
      <c r="A38" s="14"/>
      <c r="B38" s="14"/>
      <c r="C38" s="14"/>
      <c r="D38" s="14"/>
      <c r="E38" s="14"/>
      <c r="F38" s="14"/>
      <c r="I38" s="37"/>
      <c r="J38" s="37"/>
      <c r="K38" s="37"/>
      <c r="L38" s="37"/>
      <c r="M38" s="37"/>
    </row>
    <row r="39" spans="1:13" ht="12.75">
      <c r="A39" s="14"/>
      <c r="B39" s="14"/>
      <c r="C39" s="14"/>
      <c r="D39" s="14"/>
      <c r="E39" s="14"/>
      <c r="F39" s="14"/>
      <c r="I39" s="37"/>
      <c r="J39" s="37"/>
      <c r="K39" s="37"/>
      <c r="L39" s="37"/>
      <c r="M39" s="37"/>
    </row>
    <row r="40" spans="1:13" ht="12.75">
      <c r="A40" s="14"/>
      <c r="B40" s="14"/>
      <c r="C40" s="14"/>
      <c r="D40" s="14"/>
      <c r="E40" s="14"/>
      <c r="F40" s="14"/>
      <c r="I40" s="37"/>
      <c r="J40" s="37"/>
      <c r="K40" s="37"/>
      <c r="L40" s="37"/>
      <c r="M40" s="37"/>
    </row>
    <row r="41" spans="1:6" ht="12.75">
      <c r="A41" s="14"/>
      <c r="B41" s="14"/>
      <c r="C41" s="14"/>
      <c r="D41" s="14"/>
      <c r="E41" s="14"/>
      <c r="F41" s="14"/>
    </row>
    <row r="42" spans="1:6" ht="12.75">
      <c r="A42" s="14"/>
      <c r="B42" s="14"/>
      <c r="C42" s="14"/>
      <c r="D42" s="14"/>
      <c r="E42" s="14"/>
      <c r="F42" s="14"/>
    </row>
    <row r="43" spans="1:6" ht="12.75">
      <c r="A43" s="14"/>
      <c r="B43" s="14"/>
      <c r="C43" s="14"/>
      <c r="D43" s="14"/>
      <c r="E43" s="14"/>
      <c r="F43" s="14"/>
    </row>
    <row r="44" spans="1:6" ht="12.75">
      <c r="A44" s="14"/>
      <c r="B44" s="14"/>
      <c r="C44" s="14"/>
      <c r="D44" s="14"/>
      <c r="E44" s="14"/>
      <c r="F44" s="14"/>
    </row>
    <row r="45" spans="1:6" ht="12.75">
      <c r="A45" s="14"/>
      <c r="B45" s="14"/>
      <c r="C45" s="14"/>
      <c r="D45" s="14"/>
      <c r="E45" s="14"/>
      <c r="F45" s="14"/>
    </row>
    <row r="46" spans="1:6" ht="12.75">
      <c r="A46" s="14"/>
      <c r="B46" s="14"/>
      <c r="C46" s="14"/>
      <c r="D46" s="14"/>
      <c r="E46" s="14"/>
      <c r="F46" s="14"/>
    </row>
    <row r="47" spans="1:6" ht="12.75">
      <c r="A47" s="14"/>
      <c r="B47" s="14"/>
      <c r="C47" s="14"/>
      <c r="D47" s="14"/>
      <c r="E47" s="14"/>
      <c r="F47" s="14"/>
    </row>
    <row r="48" spans="1:6" ht="12.75">
      <c r="A48" s="14"/>
      <c r="B48" s="14"/>
      <c r="C48" s="14"/>
      <c r="D48" s="14"/>
      <c r="E48" s="14"/>
      <c r="F48" s="14"/>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41" customFormat="1" ht="15.75" customHeight="1">
      <c r="A1" s="299" t="s">
        <v>164</v>
      </c>
      <c r="B1" s="299"/>
      <c r="C1" s="299"/>
      <c r="D1" s="299"/>
      <c r="E1" s="299"/>
      <c r="F1" s="299"/>
      <c r="G1" s="168"/>
      <c r="H1" s="168"/>
      <c r="I1" s="168"/>
      <c r="J1" s="168"/>
      <c r="K1" s="168"/>
      <c r="L1" s="168"/>
      <c r="P1" s="39" t="s">
        <v>252</v>
      </c>
      <c r="Q1" s="39"/>
      <c r="R1" s="39"/>
      <c r="S1" s="39"/>
      <c r="T1" s="39"/>
      <c r="U1" s="36"/>
      <c r="V1" s="36"/>
      <c r="W1" s="36"/>
      <c r="Z1" s="37"/>
      <c r="AA1" s="37"/>
      <c r="AB1" s="37"/>
      <c r="AC1" s="36"/>
    </row>
    <row r="2" spans="1:20" ht="13.5" customHeight="1">
      <c r="A2" s="296" t="s">
        <v>309</v>
      </c>
      <c r="B2" s="296"/>
      <c r="C2" s="296"/>
      <c r="D2" s="296"/>
      <c r="E2" s="296"/>
      <c r="F2" s="296"/>
      <c r="G2" s="168"/>
      <c r="H2" s="168"/>
      <c r="I2" s="168"/>
      <c r="J2" s="168"/>
      <c r="K2" s="168"/>
      <c r="L2" s="168"/>
      <c r="P2" s="29" t="s">
        <v>157</v>
      </c>
      <c r="Q2" s="44" t="s">
        <v>341</v>
      </c>
      <c r="R2" s="44" t="s">
        <v>342</v>
      </c>
      <c r="S2" s="44" t="s">
        <v>343</v>
      </c>
      <c r="T2" s="44" t="s">
        <v>250</v>
      </c>
    </row>
    <row r="3" spans="1:29" s="41" customFormat="1" ht="15.75" customHeight="1">
      <c r="A3" s="296" t="s">
        <v>156</v>
      </c>
      <c r="B3" s="296"/>
      <c r="C3" s="296"/>
      <c r="D3" s="296"/>
      <c r="E3" s="296"/>
      <c r="F3" s="296"/>
      <c r="G3" s="168"/>
      <c r="H3" s="168"/>
      <c r="I3" s="168"/>
      <c r="J3" s="168"/>
      <c r="K3" s="168"/>
      <c r="L3" s="168"/>
      <c r="M3" s="42"/>
      <c r="P3" s="174" t="s">
        <v>501</v>
      </c>
      <c r="Q3" s="285">
        <v>4134226.072</v>
      </c>
      <c r="R3" s="285">
        <v>573407.312</v>
      </c>
      <c r="S3" s="285">
        <v>2450587.137</v>
      </c>
      <c r="T3" s="51">
        <f>SUM(Q3:S3)</f>
        <v>7158220.521000001</v>
      </c>
      <c r="U3" s="36"/>
      <c r="V3" s="36"/>
      <c r="W3" s="36"/>
      <c r="Y3" s="43"/>
      <c r="Z3" s="37"/>
      <c r="AA3" s="37"/>
      <c r="AB3" s="37"/>
      <c r="AC3" s="36"/>
    </row>
    <row r="4" spans="1:29" s="41" customFormat="1" ht="15.75" customHeight="1">
      <c r="A4" s="296" t="s">
        <v>303</v>
      </c>
      <c r="B4" s="296"/>
      <c r="C4" s="296"/>
      <c r="D4" s="296"/>
      <c r="E4" s="296"/>
      <c r="F4" s="296"/>
      <c r="G4" s="168"/>
      <c r="H4" s="168"/>
      <c r="I4" s="168"/>
      <c r="J4" s="168"/>
      <c r="K4" s="168"/>
      <c r="L4" s="168"/>
      <c r="M4" s="42"/>
      <c r="P4" s="174" t="s">
        <v>502</v>
      </c>
      <c r="Q4" s="285">
        <v>3784566.98</v>
      </c>
      <c r="R4" s="285">
        <v>477064.91</v>
      </c>
      <c r="S4" s="285">
        <v>1706330.789</v>
      </c>
      <c r="T4" s="51">
        <f>SUM(Q4:S4)</f>
        <v>5967962.679</v>
      </c>
      <c r="U4" s="36"/>
      <c r="V4" s="36"/>
      <c r="W4" s="36"/>
      <c r="AC4" s="36"/>
    </row>
    <row r="5" spans="2:20" ht="15.75" thickBot="1">
      <c r="B5" s="53"/>
      <c r="C5" s="53"/>
      <c r="D5" s="53"/>
      <c r="E5" s="53"/>
      <c r="F5" s="53"/>
      <c r="G5" s="53"/>
      <c r="H5" s="53"/>
      <c r="I5" s="53"/>
      <c r="J5" s="53"/>
      <c r="K5" s="53"/>
      <c r="L5" s="53"/>
      <c r="P5" s="174" t="s">
        <v>503</v>
      </c>
      <c r="Q5" s="285">
        <v>4315944.978</v>
      </c>
      <c r="R5" s="285">
        <v>457632.385</v>
      </c>
      <c r="S5" s="285">
        <v>1763413.561</v>
      </c>
      <c r="T5" s="51">
        <f>SUM(Q5:S5)</f>
        <v>6536990.924</v>
      </c>
    </row>
    <row r="6" spans="1:20" ht="15" customHeight="1" thickTop="1">
      <c r="A6" s="71" t="s">
        <v>157</v>
      </c>
      <c r="B6" s="303" t="str">
        <f>+balanza!C5</f>
        <v>enero - junio</v>
      </c>
      <c r="C6" s="303"/>
      <c r="D6" s="303"/>
      <c r="E6" s="303"/>
      <c r="F6" s="303"/>
      <c r="G6" s="169"/>
      <c r="H6" s="169"/>
      <c r="I6" s="169"/>
      <c r="J6" s="169"/>
      <c r="K6" s="169"/>
      <c r="L6" s="169"/>
      <c r="P6" s="174" t="s">
        <v>504</v>
      </c>
      <c r="Q6" s="284">
        <v>4962610.484</v>
      </c>
      <c r="R6" s="285">
        <v>624233.824</v>
      </c>
      <c r="S6" s="285">
        <v>2535557.967</v>
      </c>
      <c r="T6" s="51">
        <f>SUM(Q6:S6)</f>
        <v>8122402.275</v>
      </c>
    </row>
    <row r="7" spans="1:20" ht="15" customHeight="1">
      <c r="A7" s="73"/>
      <c r="B7" s="72">
        <v>2008</v>
      </c>
      <c r="C7" s="72">
        <v>2009</v>
      </c>
      <c r="D7" s="72">
        <v>2010</v>
      </c>
      <c r="E7" s="72">
        <v>2011</v>
      </c>
      <c r="F7" s="72">
        <v>2012</v>
      </c>
      <c r="G7" s="169"/>
      <c r="H7" s="169"/>
      <c r="I7" s="169"/>
      <c r="J7" s="169"/>
      <c r="K7" s="169"/>
      <c r="L7" s="169"/>
      <c r="P7" s="174" t="s">
        <v>505</v>
      </c>
      <c r="Q7" s="285">
        <v>4676123.604</v>
      </c>
      <c r="R7" s="285">
        <v>646167.498</v>
      </c>
      <c r="S7" s="285">
        <v>2360996.272</v>
      </c>
      <c r="T7" s="51">
        <f>SUM(Q7:S7)</f>
        <v>7683287.374</v>
      </c>
    </row>
    <row r="8" spans="1:12" s="166" customFormat="1" ht="19.5" customHeight="1">
      <c r="A8" s="179" t="s">
        <v>341</v>
      </c>
      <c r="B8" s="252">
        <v>4134226.072</v>
      </c>
      <c r="C8" s="252">
        <v>3784566.98</v>
      </c>
      <c r="D8" s="252">
        <v>4315944.978</v>
      </c>
      <c r="E8" s="252">
        <v>4962610.484</v>
      </c>
      <c r="F8" s="252">
        <v>4676123.604</v>
      </c>
      <c r="G8" s="212"/>
      <c r="H8" s="212"/>
      <c r="I8" s="212"/>
      <c r="J8" s="212"/>
      <c r="K8" s="212"/>
      <c r="L8" s="212"/>
    </row>
    <row r="9" spans="1:12" s="166" customFormat="1" ht="19.5" customHeight="1">
      <c r="A9" s="179" t="s">
        <v>342</v>
      </c>
      <c r="B9" s="252">
        <v>573407.312</v>
      </c>
      <c r="C9" s="252">
        <v>477064.91</v>
      </c>
      <c r="D9" s="252">
        <v>457632.385</v>
      </c>
      <c r="E9" s="252">
        <v>624233.824</v>
      </c>
      <c r="F9" s="252">
        <v>646167.498</v>
      </c>
      <c r="G9" s="212"/>
      <c r="H9" s="212"/>
      <c r="I9" s="212"/>
      <c r="J9" s="212"/>
      <c r="K9" s="212"/>
      <c r="L9" s="212"/>
    </row>
    <row r="10" spans="1:20" s="166" customFormat="1" ht="19.5" customHeight="1">
      <c r="A10" s="179" t="s">
        <v>343</v>
      </c>
      <c r="B10" s="252">
        <v>2450587.137</v>
      </c>
      <c r="C10" s="252">
        <v>1706330.789</v>
      </c>
      <c r="D10" s="252">
        <v>1763413.561</v>
      </c>
      <c r="E10" s="252">
        <v>2535557.967</v>
      </c>
      <c r="F10" s="252">
        <v>2360996.272</v>
      </c>
      <c r="G10" s="212"/>
      <c r="H10" s="212"/>
      <c r="I10" s="212"/>
      <c r="J10" s="212"/>
      <c r="K10" s="212"/>
      <c r="L10" s="212"/>
      <c r="P10" s="2" t="s">
        <v>5</v>
      </c>
      <c r="Q10" s="2"/>
      <c r="R10" s="2"/>
      <c r="S10" s="2"/>
      <c r="T10" s="2"/>
    </row>
    <row r="11" spans="1:20" s="2" customFormat="1" ht="19.5" customHeight="1" thickBot="1">
      <c r="A11" s="287" t="s">
        <v>250</v>
      </c>
      <c r="B11" s="288">
        <f>SUM(B8:B10)</f>
        <v>7158220.521000001</v>
      </c>
      <c r="C11" s="288">
        <f>SUM(C8:C10)</f>
        <v>5967962.679</v>
      </c>
      <c r="D11" s="288">
        <f>SUM(D8:D10)</f>
        <v>6536990.924</v>
      </c>
      <c r="E11" s="288">
        <f>+balanza!C8</f>
        <v>8122402</v>
      </c>
      <c r="F11" s="288">
        <f>+balanza!D8</f>
        <v>7683287</v>
      </c>
      <c r="G11" s="289"/>
      <c r="H11" s="290"/>
      <c r="I11" s="290"/>
      <c r="J11" s="290"/>
      <c r="K11" s="290"/>
      <c r="L11" s="290"/>
      <c r="P11" s="286"/>
      <c r="Q11" s="44" t="s">
        <v>341</v>
      </c>
      <c r="R11" s="44" t="s">
        <v>342</v>
      </c>
      <c r="S11" s="44" t="s">
        <v>343</v>
      </c>
      <c r="T11" s="169" t="s">
        <v>250</v>
      </c>
    </row>
    <row r="12" spans="1:20" ht="30.75" customHeight="1" thickTop="1">
      <c r="A12" s="300" t="s">
        <v>371</v>
      </c>
      <c r="B12" s="301"/>
      <c r="C12" s="301"/>
      <c r="D12" s="301"/>
      <c r="E12" s="301"/>
      <c r="P12" s="174" t="str">
        <f>+P3</f>
        <v>ene-jun 08</v>
      </c>
      <c r="Q12" s="211">
        <v>1449517.583</v>
      </c>
      <c r="R12" s="211">
        <v>300718.057</v>
      </c>
      <c r="S12" s="211">
        <v>129088.653</v>
      </c>
      <c r="T12" s="167">
        <f>SUM(Q12:S12)</f>
        <v>1879324.293</v>
      </c>
    </row>
    <row r="13" spans="1:20" ht="15">
      <c r="A13" s="13"/>
      <c r="B13" s="31"/>
      <c r="C13" s="32"/>
      <c r="D13" s="32"/>
      <c r="E13" s="32"/>
      <c r="P13" s="174" t="str">
        <f>+P4</f>
        <v>ene-jun 09</v>
      </c>
      <c r="Q13" s="211">
        <v>1026847.076</v>
      </c>
      <c r="R13" s="211">
        <v>253798.47</v>
      </c>
      <c r="S13" s="211">
        <v>74926.602</v>
      </c>
      <c r="T13" s="167">
        <f>SUM(Q13:S13)</f>
        <v>1355572.148</v>
      </c>
    </row>
    <row r="14" spans="1:20" ht="15">
      <c r="A14" s="13"/>
      <c r="B14" s="31"/>
      <c r="C14" s="32"/>
      <c r="D14" s="32"/>
      <c r="E14" s="32"/>
      <c r="P14" s="174" t="str">
        <f>+P5</f>
        <v>ene-jun 10</v>
      </c>
      <c r="Q14" s="211">
        <v>1156430.45</v>
      </c>
      <c r="R14" s="211">
        <v>450907.029</v>
      </c>
      <c r="S14" s="211">
        <v>121796.84</v>
      </c>
      <c r="T14" s="167">
        <f>SUM(Q14:S14)</f>
        <v>1729134.319</v>
      </c>
    </row>
    <row r="15" spans="1:20" ht="15">
      <c r="A15" s="13"/>
      <c r="B15" s="31"/>
      <c r="C15" s="32"/>
      <c r="D15" s="32"/>
      <c r="E15" s="32"/>
      <c r="P15" s="174" t="str">
        <f>+P6</f>
        <v>ene-jun 11</v>
      </c>
      <c r="Q15" s="211">
        <v>1683708.141</v>
      </c>
      <c r="R15" s="211">
        <v>556372.193</v>
      </c>
      <c r="S15" s="211">
        <v>118359.737</v>
      </c>
      <c r="T15" s="167">
        <f>SUM(Q15:S15)</f>
        <v>2358440.071</v>
      </c>
    </row>
    <row r="16" spans="16:20" ht="15">
      <c r="P16" s="174" t="str">
        <f>+P7</f>
        <v>ene-jun 12</v>
      </c>
      <c r="Q16" s="211">
        <v>1706820.487</v>
      </c>
      <c r="R16" s="211">
        <v>639505.517</v>
      </c>
      <c r="S16" s="211">
        <v>165034.395</v>
      </c>
      <c r="T16" s="167">
        <f>SUM(Q16:S16)</f>
        <v>2511360.3989999997</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1" customFormat="1" ht="15.75" customHeight="1">
      <c r="A37" s="299" t="s">
        <v>251</v>
      </c>
      <c r="B37" s="299"/>
      <c r="C37" s="299"/>
      <c r="D37" s="299"/>
      <c r="E37" s="299"/>
      <c r="F37" s="299"/>
      <c r="G37" s="168"/>
      <c r="H37" s="168"/>
      <c r="I37" s="168"/>
      <c r="J37" s="168"/>
      <c r="K37" s="168"/>
      <c r="L37" s="168"/>
      <c r="O37"/>
      <c r="P37"/>
      <c r="Q37" s="54"/>
      <c r="R37" s="54"/>
      <c r="S37" s="54"/>
      <c r="T37" s="54"/>
      <c r="U37" s="52"/>
      <c r="V37" s="36"/>
      <c r="W37" s="36"/>
      <c r="Z37" s="37"/>
      <c r="AA37" s="37"/>
      <c r="AB37" s="37"/>
      <c r="AC37" s="36"/>
    </row>
    <row r="38" spans="1:21" ht="13.5" customHeight="1">
      <c r="A38" s="296" t="s">
        <v>312</v>
      </c>
      <c r="B38" s="296"/>
      <c r="C38" s="296"/>
      <c r="D38" s="296"/>
      <c r="E38" s="296"/>
      <c r="F38" s="296"/>
      <c r="G38" s="168"/>
      <c r="H38" s="168"/>
      <c r="I38" s="168"/>
      <c r="J38" s="168"/>
      <c r="K38" s="168"/>
      <c r="L38" s="168"/>
      <c r="Q38" s="54"/>
      <c r="R38" s="54"/>
      <c r="S38" s="54"/>
      <c r="T38" s="54"/>
      <c r="U38" s="52"/>
    </row>
    <row r="39" spans="1:29" s="41" customFormat="1" ht="15.75" customHeight="1">
      <c r="A39" s="296" t="s">
        <v>156</v>
      </c>
      <c r="B39" s="296"/>
      <c r="C39" s="296"/>
      <c r="D39" s="296"/>
      <c r="E39" s="296"/>
      <c r="F39" s="296"/>
      <c r="G39" s="168"/>
      <c r="H39" s="168"/>
      <c r="I39" s="168"/>
      <c r="J39" s="168"/>
      <c r="K39" s="168"/>
      <c r="L39" s="168"/>
      <c r="M39" s="42"/>
      <c r="O39"/>
      <c r="P39"/>
      <c r="Q39" s="54"/>
      <c r="R39" s="54"/>
      <c r="S39" s="54"/>
      <c r="T39" s="54"/>
      <c r="U39" s="52"/>
      <c r="V39" s="36"/>
      <c r="W39" s="36"/>
      <c r="Y39" s="43"/>
      <c r="Z39" s="37"/>
      <c r="AA39" s="37"/>
      <c r="AB39" s="37"/>
      <c r="AC39" s="36"/>
    </row>
    <row r="40" spans="1:29" s="41" customFormat="1" ht="15.75" customHeight="1">
      <c r="A40" s="296" t="s">
        <v>303</v>
      </c>
      <c r="B40" s="296"/>
      <c r="C40" s="296"/>
      <c r="D40" s="296"/>
      <c r="E40" s="296"/>
      <c r="F40" s="296"/>
      <c r="G40" s="168"/>
      <c r="H40" s="168"/>
      <c r="I40" s="168"/>
      <c r="J40" s="168"/>
      <c r="K40" s="168"/>
      <c r="L40" s="168"/>
      <c r="M40" s="42"/>
      <c r="O40"/>
      <c r="P40"/>
      <c r="Q40" s="54"/>
      <c r="R40" s="54"/>
      <c r="S40" s="54"/>
      <c r="T40" s="54"/>
      <c r="U40" s="52"/>
      <c r="V40" s="36"/>
      <c r="W40" s="36"/>
      <c r="AC40" s="36"/>
    </row>
    <row r="41" spans="2:21" ht="13.5" thickBot="1">
      <c r="B41" s="53"/>
      <c r="C41" s="53"/>
      <c r="D41" s="53"/>
      <c r="E41" s="53"/>
      <c r="F41" s="53"/>
      <c r="G41" s="53"/>
      <c r="H41" s="53"/>
      <c r="I41" s="53"/>
      <c r="J41" s="53"/>
      <c r="K41" s="53"/>
      <c r="L41" s="53"/>
      <c r="Q41" s="54"/>
      <c r="R41" s="54"/>
      <c r="S41" s="54"/>
      <c r="T41" s="54"/>
      <c r="U41" s="52"/>
    </row>
    <row r="42" spans="1:21" ht="13.5" thickTop="1">
      <c r="A42" s="71" t="s">
        <v>157</v>
      </c>
      <c r="B42" s="302" t="str">
        <f>+B6</f>
        <v>enero - junio</v>
      </c>
      <c r="C42" s="302"/>
      <c r="D42" s="302"/>
      <c r="E42" s="302"/>
      <c r="F42" s="302"/>
      <c r="G42" s="169"/>
      <c r="H42" s="169"/>
      <c r="I42" s="169"/>
      <c r="J42" s="169"/>
      <c r="K42" s="169"/>
      <c r="L42" s="169"/>
      <c r="Q42" s="54"/>
      <c r="R42" s="54"/>
      <c r="S42" s="54"/>
      <c r="T42" s="54"/>
      <c r="U42" s="52"/>
    </row>
    <row r="43" spans="1:20" ht="15" customHeight="1">
      <c r="A43" s="73"/>
      <c r="B43" s="72">
        <v>2008</v>
      </c>
      <c r="C43" s="72">
        <v>2009</v>
      </c>
      <c r="D43" s="72">
        <v>2010</v>
      </c>
      <c r="E43" s="72">
        <v>2011</v>
      </c>
      <c r="F43" s="72">
        <v>2012</v>
      </c>
      <c r="G43" s="169"/>
      <c r="H43" s="169"/>
      <c r="I43" s="169"/>
      <c r="J43" s="169"/>
      <c r="K43" s="169"/>
      <c r="L43" s="169"/>
      <c r="P43" s="174" t="s">
        <v>347</v>
      </c>
      <c r="Q43" s="213">
        <v>6295509.938</v>
      </c>
      <c r="R43" s="213">
        <v>924360.426</v>
      </c>
      <c r="S43" s="213">
        <v>3954059.502</v>
      </c>
      <c r="T43" s="51">
        <f>SUM(Q43:S43)</f>
        <v>11173929.866</v>
      </c>
    </row>
    <row r="44" spans="1:12" ht="19.5" customHeight="1">
      <c r="A44" s="179" t="s">
        <v>341</v>
      </c>
      <c r="B44" s="252">
        <v>1449517.583</v>
      </c>
      <c r="C44" s="252">
        <v>1026847.076</v>
      </c>
      <c r="D44" s="252">
        <v>1156430.45</v>
      </c>
      <c r="E44" s="252">
        <v>1683708.141</v>
      </c>
      <c r="F44" s="252">
        <v>1706820.487</v>
      </c>
      <c r="G44" s="70"/>
      <c r="H44" s="70"/>
      <c r="I44" s="70"/>
      <c r="J44" s="70"/>
      <c r="K44" s="70"/>
      <c r="L44" s="70"/>
    </row>
    <row r="45" spans="1:12" ht="19.5" customHeight="1">
      <c r="A45" s="179" t="s">
        <v>342</v>
      </c>
      <c r="B45" s="252">
        <v>300718.057</v>
      </c>
      <c r="C45" s="252">
        <v>253798.47</v>
      </c>
      <c r="D45" s="252">
        <v>450907.029</v>
      </c>
      <c r="E45" s="252">
        <v>556372.193</v>
      </c>
      <c r="F45" s="252">
        <v>639505.517</v>
      </c>
      <c r="G45" s="55"/>
      <c r="H45" s="55"/>
      <c r="I45" s="55"/>
      <c r="J45" s="55"/>
      <c r="K45" s="55"/>
      <c r="L45" s="55"/>
    </row>
    <row r="46" spans="1:12" ht="19.5" customHeight="1">
      <c r="A46" s="179" t="s">
        <v>343</v>
      </c>
      <c r="B46" s="252">
        <v>129088.653</v>
      </c>
      <c r="C46" s="252">
        <v>74926.602</v>
      </c>
      <c r="D46" s="252">
        <v>121796.84</v>
      </c>
      <c r="E46" s="252">
        <v>118359.737</v>
      </c>
      <c r="F46" s="252">
        <v>165034.395</v>
      </c>
      <c r="G46" s="55"/>
      <c r="H46" s="55"/>
      <c r="I46" s="55"/>
      <c r="J46" s="55"/>
      <c r="K46" s="55"/>
      <c r="L46" s="55"/>
    </row>
    <row r="47" spans="1:12" s="2" customFormat="1" ht="19.5" customHeight="1" thickBot="1">
      <c r="A47" s="291" t="s">
        <v>250</v>
      </c>
      <c r="B47" s="292">
        <f>SUM(B44:B46)</f>
        <v>1879324.293</v>
      </c>
      <c r="C47" s="292">
        <f>SUM(C44:C46)</f>
        <v>1355572.148</v>
      </c>
      <c r="D47" s="292">
        <f>SUM(D43:D46)</f>
        <v>1731144.319</v>
      </c>
      <c r="E47" s="292">
        <f>+balanza!C13</f>
        <v>2358440</v>
      </c>
      <c r="F47" s="292">
        <f>+balanza!D13</f>
        <v>2511360</v>
      </c>
      <c r="G47" s="290"/>
      <c r="H47" s="290"/>
      <c r="I47" s="290"/>
      <c r="J47" s="290"/>
      <c r="K47" s="290"/>
      <c r="L47" s="290"/>
    </row>
    <row r="48" spans="1:5" ht="30.75" customHeight="1" thickTop="1">
      <c r="A48" s="300" t="s">
        <v>372</v>
      </c>
      <c r="B48" s="301"/>
      <c r="C48" s="301"/>
      <c r="D48" s="301"/>
      <c r="E48" s="301"/>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41" customWidth="1"/>
    <col min="2" max="2" width="14.140625" style="41" bestFit="1" customWidth="1"/>
    <col min="3" max="3" width="13.7109375" style="41" bestFit="1" customWidth="1"/>
    <col min="4" max="4" width="13.421875" style="41" bestFit="1" customWidth="1"/>
    <col min="5" max="5" width="10.8515625" style="41" customWidth="1"/>
    <col min="6" max="6" width="14.00390625" style="41" customWidth="1"/>
    <col min="7" max="7" width="12.421875" style="41" customWidth="1"/>
    <col min="8" max="11" width="11.421875" style="41" customWidth="1"/>
    <col min="12" max="15" width="11.421875" style="36" customWidth="1"/>
    <col min="16" max="16" width="42.57421875" style="36" bestFit="1" customWidth="1"/>
    <col min="17" max="17" width="11.421875" style="36" customWidth="1"/>
    <col min="18" max="18" width="11.421875" style="41" customWidth="1"/>
    <col min="19" max="20" width="11.57421875" style="41" bestFit="1" customWidth="1"/>
    <col min="21" max="16384" width="11.421875" style="41" customWidth="1"/>
  </cols>
  <sheetData>
    <row r="1" spans="1:21" ht="15.75" customHeight="1">
      <c r="A1" s="299" t="s">
        <v>254</v>
      </c>
      <c r="B1" s="299"/>
      <c r="C1" s="299"/>
      <c r="D1" s="299"/>
      <c r="E1" s="299"/>
      <c r="F1" s="299"/>
      <c r="U1" s="39"/>
    </row>
    <row r="2" spans="1:21" ht="15.75" customHeight="1">
      <c r="A2" s="296" t="s">
        <v>165</v>
      </c>
      <c r="B2" s="296"/>
      <c r="C2" s="296"/>
      <c r="D2" s="296"/>
      <c r="E2" s="296"/>
      <c r="F2" s="296"/>
      <c r="G2" s="42"/>
      <c r="H2" s="42"/>
      <c r="U2" s="36"/>
    </row>
    <row r="3" spans="1:21" ht="15.75" customHeight="1">
      <c r="A3" s="296" t="s">
        <v>156</v>
      </c>
      <c r="B3" s="296"/>
      <c r="C3" s="296"/>
      <c r="D3" s="296"/>
      <c r="E3" s="296"/>
      <c r="F3" s="296"/>
      <c r="G3" s="42"/>
      <c r="H3" s="42"/>
      <c r="R3" s="43" t="s">
        <v>150</v>
      </c>
      <c r="U3" s="74"/>
    </row>
    <row r="4" spans="1:21" ht="15.75" customHeight="1" thickBot="1">
      <c r="A4" s="296" t="s">
        <v>303</v>
      </c>
      <c r="B4" s="296"/>
      <c r="C4" s="296"/>
      <c r="D4" s="296"/>
      <c r="E4" s="296"/>
      <c r="F4" s="296"/>
      <c r="G4" s="42"/>
      <c r="H4" s="42"/>
      <c r="M4" s="44"/>
      <c r="N4" s="304"/>
      <c r="O4" s="304"/>
      <c r="R4" s="43"/>
      <c r="U4" s="36"/>
    </row>
    <row r="5" spans="1:21" ht="18" customHeight="1" thickTop="1">
      <c r="A5" s="80" t="s">
        <v>166</v>
      </c>
      <c r="B5" s="81">
        <f>+balanza!B5</f>
        <v>2011</v>
      </c>
      <c r="C5" s="305" t="str">
        <f>+evolución_comercio!B6</f>
        <v>enero - junio</v>
      </c>
      <c r="D5" s="305"/>
      <c r="E5" s="82" t="s">
        <v>171</v>
      </c>
      <c r="F5" s="82" t="s">
        <v>163</v>
      </c>
      <c r="G5" s="44"/>
      <c r="H5" s="44"/>
      <c r="M5" s="44"/>
      <c r="N5" s="75"/>
      <c r="O5" s="75"/>
      <c r="S5" s="37">
        <f>+S6+S7</f>
        <v>7683287</v>
      </c>
      <c r="U5" s="36"/>
    </row>
    <row r="6" spans="1:21" ht="18" customHeight="1" thickBot="1">
      <c r="A6" s="83"/>
      <c r="B6" s="67" t="s">
        <v>162</v>
      </c>
      <c r="C6" s="68">
        <f>+balanza!C6</f>
        <v>2011</v>
      </c>
      <c r="D6" s="68">
        <f>+balanza!D6</f>
        <v>2012</v>
      </c>
      <c r="E6" s="69" t="str">
        <f>+balanza!$E$6</f>
        <v> 2012-2011</v>
      </c>
      <c r="F6" s="69">
        <f>+balanza!$F$6</f>
        <v>2012</v>
      </c>
      <c r="G6" s="44"/>
      <c r="H6" s="44"/>
      <c r="M6" s="30"/>
      <c r="N6" s="30"/>
      <c r="O6" s="30"/>
      <c r="R6" s="41" t="s">
        <v>6</v>
      </c>
      <c r="S6" s="37">
        <f>D9</f>
        <v>3240348</v>
      </c>
      <c r="T6" s="76">
        <f>+S6/S5*100</f>
        <v>42.17398100578568</v>
      </c>
      <c r="U6" s="39"/>
    </row>
    <row r="7" spans="1:21" ht="18" customHeight="1" thickTop="1">
      <c r="A7" s="296" t="s">
        <v>169</v>
      </c>
      <c r="B7" s="296"/>
      <c r="C7" s="296"/>
      <c r="D7" s="296"/>
      <c r="E7" s="296"/>
      <c r="F7" s="296"/>
      <c r="G7" s="44"/>
      <c r="H7" s="44"/>
      <c r="M7" s="30"/>
      <c r="N7" s="30"/>
      <c r="O7" s="30"/>
      <c r="R7" s="41" t="s">
        <v>7</v>
      </c>
      <c r="S7" s="37">
        <f>D13</f>
        <v>4442939</v>
      </c>
      <c r="T7" s="76">
        <f>+S7/S5*100</f>
        <v>57.82601899421432</v>
      </c>
      <c r="U7" s="36"/>
    </row>
    <row r="8" spans="1:21" ht="18" customHeight="1">
      <c r="A8" s="77" t="s">
        <v>158</v>
      </c>
      <c r="B8" s="30">
        <f>+balanza!B8</f>
        <v>14480967</v>
      </c>
      <c r="C8" s="30">
        <f>+balanza!C8</f>
        <v>8122402</v>
      </c>
      <c r="D8" s="30">
        <f>+balanza!D8</f>
        <v>7683287</v>
      </c>
      <c r="E8" s="38">
        <f>+(D8-C8)/C8</f>
        <v>-0.05406220967639868</v>
      </c>
      <c r="F8" s="77"/>
      <c r="G8" s="35"/>
      <c r="H8" s="35"/>
      <c r="M8" s="30"/>
      <c r="N8" s="30"/>
      <c r="O8" s="30"/>
      <c r="T8" s="76">
        <f>SUM(T6:T7)</f>
        <v>100</v>
      </c>
      <c r="U8" s="36"/>
    </row>
    <row r="9" spans="1:21" s="43" customFormat="1" ht="18" customHeight="1">
      <c r="A9" s="33" t="s">
        <v>168</v>
      </c>
      <c r="B9" s="29">
        <v>5192198</v>
      </c>
      <c r="C9" s="29">
        <v>3688568</v>
      </c>
      <c r="D9" s="29">
        <v>3240348</v>
      </c>
      <c r="E9" s="34">
        <f aca="true" t="shared" si="0" ref="E9:E36">+(D9-C9)/C9</f>
        <v>-0.1215159921140128</v>
      </c>
      <c r="F9" s="34">
        <f>+D9/$D$8</f>
        <v>0.42173981005785677</v>
      </c>
      <c r="G9" s="35"/>
      <c r="H9" s="35"/>
      <c r="M9" s="29"/>
      <c r="N9" s="29"/>
      <c r="O9" s="29"/>
      <c r="P9" s="39"/>
      <c r="Q9" s="39"/>
      <c r="R9" s="43" t="s">
        <v>149</v>
      </c>
      <c r="S9" s="37">
        <f>SUM(S10:S12)</f>
        <v>7683287</v>
      </c>
      <c r="T9" s="76"/>
      <c r="U9" s="36"/>
    </row>
    <row r="10" spans="1:21" ht="18" customHeight="1">
      <c r="A10" s="175" t="s">
        <v>344</v>
      </c>
      <c r="B10" s="30">
        <v>4676061</v>
      </c>
      <c r="C10" s="30">
        <v>3409736</v>
      </c>
      <c r="D10" s="30">
        <v>2997041</v>
      </c>
      <c r="E10" s="38">
        <f t="shared" si="0"/>
        <v>-0.12103429708341057</v>
      </c>
      <c r="F10" s="38">
        <f>+D10/$D$9</f>
        <v>0.9249133117800927</v>
      </c>
      <c r="G10" s="77"/>
      <c r="H10" s="30"/>
      <c r="I10" s="30"/>
      <c r="J10" s="30"/>
      <c r="M10" s="30"/>
      <c r="N10" s="30"/>
      <c r="O10" s="30"/>
      <c r="R10" s="41" t="s">
        <v>8</v>
      </c>
      <c r="S10" s="37">
        <f>D10+D14</f>
        <v>4676124</v>
      </c>
      <c r="T10" s="76">
        <f>+S10/$S9*100</f>
        <v>60.860983066231945</v>
      </c>
      <c r="U10" s="39"/>
    </row>
    <row r="11" spans="1:21" ht="18" customHeight="1">
      <c r="A11" s="175" t="s">
        <v>345</v>
      </c>
      <c r="B11" s="30">
        <v>94459</v>
      </c>
      <c r="C11" s="30">
        <v>60094</v>
      </c>
      <c r="D11" s="30">
        <v>48387</v>
      </c>
      <c r="E11" s="38">
        <f t="shared" si="0"/>
        <v>-0.19481146204279962</v>
      </c>
      <c r="F11" s="38">
        <f>+D11/$D$9</f>
        <v>0.014932655381459029</v>
      </c>
      <c r="G11" s="77"/>
      <c r="H11" s="30"/>
      <c r="I11" s="30"/>
      <c r="J11" s="30"/>
      <c r="M11" s="30"/>
      <c r="N11" s="30"/>
      <c r="O11" s="30"/>
      <c r="R11" s="41" t="s">
        <v>9</v>
      </c>
      <c r="S11" s="37">
        <f>D11+D15</f>
        <v>646167</v>
      </c>
      <c r="T11" s="76">
        <f>+S11/S9*100</f>
        <v>8.410033362023311</v>
      </c>
      <c r="U11" s="36"/>
    </row>
    <row r="12" spans="1:21" ht="18" customHeight="1">
      <c r="A12" s="175" t="s">
        <v>346</v>
      </c>
      <c r="B12" s="30">
        <v>421678</v>
      </c>
      <c r="C12" s="30">
        <v>218738</v>
      </c>
      <c r="D12" s="30">
        <v>194920</v>
      </c>
      <c r="E12" s="38">
        <f t="shared" si="0"/>
        <v>-0.10888825901306586</v>
      </c>
      <c r="F12" s="38">
        <f>+D12/$D$9</f>
        <v>0.06015403283844822</v>
      </c>
      <c r="G12" s="35"/>
      <c r="H12" s="40"/>
      <c r="M12" s="30"/>
      <c r="N12" s="30"/>
      <c r="O12" s="30"/>
      <c r="R12" s="41" t="s">
        <v>10</v>
      </c>
      <c r="S12" s="37">
        <f>D12+D16</f>
        <v>2360996</v>
      </c>
      <c r="T12" s="76">
        <f>+S12/S9*100</f>
        <v>30.72898357174475</v>
      </c>
      <c r="U12" s="36"/>
    </row>
    <row r="13" spans="1:21" s="43" customFormat="1" ht="18" customHeight="1">
      <c r="A13" s="33" t="s">
        <v>167</v>
      </c>
      <c r="B13" s="29">
        <v>9288769</v>
      </c>
      <c r="C13" s="29">
        <v>4433835</v>
      </c>
      <c r="D13" s="29">
        <v>4442939</v>
      </c>
      <c r="E13" s="34">
        <f t="shared" si="0"/>
        <v>0.002053301487312902</v>
      </c>
      <c r="F13" s="34">
        <f>+D13/$D$8</f>
        <v>0.5782601899421432</v>
      </c>
      <c r="G13" s="35"/>
      <c r="H13" s="35"/>
      <c r="M13" s="29"/>
      <c r="N13" s="29"/>
      <c r="O13" s="29"/>
      <c r="P13" s="39"/>
      <c r="Q13" s="39"/>
      <c r="R13" s="41"/>
      <c r="S13" s="41"/>
      <c r="T13" s="76">
        <f>SUM(T10:T12)</f>
        <v>100</v>
      </c>
      <c r="U13" s="36"/>
    </row>
    <row r="14" spans="1:21" ht="18" customHeight="1">
      <c r="A14" s="175" t="s">
        <v>344</v>
      </c>
      <c r="B14" s="30">
        <v>3453060</v>
      </c>
      <c r="C14" s="30">
        <v>1552875</v>
      </c>
      <c r="D14" s="30">
        <v>1679083</v>
      </c>
      <c r="E14" s="38">
        <f t="shared" si="0"/>
        <v>0.08127376640103035</v>
      </c>
      <c r="F14" s="38">
        <f>+D14/$D$13</f>
        <v>0.3779216865232676</v>
      </c>
      <c r="G14" s="35"/>
      <c r="H14" s="40"/>
      <c r="M14" s="30"/>
      <c r="N14" s="30"/>
      <c r="O14" s="30"/>
      <c r="T14" s="76"/>
      <c r="U14" s="36"/>
    </row>
    <row r="15" spans="1:21" ht="18" customHeight="1">
      <c r="A15" s="175" t="s">
        <v>345</v>
      </c>
      <c r="B15" s="30">
        <v>1146296</v>
      </c>
      <c r="C15" s="30">
        <v>564140</v>
      </c>
      <c r="D15" s="30">
        <v>597780</v>
      </c>
      <c r="E15" s="38">
        <f t="shared" si="0"/>
        <v>0.0596305881518772</v>
      </c>
      <c r="F15" s="38">
        <f>+D15/$D$13</f>
        <v>0.13454607411895594</v>
      </c>
      <c r="G15" s="35"/>
      <c r="H15" s="40"/>
      <c r="U15" s="36"/>
    </row>
    <row r="16" spans="1:15" ht="18" customHeight="1">
      <c r="A16" s="175" t="s">
        <v>346</v>
      </c>
      <c r="B16" s="30">
        <v>4689413</v>
      </c>
      <c r="C16" s="30">
        <v>2316820</v>
      </c>
      <c r="D16" s="30">
        <v>2166076</v>
      </c>
      <c r="E16" s="38">
        <f t="shared" si="0"/>
        <v>-0.06506504605450575</v>
      </c>
      <c r="F16" s="38">
        <f>+D16/$D$13</f>
        <v>0.48753223935777645</v>
      </c>
      <c r="G16" s="35"/>
      <c r="H16" s="40"/>
      <c r="M16" s="30"/>
      <c r="N16" s="30"/>
      <c r="O16" s="30"/>
    </row>
    <row r="17" spans="1:15" ht="18" customHeight="1">
      <c r="A17" s="296" t="s">
        <v>170</v>
      </c>
      <c r="B17" s="296"/>
      <c r="C17" s="296"/>
      <c r="D17" s="296"/>
      <c r="E17" s="296"/>
      <c r="F17" s="296"/>
      <c r="G17" s="35"/>
      <c r="H17" s="40"/>
      <c r="M17" s="30"/>
      <c r="N17" s="30"/>
      <c r="O17" s="30"/>
    </row>
    <row r="18" spans="1:15" ht="18" customHeight="1">
      <c r="A18" s="77" t="s">
        <v>158</v>
      </c>
      <c r="B18" s="30">
        <f>+balanza!B13</f>
        <v>5001250</v>
      </c>
      <c r="C18" s="30">
        <f>+balanza!C13</f>
        <v>2358440</v>
      </c>
      <c r="D18" s="30">
        <f>+balanza!D13</f>
        <v>2511360</v>
      </c>
      <c r="E18" s="38">
        <f t="shared" si="0"/>
        <v>0.0648394701582402</v>
      </c>
      <c r="F18" s="78"/>
      <c r="G18" s="35"/>
      <c r="H18" s="35"/>
      <c r="M18" s="30"/>
      <c r="N18" s="30"/>
      <c r="O18" s="30"/>
    </row>
    <row r="19" spans="1:15" ht="18" customHeight="1">
      <c r="A19" s="33" t="s">
        <v>168</v>
      </c>
      <c r="B19" s="29">
        <v>1089400</v>
      </c>
      <c r="C19" s="29">
        <v>450958</v>
      </c>
      <c r="D19" s="29">
        <v>465481</v>
      </c>
      <c r="E19" s="34">
        <f t="shared" si="0"/>
        <v>0.032204772950030824</v>
      </c>
      <c r="F19" s="34">
        <f>+D19/$D$18</f>
        <v>0.18535016883282365</v>
      </c>
      <c r="G19" s="35"/>
      <c r="H19" s="29"/>
      <c r="I19" s="37"/>
      <c r="M19" s="30"/>
      <c r="N19" s="30"/>
      <c r="O19" s="30"/>
    </row>
    <row r="20" spans="1:15" ht="18" customHeight="1">
      <c r="A20" s="175" t="s">
        <v>344</v>
      </c>
      <c r="B20" s="30">
        <v>1040393</v>
      </c>
      <c r="C20" s="30">
        <v>427645</v>
      </c>
      <c r="D20" s="30">
        <v>442402</v>
      </c>
      <c r="E20" s="38">
        <f t="shared" si="0"/>
        <v>0.034507593915514036</v>
      </c>
      <c r="F20" s="38">
        <f>+D20/$D$19</f>
        <v>0.9504190289184736</v>
      </c>
      <c r="G20" s="35"/>
      <c r="H20" s="30"/>
      <c r="M20" s="30"/>
      <c r="N20" s="30"/>
      <c r="O20" s="30"/>
    </row>
    <row r="21" spans="1:15" ht="18" customHeight="1">
      <c r="A21" s="175" t="s">
        <v>345</v>
      </c>
      <c r="B21" s="30">
        <v>29354</v>
      </c>
      <c r="C21" s="30">
        <v>15238</v>
      </c>
      <c r="D21" s="30">
        <v>13675</v>
      </c>
      <c r="E21" s="38">
        <f t="shared" si="0"/>
        <v>-0.10257251607822548</v>
      </c>
      <c r="F21" s="38">
        <f>+D21/$D$19</f>
        <v>0.02937821307421785</v>
      </c>
      <c r="G21" s="35"/>
      <c r="H21" s="30"/>
      <c r="M21" s="30"/>
      <c r="N21" s="30"/>
      <c r="O21" s="30"/>
    </row>
    <row r="22" spans="1:15" ht="18" customHeight="1">
      <c r="A22" s="175" t="s">
        <v>346</v>
      </c>
      <c r="B22" s="30">
        <v>19653</v>
      </c>
      <c r="C22" s="30">
        <v>8075</v>
      </c>
      <c r="D22" s="30">
        <v>9404</v>
      </c>
      <c r="E22" s="38">
        <f t="shared" si="0"/>
        <v>0.16458204334365326</v>
      </c>
      <c r="F22" s="38">
        <f>+D22/$D$19</f>
        <v>0.020202758007308568</v>
      </c>
      <c r="G22" s="35"/>
      <c r="H22" s="30"/>
      <c r="M22" s="30"/>
      <c r="N22" s="30"/>
      <c r="O22" s="30"/>
    </row>
    <row r="23" spans="1:15" ht="18" customHeight="1">
      <c r="A23" s="33" t="s">
        <v>167</v>
      </c>
      <c r="B23" s="29">
        <v>3911850</v>
      </c>
      <c r="C23" s="29">
        <v>1907482</v>
      </c>
      <c r="D23" s="29">
        <v>2045878</v>
      </c>
      <c r="E23" s="34">
        <f t="shared" si="0"/>
        <v>0.07255428884781089</v>
      </c>
      <c r="F23" s="34">
        <f>+D23/$D$18</f>
        <v>0.8146494329765546</v>
      </c>
      <c r="G23" s="35"/>
      <c r="H23" s="29"/>
      <c r="M23" s="30"/>
      <c r="N23" s="30"/>
      <c r="O23" s="30"/>
    </row>
    <row r="24" spans="1:15" ht="18" customHeight="1">
      <c r="A24" s="175" t="s">
        <v>344</v>
      </c>
      <c r="B24" s="30">
        <v>2473914</v>
      </c>
      <c r="C24" s="30">
        <v>1256063</v>
      </c>
      <c r="D24" s="30">
        <v>1264418</v>
      </c>
      <c r="E24" s="38">
        <f t="shared" si="0"/>
        <v>0.006651736417679686</v>
      </c>
      <c r="F24" s="38">
        <f>+D24/$D$23</f>
        <v>0.618031964760362</v>
      </c>
      <c r="G24" s="35"/>
      <c r="H24" s="30"/>
      <c r="M24" s="30"/>
      <c r="N24" s="30"/>
      <c r="O24" s="30"/>
    </row>
    <row r="25" spans="1:8" ht="18" customHeight="1">
      <c r="A25" s="175" t="s">
        <v>345</v>
      </c>
      <c r="B25" s="30">
        <v>1220860</v>
      </c>
      <c r="C25" s="30">
        <v>541134</v>
      </c>
      <c r="D25" s="30">
        <v>625830</v>
      </c>
      <c r="E25" s="38">
        <f t="shared" si="0"/>
        <v>0.15651576134561865</v>
      </c>
      <c r="F25" s="38">
        <f>+D25/$D$23</f>
        <v>0.30589800564843067</v>
      </c>
      <c r="G25" s="35"/>
      <c r="H25" s="30"/>
    </row>
    <row r="26" spans="1:15" ht="18" customHeight="1">
      <c r="A26" s="175" t="s">
        <v>346</v>
      </c>
      <c r="B26" s="30">
        <v>217076</v>
      </c>
      <c r="C26" s="30">
        <v>110285</v>
      </c>
      <c r="D26" s="30">
        <v>155630</v>
      </c>
      <c r="E26" s="38">
        <f t="shared" si="0"/>
        <v>0.411161989391123</v>
      </c>
      <c r="F26" s="38">
        <f>+D26/$D$23</f>
        <v>0.0760700295912073</v>
      </c>
      <c r="G26" s="35"/>
      <c r="H26" s="30"/>
      <c r="M26" s="30"/>
      <c r="N26" s="30"/>
      <c r="O26" s="30"/>
    </row>
    <row r="27" spans="1:15" ht="18" customHeight="1">
      <c r="A27" s="296" t="s">
        <v>160</v>
      </c>
      <c r="B27" s="296"/>
      <c r="C27" s="296"/>
      <c r="D27" s="296"/>
      <c r="E27" s="296"/>
      <c r="F27" s="296"/>
      <c r="G27" s="35"/>
      <c r="H27" s="40"/>
      <c r="M27" s="30"/>
      <c r="N27" s="30"/>
      <c r="O27" s="30"/>
    </row>
    <row r="28" spans="1:15" ht="18" customHeight="1">
      <c r="A28" s="77" t="s">
        <v>158</v>
      </c>
      <c r="B28" s="30">
        <f>+balanza!B18</f>
        <v>9479717</v>
      </c>
      <c r="C28" s="30">
        <f>+balanza!C18</f>
        <v>5763962</v>
      </c>
      <c r="D28" s="30">
        <f>+balanza!D18</f>
        <v>5171927</v>
      </c>
      <c r="E28" s="38">
        <f t="shared" si="0"/>
        <v>-0.10271320317517707</v>
      </c>
      <c r="F28" s="35"/>
      <c r="G28" s="35"/>
      <c r="H28" s="35"/>
      <c r="M28" s="30"/>
      <c r="N28" s="30"/>
      <c r="O28" s="30"/>
    </row>
    <row r="29" spans="1:15" ht="18" customHeight="1">
      <c r="A29" s="33" t="s">
        <v>168</v>
      </c>
      <c r="B29" s="29">
        <v>4102798</v>
      </c>
      <c r="C29" s="29">
        <v>3237610</v>
      </c>
      <c r="D29" s="29">
        <v>2774867</v>
      </c>
      <c r="E29" s="34">
        <f t="shared" si="0"/>
        <v>-0.14292734455354414</v>
      </c>
      <c r="F29" s="34">
        <f>+D29/$D$28</f>
        <v>0.5365247808022039</v>
      </c>
      <c r="G29" s="35"/>
      <c r="H29" s="40"/>
      <c r="M29" s="30"/>
      <c r="N29" s="30"/>
      <c r="O29" s="30"/>
    </row>
    <row r="30" spans="1:15" ht="18" customHeight="1">
      <c r="A30" s="175" t="s">
        <v>344</v>
      </c>
      <c r="B30" s="30">
        <v>3635668</v>
      </c>
      <c r="C30" s="30">
        <v>2982091</v>
      </c>
      <c r="D30" s="30">
        <v>2554639</v>
      </c>
      <c r="E30" s="38">
        <f t="shared" si="0"/>
        <v>-0.1433396901704207</v>
      </c>
      <c r="F30" s="38">
        <f>+D30/$D$29</f>
        <v>0.9206347547468041</v>
      </c>
      <c r="G30" s="35"/>
      <c r="H30" s="40"/>
      <c r="M30" s="30"/>
      <c r="N30" s="30"/>
      <c r="O30" s="30"/>
    </row>
    <row r="31" spans="1:15" ht="18" customHeight="1">
      <c r="A31" s="175" t="s">
        <v>345</v>
      </c>
      <c r="B31" s="30">
        <v>65105</v>
      </c>
      <c r="C31" s="30">
        <v>44856</v>
      </c>
      <c r="D31" s="30">
        <v>34712</v>
      </c>
      <c r="E31" s="38">
        <f t="shared" si="0"/>
        <v>-0.22614588906723737</v>
      </c>
      <c r="F31" s="38">
        <f>+D31/$D$29</f>
        <v>0.012509428379810636</v>
      </c>
      <c r="G31" s="35"/>
      <c r="H31" s="40"/>
      <c r="M31" s="30"/>
      <c r="N31" s="30"/>
      <c r="O31" s="30"/>
    </row>
    <row r="32" spans="1:15" ht="18" customHeight="1">
      <c r="A32" s="175" t="s">
        <v>346</v>
      </c>
      <c r="B32" s="30">
        <v>402025</v>
      </c>
      <c r="C32" s="30">
        <v>210663</v>
      </c>
      <c r="D32" s="30">
        <v>185516</v>
      </c>
      <c r="E32" s="38">
        <f t="shared" si="0"/>
        <v>-0.11937074854150942</v>
      </c>
      <c r="F32" s="38">
        <f>+D32/$D$29</f>
        <v>0.06685581687338528</v>
      </c>
      <c r="G32" s="35"/>
      <c r="H32" s="40"/>
      <c r="M32" s="30"/>
      <c r="N32" s="30"/>
      <c r="O32" s="30"/>
    </row>
    <row r="33" spans="1:15" ht="18" customHeight="1">
      <c r="A33" s="33" t="s">
        <v>167</v>
      </c>
      <c r="B33" s="29">
        <v>5376919</v>
      </c>
      <c r="C33" s="29">
        <v>2526353</v>
      </c>
      <c r="D33" s="29">
        <v>2397061</v>
      </c>
      <c r="E33" s="34">
        <f t="shared" si="0"/>
        <v>-0.05117732953391707</v>
      </c>
      <c r="F33" s="34">
        <f>+D33/$D$28</f>
        <v>0.4634754125493264</v>
      </c>
      <c r="G33" s="35"/>
      <c r="H33" s="40"/>
      <c r="M33" s="30"/>
      <c r="N33" s="30"/>
      <c r="O33" s="30"/>
    </row>
    <row r="34" spans="1:15" ht="18" customHeight="1">
      <c r="A34" s="175" t="s">
        <v>344</v>
      </c>
      <c r="B34" s="30">
        <v>979146</v>
      </c>
      <c r="C34" s="30">
        <v>296812</v>
      </c>
      <c r="D34" s="30">
        <v>414665</v>
      </c>
      <c r="E34" s="38">
        <f t="shared" si="0"/>
        <v>0.3970627872188456</v>
      </c>
      <c r="F34" s="38">
        <f>+D34/$D$33</f>
        <v>0.17298892268490457</v>
      </c>
      <c r="G34" s="35"/>
      <c r="H34" s="40"/>
      <c r="M34" s="30"/>
      <c r="N34" s="30"/>
      <c r="O34" s="30"/>
    </row>
    <row r="35" spans="1:15" ht="18" customHeight="1">
      <c r="A35" s="175" t="s">
        <v>345</v>
      </c>
      <c r="B35" s="30">
        <v>-74564</v>
      </c>
      <c r="C35" s="30">
        <v>23006</v>
      </c>
      <c r="D35" s="30">
        <v>-28050</v>
      </c>
      <c r="E35" s="38">
        <f t="shared" si="0"/>
        <v>-2.2192471529166307</v>
      </c>
      <c r="F35" s="38">
        <f>+D35/$D$33</f>
        <v>-0.01170182986582319</v>
      </c>
      <c r="G35" s="40"/>
      <c r="H35" s="40"/>
      <c r="M35" s="30"/>
      <c r="N35" s="30"/>
      <c r="O35" s="30"/>
    </row>
    <row r="36" spans="1:15" ht="18" customHeight="1" thickBot="1">
      <c r="A36" s="84" t="s">
        <v>346</v>
      </c>
      <c r="B36" s="84">
        <v>4472337</v>
      </c>
      <c r="C36" s="84">
        <v>2206535</v>
      </c>
      <c r="D36" s="84">
        <v>2010446</v>
      </c>
      <c r="E36" s="85">
        <f t="shared" si="0"/>
        <v>-0.08886738710240263</v>
      </c>
      <c r="F36" s="85">
        <f>+D36/$D$33</f>
        <v>0.8387129071809186</v>
      </c>
      <c r="G36" s="35"/>
      <c r="H36" s="40"/>
      <c r="M36" s="30"/>
      <c r="N36" s="30"/>
      <c r="O36" s="30"/>
    </row>
    <row r="37" spans="1:15" ht="25.5" customHeight="1" thickTop="1">
      <c r="A37" s="300" t="s">
        <v>371</v>
      </c>
      <c r="B37" s="301"/>
      <c r="C37" s="301"/>
      <c r="D37" s="301"/>
      <c r="E37" s="301"/>
      <c r="F37" s="77"/>
      <c r="G37" s="77"/>
      <c r="H37" s="77"/>
      <c r="M37" s="30"/>
      <c r="N37" s="30"/>
      <c r="O37" s="30"/>
    </row>
    <row r="39" spans="1:8" ht="15.75" customHeight="1">
      <c r="A39" s="308"/>
      <c r="B39" s="308"/>
      <c r="C39" s="308"/>
      <c r="D39" s="308"/>
      <c r="E39" s="308"/>
      <c r="F39" s="42"/>
      <c r="G39" s="42"/>
      <c r="H39" s="42"/>
    </row>
    <row r="40" ht="15.75" customHeight="1"/>
    <row r="41" ht="15.75" customHeight="1">
      <c r="G41" s="42"/>
    </row>
    <row r="42" spans="8:11" ht="15.75" customHeight="1">
      <c r="H42" s="79"/>
      <c r="I42" s="37"/>
      <c r="J42" s="37"/>
      <c r="K42" s="37"/>
    </row>
    <row r="43" spans="7:11" ht="15.75" customHeight="1">
      <c r="G43" s="42"/>
      <c r="I43" s="37"/>
      <c r="J43" s="37"/>
      <c r="K43" s="37"/>
    </row>
    <row r="44" spans="9:11" ht="15.75" customHeight="1">
      <c r="I44" s="37"/>
      <c r="J44" s="37"/>
      <c r="K44" s="37"/>
    </row>
    <row r="45" spans="7:11" ht="15.75" customHeight="1">
      <c r="G45" s="42"/>
      <c r="I45" s="37"/>
      <c r="J45" s="37"/>
      <c r="K45" s="37"/>
    </row>
    <row r="46" spans="9:11" ht="15.75" customHeight="1">
      <c r="I46" s="37"/>
      <c r="J46" s="37"/>
      <c r="K46" s="37"/>
    </row>
    <row r="47" spans="7:11" ht="15.75" customHeight="1">
      <c r="G47" s="42"/>
      <c r="I47" s="37"/>
      <c r="J47" s="37"/>
      <c r="K47" s="37"/>
    </row>
    <row r="48" spans="9:11" ht="15.75" customHeight="1">
      <c r="I48" s="37"/>
      <c r="J48" s="37"/>
      <c r="K48" s="37"/>
    </row>
    <row r="49" spans="7:11" ht="15.75" customHeight="1">
      <c r="G49" s="42"/>
      <c r="I49" s="37"/>
      <c r="J49" s="37"/>
      <c r="K49" s="37"/>
    </row>
    <row r="50" spans="9:11" ht="15.75" customHeight="1">
      <c r="I50" s="37"/>
      <c r="J50" s="37"/>
      <c r="K50" s="37"/>
    </row>
    <row r="51" ht="15.75" customHeight="1">
      <c r="G51" s="42"/>
    </row>
    <row r="52" spans="9:11" ht="15.75" customHeight="1">
      <c r="I52" s="37"/>
      <c r="J52" s="37"/>
      <c r="K52" s="37"/>
    </row>
    <row r="53" spans="7:11" ht="15.75" customHeight="1">
      <c r="G53" s="42"/>
      <c r="I53" s="37"/>
      <c r="J53" s="37"/>
      <c r="K53" s="37"/>
    </row>
    <row r="54" spans="9:11" ht="15.75" customHeight="1">
      <c r="I54" s="37"/>
      <c r="J54" s="37"/>
      <c r="K54" s="37"/>
    </row>
    <row r="55" spans="7:11" ht="15.75" customHeight="1">
      <c r="G55" s="42"/>
      <c r="I55" s="37"/>
      <c r="J55" s="37"/>
      <c r="K55" s="37"/>
    </row>
    <row r="56" spans="9:11" ht="15.75" customHeight="1">
      <c r="I56" s="37"/>
      <c r="J56" s="37"/>
      <c r="K56" s="37"/>
    </row>
    <row r="57" spans="7:11" ht="15.75" customHeight="1">
      <c r="G57" s="42"/>
      <c r="I57" s="37"/>
      <c r="J57" s="37"/>
      <c r="K57" s="37"/>
    </row>
    <row r="58" spans="9:11" ht="15.75" customHeight="1">
      <c r="I58" s="37"/>
      <c r="J58" s="37"/>
      <c r="K58" s="37"/>
    </row>
    <row r="59" spans="9:11" ht="15.75" customHeight="1">
      <c r="I59" s="37"/>
      <c r="J59" s="37"/>
      <c r="K59" s="37"/>
    </row>
    <row r="60" spans="7:11" ht="15.75" customHeight="1">
      <c r="G60" s="42"/>
      <c r="I60" s="37"/>
      <c r="J60" s="37"/>
      <c r="K60" s="37"/>
    </row>
    <row r="61" ht="15.75" customHeight="1"/>
    <row r="62" spans="7:11" ht="15.75" customHeight="1">
      <c r="G62" s="42"/>
      <c r="I62" s="37"/>
      <c r="J62" s="37"/>
      <c r="K62" s="37"/>
    </row>
    <row r="63" spans="9:11" ht="15.75" customHeight="1">
      <c r="I63" s="37"/>
      <c r="J63" s="37"/>
      <c r="K63" s="37"/>
    </row>
    <row r="64" spans="7:11" ht="15.75" customHeight="1">
      <c r="G64" s="42"/>
      <c r="I64" s="37"/>
      <c r="J64" s="37"/>
      <c r="K64" s="37"/>
    </row>
    <row r="65" spans="9:11" ht="15.75" customHeight="1">
      <c r="I65" s="37"/>
      <c r="J65" s="37"/>
      <c r="K65" s="37"/>
    </row>
    <row r="66" spans="7:11" ht="15.75" customHeight="1">
      <c r="G66" s="42"/>
      <c r="I66" s="37"/>
      <c r="J66" s="37"/>
      <c r="K66" s="37"/>
    </row>
    <row r="67" spans="9:11" ht="15.75" customHeight="1">
      <c r="I67" s="37"/>
      <c r="J67" s="37"/>
      <c r="K67" s="37"/>
    </row>
    <row r="68" spans="7:11" ht="15.75" customHeight="1">
      <c r="G68" s="42"/>
      <c r="I68" s="37"/>
      <c r="J68" s="37"/>
      <c r="K68" s="37"/>
    </row>
    <row r="69" spans="9:11" ht="15.75" customHeight="1">
      <c r="I69" s="37"/>
      <c r="J69" s="37"/>
      <c r="K69" s="37"/>
    </row>
    <row r="70" spans="7:11" ht="15.75" customHeight="1">
      <c r="G70" s="42"/>
      <c r="I70" s="37"/>
      <c r="J70" s="37"/>
      <c r="K70" s="37"/>
    </row>
    <row r="71" ht="15.75" customHeight="1"/>
    <row r="72" ht="15.75" customHeight="1">
      <c r="G72" s="42"/>
    </row>
    <row r="73" ht="15.75" customHeight="1"/>
    <row r="74" ht="15.75" customHeight="1">
      <c r="G74" s="42"/>
    </row>
    <row r="75" ht="15.75" customHeight="1"/>
    <row r="76" ht="15.75" customHeight="1">
      <c r="G76" s="42"/>
    </row>
    <row r="77" ht="15.75" customHeight="1"/>
    <row r="78" ht="15.75" customHeight="1">
      <c r="G78" s="42"/>
    </row>
    <row r="79" spans="1:5" ht="15.75" customHeight="1">
      <c r="A79" s="36"/>
      <c r="B79" s="36"/>
      <c r="C79" s="36"/>
      <c r="D79" s="36"/>
      <c r="E79" s="36"/>
    </row>
    <row r="80" spans="1:6" ht="15.75" customHeight="1" thickBot="1">
      <c r="A80" s="151"/>
      <c r="B80" s="151"/>
      <c r="C80" s="151"/>
      <c r="D80" s="151"/>
      <c r="E80" s="151"/>
      <c r="F80" s="151"/>
    </row>
    <row r="81" spans="1:6" ht="26.25" customHeight="1" thickTop="1">
      <c r="A81" s="306"/>
      <c r="B81" s="307"/>
      <c r="C81" s="307"/>
      <c r="D81" s="307"/>
      <c r="E81" s="307"/>
      <c r="F81" s="36"/>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6" customWidth="1"/>
    <col min="2" max="2" width="12.140625" style="86" bestFit="1" customWidth="1"/>
    <col min="3" max="3" width="12.421875" style="110" bestFit="1" customWidth="1"/>
    <col min="4" max="4" width="11.7109375" style="86" customWidth="1"/>
    <col min="5" max="5" width="12.8515625" style="86" customWidth="1"/>
    <col min="6" max="6" width="12.7109375" style="86" customWidth="1"/>
    <col min="7" max="7" width="14.00390625" style="86" customWidth="1"/>
    <col min="8" max="16384" width="11.421875" style="86" customWidth="1"/>
  </cols>
  <sheetData>
    <row r="1" spans="1:26" ht="15.75" customHeight="1">
      <c r="A1" s="313" t="s">
        <v>204</v>
      </c>
      <c r="B1" s="313"/>
      <c r="C1" s="313"/>
      <c r="D1" s="313"/>
      <c r="U1" s="87"/>
      <c r="V1" s="87"/>
      <c r="W1" s="87"/>
      <c r="X1" s="87"/>
      <c r="Y1" s="87"/>
      <c r="Z1" s="87"/>
    </row>
    <row r="2" spans="1:256" ht="15.75" customHeight="1">
      <c r="A2" s="309" t="s">
        <v>174</v>
      </c>
      <c r="B2" s="309"/>
      <c r="C2" s="309"/>
      <c r="D2" s="309"/>
      <c r="E2" s="87"/>
      <c r="F2" s="87"/>
      <c r="G2" s="87"/>
      <c r="H2" s="87"/>
      <c r="I2" s="87"/>
      <c r="J2" s="87"/>
      <c r="K2" s="87"/>
      <c r="L2" s="87"/>
      <c r="M2" s="87"/>
      <c r="N2" s="87"/>
      <c r="O2" s="87"/>
      <c r="P2" s="87"/>
      <c r="Q2" s="309"/>
      <c r="R2" s="309"/>
      <c r="S2" s="309"/>
      <c r="T2" s="309"/>
      <c r="U2" s="87"/>
      <c r="V2" s="87" t="s">
        <v>193</v>
      </c>
      <c r="W2" s="87"/>
      <c r="X2" s="87"/>
      <c r="Y2" s="87"/>
      <c r="Z2" s="87"/>
      <c r="AA2" s="88"/>
      <c r="AB2" s="88"/>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4" t="s">
        <v>303</v>
      </c>
      <c r="B3" s="314"/>
      <c r="C3" s="314"/>
      <c r="D3" s="314"/>
      <c r="E3" s="87"/>
      <c r="F3" s="87"/>
      <c r="M3" s="87"/>
      <c r="N3" s="87"/>
      <c r="O3" s="87"/>
      <c r="P3" s="87"/>
      <c r="Q3" s="309"/>
      <c r="R3" s="309"/>
      <c r="S3" s="309"/>
      <c r="T3" s="309"/>
      <c r="U3" s="87"/>
      <c r="V3" s="87"/>
      <c r="W3" s="87"/>
      <c r="X3" s="87"/>
      <c r="Y3" s="87"/>
      <c r="Z3" s="87"/>
      <c r="AA3" s="88"/>
      <c r="AB3" s="88"/>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87" customFormat="1" ht="13.5" customHeight="1" thickTop="1">
      <c r="A4" s="111" t="s">
        <v>175</v>
      </c>
      <c r="B4" s="112" t="s">
        <v>4</v>
      </c>
      <c r="C4" s="112" t="s">
        <v>5</v>
      </c>
      <c r="D4" s="112" t="s">
        <v>34</v>
      </c>
      <c r="U4" s="86"/>
      <c r="V4" s="86" t="s">
        <v>33</v>
      </c>
      <c r="W4" s="89">
        <f>SUM(W5:W9)</f>
        <v>7683287</v>
      </c>
      <c r="X4" s="90">
        <f>SUM(X5:X9)</f>
        <v>100</v>
      </c>
      <c r="Y4" s="86"/>
      <c r="Z4" s="86"/>
    </row>
    <row r="5" spans="1:26" s="87" customFormat="1" ht="13.5" customHeight="1" thickBot="1">
      <c r="A5" s="113"/>
      <c r="B5" s="114"/>
      <c r="C5" s="115"/>
      <c r="D5" s="114"/>
      <c r="E5" s="92"/>
      <c r="F5" s="92"/>
      <c r="U5" s="86"/>
      <c r="V5" s="86" t="s">
        <v>39</v>
      </c>
      <c r="W5" s="89">
        <f>+B9</f>
        <v>2547822</v>
      </c>
      <c r="X5" s="93">
        <f>+W5/$W$4*100</f>
        <v>33.160573072436314</v>
      </c>
      <c r="Y5" s="86"/>
      <c r="Z5" s="86"/>
    </row>
    <row r="6" spans="1:24" ht="13.5" customHeight="1" thickTop="1">
      <c r="A6" s="312" t="s">
        <v>36</v>
      </c>
      <c r="B6" s="312"/>
      <c r="C6" s="312"/>
      <c r="D6" s="312"/>
      <c r="E6" s="87"/>
      <c r="F6" s="87"/>
      <c r="V6" s="86" t="s">
        <v>37</v>
      </c>
      <c r="W6" s="89">
        <f>+B21</f>
        <v>338888</v>
      </c>
      <c r="X6" s="93">
        <f>+W6/$W$4*100</f>
        <v>4.410716403018656</v>
      </c>
    </row>
    <row r="7" spans="1:24" ht="13.5" customHeight="1">
      <c r="A7" s="94">
        <v>2011</v>
      </c>
      <c r="B7" s="95">
        <v>4594651</v>
      </c>
      <c r="C7" s="96">
        <v>309306</v>
      </c>
      <c r="D7" s="95">
        <v>4285345</v>
      </c>
      <c r="E7" s="95"/>
      <c r="F7" s="95"/>
      <c r="V7" s="86" t="s">
        <v>38</v>
      </c>
      <c r="W7" s="89">
        <f>+B27</f>
        <v>2245744</v>
      </c>
      <c r="X7" s="93">
        <f>+W7/$W$4*100</f>
        <v>29.228948495611316</v>
      </c>
    </row>
    <row r="8" spans="1:24" ht="13.5" customHeight="1">
      <c r="A8" s="97" t="s">
        <v>506</v>
      </c>
      <c r="B8" s="95">
        <v>2447768</v>
      </c>
      <c r="C8" s="96">
        <v>134139</v>
      </c>
      <c r="D8" s="95">
        <v>2313629</v>
      </c>
      <c r="E8" s="95"/>
      <c r="F8" s="95"/>
      <c r="V8" s="86" t="s">
        <v>40</v>
      </c>
      <c r="W8" s="89">
        <f>+B15</f>
        <v>1618162</v>
      </c>
      <c r="X8" s="93">
        <f>+W8/$W$4*100</f>
        <v>21.06080379400119</v>
      </c>
    </row>
    <row r="9" spans="1:24" ht="13.5" customHeight="1">
      <c r="A9" s="97" t="s">
        <v>507</v>
      </c>
      <c r="B9" s="95">
        <v>2547822</v>
      </c>
      <c r="C9" s="96">
        <v>170177</v>
      </c>
      <c r="D9" s="95">
        <v>2377645</v>
      </c>
      <c r="E9" s="95"/>
      <c r="F9" s="95"/>
      <c r="V9" s="86" t="s">
        <v>41</v>
      </c>
      <c r="W9" s="89">
        <f>+B33</f>
        <v>932671</v>
      </c>
      <c r="X9" s="93">
        <f>+W9/$W$4*100</f>
        <v>12.138958234932524</v>
      </c>
    </row>
    <row r="10" spans="1:22" ht="13.5" customHeight="1">
      <c r="A10" s="98" t="s">
        <v>456</v>
      </c>
      <c r="B10" s="99">
        <f>+B9/B8*100-100</f>
        <v>4.087560585807154</v>
      </c>
      <c r="C10" s="100">
        <f>+C9/C8*100-100</f>
        <v>26.866161220823173</v>
      </c>
      <c r="D10" s="99">
        <f>+D9/D8*100-100</f>
        <v>2.7669086098073734</v>
      </c>
      <c r="E10" s="99"/>
      <c r="F10" s="99"/>
      <c r="V10" s="87" t="s">
        <v>194</v>
      </c>
    </row>
    <row r="11" spans="1:24" ht="13.5" customHeight="1">
      <c r="A11" s="98"/>
      <c r="B11" s="99"/>
      <c r="C11" s="100"/>
      <c r="D11" s="99"/>
      <c r="E11" s="99"/>
      <c r="F11" s="99"/>
      <c r="V11" s="86" t="s">
        <v>35</v>
      </c>
      <c r="W11" s="89">
        <f>SUM(W12:W16)</f>
        <v>2511360</v>
      </c>
      <c r="X11" s="90">
        <f>SUM(X12:X16)</f>
        <v>100</v>
      </c>
    </row>
    <row r="12" spans="1:24" ht="13.5" customHeight="1">
      <c r="A12" s="312" t="s">
        <v>367</v>
      </c>
      <c r="B12" s="312"/>
      <c r="C12" s="312"/>
      <c r="D12" s="312"/>
      <c r="E12" s="87"/>
      <c r="F12" s="87"/>
      <c r="V12" s="86" t="s">
        <v>39</v>
      </c>
      <c r="W12" s="89">
        <f>+C9</f>
        <v>170177</v>
      </c>
      <c r="X12" s="93">
        <f>+W12/$W$11*100</f>
        <v>6.776288544852192</v>
      </c>
    </row>
    <row r="13" spans="1:24" ht="13.5" customHeight="1">
      <c r="A13" s="94">
        <v>2011</v>
      </c>
      <c r="B13" s="95">
        <v>3372045</v>
      </c>
      <c r="C13" s="96">
        <v>420382</v>
      </c>
      <c r="D13" s="95">
        <v>2951663</v>
      </c>
      <c r="E13" s="95"/>
      <c r="F13" s="95"/>
      <c r="V13" s="86" t="s">
        <v>37</v>
      </c>
      <c r="W13" s="89">
        <f>+C21</f>
        <v>1411664</v>
      </c>
      <c r="X13" s="93">
        <f>+W13/$W$11*100</f>
        <v>56.211136595310904</v>
      </c>
    </row>
    <row r="14" spans="1:24" ht="13.5" customHeight="1">
      <c r="A14" s="101" t="str">
        <f>+A8</f>
        <v>enero -  junio  2011</v>
      </c>
      <c r="B14" s="95">
        <v>1997979</v>
      </c>
      <c r="C14" s="96">
        <v>202849</v>
      </c>
      <c r="D14" s="95">
        <v>1795130</v>
      </c>
      <c r="E14" s="95"/>
      <c r="F14" s="95"/>
      <c r="V14" s="86" t="s">
        <v>38</v>
      </c>
      <c r="W14" s="89">
        <f>+C27</f>
        <v>390195</v>
      </c>
      <c r="X14" s="93">
        <f>+W14/$W$11*100</f>
        <v>15.537198967889909</v>
      </c>
    </row>
    <row r="15" spans="1:24" ht="13.5" customHeight="1">
      <c r="A15" s="101" t="str">
        <f>+A9</f>
        <v>enero -  junio  2012</v>
      </c>
      <c r="B15" s="95">
        <v>1618162</v>
      </c>
      <c r="C15" s="96">
        <v>229017</v>
      </c>
      <c r="D15" s="95">
        <v>1389145</v>
      </c>
      <c r="E15" s="95"/>
      <c r="F15" s="95"/>
      <c r="V15" s="86" t="s">
        <v>40</v>
      </c>
      <c r="W15" s="89">
        <f>+C15</f>
        <v>229017</v>
      </c>
      <c r="X15" s="93">
        <f>+W15/$W$11*100</f>
        <v>9.119242163608563</v>
      </c>
    </row>
    <row r="16" spans="1:24" ht="13.5" customHeight="1">
      <c r="A16" s="98" t="str">
        <f>+A10</f>
        <v>Var. (%)   2012/2011</v>
      </c>
      <c r="B16" s="102">
        <f>+B15/B14*100-100</f>
        <v>-19.010059665291777</v>
      </c>
      <c r="C16" s="103">
        <f>+C15/C14*100-100</f>
        <v>12.900236136239272</v>
      </c>
      <c r="D16" s="102">
        <f>+D15/D14*100-100</f>
        <v>-22.615910825399837</v>
      </c>
      <c r="E16" s="99"/>
      <c r="F16" s="99"/>
      <c r="V16" s="86" t="s">
        <v>41</v>
      </c>
      <c r="W16" s="89">
        <f>+C33</f>
        <v>310307</v>
      </c>
      <c r="X16" s="93">
        <f>+W16/$W$11*100</f>
        <v>12.35613372833843</v>
      </c>
    </row>
    <row r="17" spans="1:6" ht="13.5" customHeight="1">
      <c r="A17" s="98"/>
      <c r="B17" s="102"/>
      <c r="C17" s="103"/>
      <c r="D17" s="102"/>
      <c r="E17" s="99"/>
      <c r="F17" s="99"/>
    </row>
    <row r="18" spans="1:6" ht="13.5" customHeight="1">
      <c r="A18" s="312" t="s">
        <v>37</v>
      </c>
      <c r="B18" s="312"/>
      <c r="C18" s="312"/>
      <c r="D18" s="312"/>
      <c r="E18" s="87"/>
      <c r="F18" s="87"/>
    </row>
    <row r="19" spans="1:6" ht="13.5" customHeight="1">
      <c r="A19" s="94">
        <f>+A7</f>
        <v>2011</v>
      </c>
      <c r="B19" s="95">
        <v>617142</v>
      </c>
      <c r="C19" s="96">
        <v>2789075</v>
      </c>
      <c r="D19" s="95">
        <v>-2171933</v>
      </c>
      <c r="E19" s="95"/>
      <c r="F19" s="95"/>
    </row>
    <row r="20" spans="1:6" ht="13.5" customHeight="1">
      <c r="A20" s="101" t="str">
        <f>+A14</f>
        <v>enero -  junio  2011</v>
      </c>
      <c r="B20" s="95">
        <v>295541</v>
      </c>
      <c r="C20" s="96">
        <v>1288489</v>
      </c>
      <c r="D20" s="95">
        <v>-992948</v>
      </c>
      <c r="E20" s="95"/>
      <c r="F20" s="95"/>
    </row>
    <row r="21" spans="1:10" ht="13.5" customHeight="1">
      <c r="A21" s="101" t="str">
        <f>+A15</f>
        <v>enero -  junio  2012</v>
      </c>
      <c r="B21" s="95">
        <v>338888</v>
      </c>
      <c r="C21" s="96">
        <v>1411664</v>
      </c>
      <c r="D21" s="95">
        <v>-1072776</v>
      </c>
      <c r="E21" s="95"/>
      <c r="F21" s="95"/>
      <c r="G21" s="89"/>
      <c r="H21" s="89"/>
      <c r="I21" s="89"/>
      <c r="J21" s="89"/>
    </row>
    <row r="22" spans="1:10" ht="13.5" customHeight="1">
      <c r="A22" s="98" t="str">
        <f>+A16</f>
        <v>Var. (%)   2012/2011</v>
      </c>
      <c r="B22" s="102">
        <f>+B21/B20*100-100</f>
        <v>14.667000517694674</v>
      </c>
      <c r="C22" s="103">
        <f>+C21/C20*100-100</f>
        <v>9.559646997374443</v>
      </c>
      <c r="D22" s="102">
        <f>+D21/D20*100-100</f>
        <v>8.039494515322048</v>
      </c>
      <c r="E22" s="99"/>
      <c r="F22" s="99"/>
      <c r="G22" s="89"/>
      <c r="H22" s="89"/>
      <c r="I22" s="89"/>
      <c r="J22" s="89"/>
    </row>
    <row r="23" spans="1:10" ht="13.5" customHeight="1">
      <c r="A23" s="98"/>
      <c r="B23" s="102"/>
      <c r="C23" s="103"/>
      <c r="D23" s="102"/>
      <c r="E23" s="99"/>
      <c r="F23" s="99"/>
      <c r="G23" s="89"/>
      <c r="H23" s="89"/>
      <c r="I23" s="89"/>
      <c r="J23" s="89"/>
    </row>
    <row r="24" spans="1:10" ht="13.5" customHeight="1">
      <c r="A24" s="312" t="s">
        <v>38</v>
      </c>
      <c r="B24" s="312"/>
      <c r="C24" s="312"/>
      <c r="D24" s="312"/>
      <c r="E24" s="87"/>
      <c r="F24" s="87"/>
      <c r="G24" s="89"/>
      <c r="H24" s="89"/>
      <c r="I24" s="89"/>
      <c r="J24" s="89"/>
    </row>
    <row r="25" spans="1:10" ht="13.5" customHeight="1">
      <c r="A25" s="94">
        <f>+A19</f>
        <v>2011</v>
      </c>
      <c r="B25" s="95">
        <v>4103501</v>
      </c>
      <c r="C25" s="96">
        <v>807365</v>
      </c>
      <c r="D25" s="95">
        <v>3296136</v>
      </c>
      <c r="E25" s="95"/>
      <c r="F25" s="95"/>
      <c r="G25" s="89"/>
      <c r="H25" s="89"/>
      <c r="I25" s="89"/>
      <c r="J25" s="89"/>
    </row>
    <row r="26" spans="1:6" ht="13.5" customHeight="1">
      <c r="A26" s="101" t="str">
        <f>+A20</f>
        <v>enero -  junio  2011</v>
      </c>
      <c r="B26" s="95">
        <v>2475887</v>
      </c>
      <c r="C26" s="96">
        <v>348366</v>
      </c>
      <c r="D26" s="95">
        <v>2127521</v>
      </c>
      <c r="E26" s="95"/>
      <c r="F26" s="95"/>
    </row>
    <row r="27" spans="1:6" ht="13.5" customHeight="1">
      <c r="A27" s="101" t="str">
        <f>+A21</f>
        <v>enero -  junio  2012</v>
      </c>
      <c r="B27" s="95">
        <v>2245744</v>
      </c>
      <c r="C27" s="96">
        <v>390195</v>
      </c>
      <c r="D27" s="95">
        <v>1855549</v>
      </c>
      <c r="E27" s="95"/>
      <c r="F27" s="95"/>
    </row>
    <row r="28" spans="1:6" ht="13.5" customHeight="1">
      <c r="A28" s="98" t="str">
        <f>+A22</f>
        <v>Var. (%)   2012/2011</v>
      </c>
      <c r="B28" s="102">
        <f>+B27/B26*100-100</f>
        <v>-9.295375758263603</v>
      </c>
      <c r="C28" s="103">
        <f>+C27/C26*100-100</f>
        <v>12.007199324847988</v>
      </c>
      <c r="D28" s="102">
        <f>+D27/D26*100-100</f>
        <v>-12.78351659043554</v>
      </c>
      <c r="E28" s="91"/>
      <c r="F28" s="99"/>
    </row>
    <row r="29" spans="1:8" ht="13.5" customHeight="1">
      <c r="A29" s="98"/>
      <c r="B29" s="102"/>
      <c r="C29" s="103"/>
      <c r="D29" s="102"/>
      <c r="E29" s="99"/>
      <c r="F29" s="104"/>
      <c r="G29" s="105"/>
      <c r="H29" s="106"/>
    </row>
    <row r="30" spans="1:6" ht="13.5" customHeight="1">
      <c r="A30" s="312" t="s">
        <v>176</v>
      </c>
      <c r="B30" s="312"/>
      <c r="C30" s="312"/>
      <c r="D30" s="312"/>
      <c r="E30" s="87"/>
      <c r="F30" s="87"/>
    </row>
    <row r="31" spans="1:8" ht="13.5" customHeight="1">
      <c r="A31" s="94">
        <f>+A25</f>
        <v>2011</v>
      </c>
      <c r="B31" s="95">
        <f>+B37-(B7+B13+B19+B25)</f>
        <v>1793628</v>
      </c>
      <c r="C31" s="96">
        <f>+C37-(C7+C13+C19+C25)</f>
        <v>675122</v>
      </c>
      <c r="D31" s="95">
        <f>+D37-(D7+D13+D19+D25)</f>
        <v>1118506</v>
      </c>
      <c r="E31" s="107"/>
      <c r="F31" s="95"/>
      <c r="G31" s="95"/>
      <c r="H31" s="95"/>
    </row>
    <row r="32" spans="1:8" ht="13.5" customHeight="1">
      <c r="A32" s="101" t="str">
        <f>+A26</f>
        <v>enero -  junio  2011</v>
      </c>
      <c r="B32" s="95">
        <f aca="true" t="shared" si="0" ref="B32:D33">+B38-(B8+B14+B20+B26)</f>
        <v>905227</v>
      </c>
      <c r="C32" s="96">
        <f t="shared" si="0"/>
        <v>384597</v>
      </c>
      <c r="D32" s="95">
        <f t="shared" si="0"/>
        <v>520630</v>
      </c>
      <c r="E32" s="108"/>
      <c r="F32" s="95"/>
      <c r="G32" s="95"/>
      <c r="H32" s="95"/>
    </row>
    <row r="33" spans="1:8" ht="13.5" customHeight="1">
      <c r="A33" s="101" t="str">
        <f>+A27</f>
        <v>enero -  junio  2012</v>
      </c>
      <c r="B33" s="95">
        <f t="shared" si="0"/>
        <v>932671</v>
      </c>
      <c r="C33" s="96">
        <f t="shared" si="0"/>
        <v>310307</v>
      </c>
      <c r="D33" s="95">
        <f t="shared" si="0"/>
        <v>622364</v>
      </c>
      <c r="E33" s="108"/>
      <c r="F33" s="95"/>
      <c r="G33" s="95"/>
      <c r="H33" s="95"/>
    </row>
    <row r="34" spans="1:8" ht="13.5" customHeight="1">
      <c r="A34" s="98" t="str">
        <f>+A28</f>
        <v>Var. (%)   2012/2011</v>
      </c>
      <c r="B34" s="102">
        <f>(B33/B32-1)*100</f>
        <v>3.0317257439294254</v>
      </c>
      <c r="C34" s="103">
        <f>(C33/C32-1)*100</f>
        <v>-19.316323320254714</v>
      </c>
      <c r="D34" s="102">
        <f>(D33/D32-1)*100</f>
        <v>19.54055663330965</v>
      </c>
      <c r="E34" s="99"/>
      <c r="F34" s="95"/>
      <c r="G34" s="95"/>
      <c r="H34" s="95"/>
    </row>
    <row r="35" spans="1:8" ht="13.5" customHeight="1">
      <c r="A35" s="98"/>
      <c r="B35" s="95"/>
      <c r="C35" s="96"/>
      <c r="E35" s="99"/>
      <c r="F35" s="109"/>
      <c r="G35" s="109"/>
      <c r="H35" s="95"/>
    </row>
    <row r="36" spans="1:8" ht="13.5" customHeight="1">
      <c r="A36" s="309" t="s">
        <v>160</v>
      </c>
      <c r="B36" s="309"/>
      <c r="C36" s="309"/>
      <c r="D36" s="309"/>
      <c r="E36" s="105"/>
      <c r="F36" s="105"/>
      <c r="G36" s="105"/>
      <c r="H36" s="106"/>
    </row>
    <row r="37" spans="1:8" ht="13.5" customHeight="1">
      <c r="A37" s="94">
        <f>+A31</f>
        <v>2011</v>
      </c>
      <c r="B37" s="95">
        <f>+balanza!B8</f>
        <v>14480967</v>
      </c>
      <c r="C37" s="96">
        <f>+balanza!B13</f>
        <v>5001250</v>
      </c>
      <c r="D37" s="95">
        <f>+B37-C37</f>
        <v>9479717</v>
      </c>
      <c r="E37" s="107"/>
      <c r="F37" s="95"/>
      <c r="G37" s="95"/>
      <c r="H37" s="95"/>
    </row>
    <row r="38" spans="1:8" ht="13.5" customHeight="1">
      <c r="A38" s="101" t="str">
        <f>+A32</f>
        <v>enero -  junio  2011</v>
      </c>
      <c r="B38" s="95">
        <f>+balanza!C8</f>
        <v>8122402</v>
      </c>
      <c r="C38" s="96">
        <f>+balanza!C13</f>
        <v>2358440</v>
      </c>
      <c r="D38" s="95">
        <f>+B38-C38</f>
        <v>5763962</v>
      </c>
      <c r="E38" s="109"/>
      <c r="F38" s="95"/>
      <c r="G38" s="95"/>
      <c r="H38" s="95"/>
    </row>
    <row r="39" spans="1:8" ht="13.5" customHeight="1">
      <c r="A39" s="101" t="str">
        <f>+A33</f>
        <v>enero -  junio  2012</v>
      </c>
      <c r="B39" s="95">
        <f>+balanza!D8</f>
        <v>7683287</v>
      </c>
      <c r="C39" s="96">
        <f>+balanza!D13</f>
        <v>2511360</v>
      </c>
      <c r="D39" s="95">
        <f>+B39-C39</f>
        <v>5171927</v>
      </c>
      <c r="E39" s="109"/>
      <c r="F39" s="95"/>
      <c r="G39" s="95"/>
      <c r="H39" s="95"/>
    </row>
    <row r="40" spans="1:8" ht="13.5" customHeight="1" thickBot="1">
      <c r="A40" s="116" t="str">
        <f>+A34</f>
        <v>Var. (%)   2012/2011</v>
      </c>
      <c r="B40" s="117">
        <f>+B39/B38*100-100</f>
        <v>-5.406220967639868</v>
      </c>
      <c r="C40" s="118">
        <f>+C39/C38*100-100</f>
        <v>6.483947015824015</v>
      </c>
      <c r="D40" s="117">
        <f>+D39/D38*100-100</f>
        <v>-10.271320317517706</v>
      </c>
      <c r="E40" s="99"/>
      <c r="F40" s="95"/>
      <c r="G40" s="95"/>
      <c r="H40" s="95"/>
    </row>
    <row r="41" spans="1:8" ht="26.25" customHeight="1" thickTop="1">
      <c r="A41" s="306" t="s">
        <v>373</v>
      </c>
      <c r="B41" s="307"/>
      <c r="C41" s="307"/>
      <c r="D41" s="307"/>
      <c r="E41" s="99"/>
      <c r="F41" s="95"/>
      <c r="G41" s="95"/>
      <c r="H41" s="95"/>
    </row>
    <row r="42" spans="5:8" ht="13.5" customHeight="1">
      <c r="E42" s="99"/>
      <c r="F42" s="95"/>
      <c r="G42" s="95"/>
      <c r="H42" s="95"/>
    </row>
    <row r="43" ht="13.5" customHeight="1"/>
    <row r="44" spans="5:8" ht="13.5" customHeight="1">
      <c r="E44" s="107"/>
      <c r="F44" s="89"/>
      <c r="G44" s="89"/>
      <c r="H44" s="89"/>
    </row>
    <row r="45" spans="5:8" ht="13.5" customHeight="1">
      <c r="E45" s="109"/>
      <c r="F45" s="89"/>
      <c r="G45" s="89"/>
      <c r="H45" s="89"/>
    </row>
    <row r="46" spans="5:8" ht="13.5" customHeight="1">
      <c r="E46" s="109"/>
      <c r="F46" s="89"/>
      <c r="G46" s="89"/>
      <c r="H46" s="8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7"/>
      <c r="B82" s="87"/>
      <c r="C82" s="98"/>
      <c r="D82" s="87"/>
    </row>
    <row r="83" spans="1:4" ht="34.5" customHeight="1">
      <c r="A83" s="310"/>
      <c r="B83" s="311"/>
      <c r="C83" s="311"/>
      <c r="D83" s="311"/>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5" customWidth="1"/>
    <col min="2" max="5" width="11.421875" style="5" customWidth="1"/>
    <col min="6" max="6" width="14.57421875" style="15" bestFit="1" customWidth="1"/>
    <col min="7" max="16384" width="11.421875" style="5" customWidth="1"/>
  </cols>
  <sheetData>
    <row r="1" spans="1:6" ht="15.75" customHeight="1">
      <c r="A1" s="315" t="s">
        <v>255</v>
      </c>
      <c r="B1" s="315"/>
      <c r="C1" s="315"/>
      <c r="D1" s="315"/>
      <c r="E1" s="315"/>
      <c r="F1" s="315"/>
    </row>
    <row r="2" spans="1:6" ht="15.75" customHeight="1">
      <c r="A2" s="316" t="s">
        <v>177</v>
      </c>
      <c r="B2" s="316"/>
      <c r="C2" s="316"/>
      <c r="D2" s="316"/>
      <c r="E2" s="316"/>
      <c r="F2" s="316"/>
    </row>
    <row r="3" spans="1:6" ht="15.75" customHeight="1" thickBot="1">
      <c r="A3" s="316" t="s">
        <v>304</v>
      </c>
      <c r="B3" s="316"/>
      <c r="C3" s="316"/>
      <c r="D3" s="316"/>
      <c r="E3" s="316"/>
      <c r="F3" s="316"/>
    </row>
    <row r="4" spans="1:6" ht="12.75" customHeight="1" thickTop="1">
      <c r="A4" s="318" t="s">
        <v>23</v>
      </c>
      <c r="B4" s="152">
        <f>+'balanza productos_clase_sector'!B5</f>
        <v>2011</v>
      </c>
      <c r="C4" s="320" t="str">
        <f>+'balanza productos_clase_sector'!C5</f>
        <v>enero - junio</v>
      </c>
      <c r="D4" s="320"/>
      <c r="E4" s="153" t="s">
        <v>172</v>
      </c>
      <c r="F4" s="154" t="s">
        <v>163</v>
      </c>
    </row>
    <row r="5" spans="1:6" ht="12" thickBot="1">
      <c r="A5" s="319"/>
      <c r="B5" s="61" t="s">
        <v>162</v>
      </c>
      <c r="C5" s="62">
        <v>2011</v>
      </c>
      <c r="D5" s="62">
        <v>2012</v>
      </c>
      <c r="E5" s="63" t="str">
        <f>+'balanza productos_clase_sector'!E6</f>
        <v> 2012-2011</v>
      </c>
      <c r="F5" s="64">
        <f>+'balanza productos_clase_sector'!F6</f>
        <v>2012</v>
      </c>
    </row>
    <row r="6" spans="1:6" ht="12" thickTop="1">
      <c r="A6" s="59"/>
      <c r="B6" s="57"/>
      <c r="C6" s="57"/>
      <c r="D6" s="57"/>
      <c r="E6" s="57"/>
      <c r="F6" s="60"/>
    </row>
    <row r="7" spans="1:6" ht="12.75" customHeight="1">
      <c r="A7" s="56" t="s">
        <v>12</v>
      </c>
      <c r="B7" s="57">
        <v>3054822</v>
      </c>
      <c r="C7" s="57">
        <v>1945826</v>
      </c>
      <c r="D7" s="57">
        <v>1724137</v>
      </c>
      <c r="E7" s="4">
        <f>+(D7-C7)/C7</f>
        <v>-0.1139305364405656</v>
      </c>
      <c r="F7" s="58">
        <f>+D7/$D$23</f>
        <v>0.22440096276502491</v>
      </c>
    </row>
    <row r="8" spans="1:6" ht="11.25">
      <c r="A8" s="59" t="s">
        <v>17</v>
      </c>
      <c r="B8" s="57">
        <v>1407369</v>
      </c>
      <c r="C8" s="57">
        <v>721738</v>
      </c>
      <c r="D8" s="57">
        <v>853261</v>
      </c>
      <c r="E8" s="4">
        <f aca="true" t="shared" si="0" ref="E8:E23">+(D8-C8)/C8</f>
        <v>0.18223094807256926</v>
      </c>
      <c r="F8" s="58">
        <f aca="true" t="shared" si="1" ref="F8:F23">+D8/$D$23</f>
        <v>0.11105416210535933</v>
      </c>
    </row>
    <row r="9" spans="1:6" ht="11.25">
      <c r="A9" s="59" t="s">
        <v>13</v>
      </c>
      <c r="B9" s="57">
        <v>1035054</v>
      </c>
      <c r="C9" s="57">
        <v>512459</v>
      </c>
      <c r="D9" s="57">
        <v>512296</v>
      </c>
      <c r="E9" s="4">
        <f t="shared" si="0"/>
        <v>-0.0003180742264259189</v>
      </c>
      <c r="F9" s="58">
        <f t="shared" si="1"/>
        <v>0.06667667106539167</v>
      </c>
    </row>
    <row r="10" spans="1:6" ht="11.25">
      <c r="A10" s="59" t="s">
        <v>15</v>
      </c>
      <c r="B10" s="57">
        <v>867352</v>
      </c>
      <c r="C10" s="57">
        <v>548394</v>
      </c>
      <c r="D10" s="57">
        <v>492833</v>
      </c>
      <c r="E10" s="4">
        <f t="shared" si="0"/>
        <v>-0.10131584225939744</v>
      </c>
      <c r="F10" s="58">
        <f t="shared" si="1"/>
        <v>0.06414351045327345</v>
      </c>
    </row>
    <row r="11" spans="1:6" ht="11.25">
      <c r="A11" s="59" t="s">
        <v>120</v>
      </c>
      <c r="B11" s="57">
        <v>606375</v>
      </c>
      <c r="C11" s="57">
        <v>336981</v>
      </c>
      <c r="D11" s="57">
        <v>362753</v>
      </c>
      <c r="E11" s="4">
        <f t="shared" si="0"/>
        <v>0.07647908932551094</v>
      </c>
      <c r="F11" s="58">
        <f t="shared" si="1"/>
        <v>0.047213256513781145</v>
      </c>
    </row>
    <row r="12" spans="1:6" ht="11.25">
      <c r="A12" s="59" t="s">
        <v>14</v>
      </c>
      <c r="B12" s="57">
        <v>724817</v>
      </c>
      <c r="C12" s="57">
        <v>343158</v>
      </c>
      <c r="D12" s="57">
        <v>339894</v>
      </c>
      <c r="E12" s="4">
        <f t="shared" si="0"/>
        <v>-0.009511653524032661</v>
      </c>
      <c r="F12" s="58">
        <f t="shared" si="1"/>
        <v>0.04423809757464481</v>
      </c>
    </row>
    <row r="13" spans="1:6" ht="11.25">
      <c r="A13" s="59" t="s">
        <v>16</v>
      </c>
      <c r="B13" s="57">
        <v>613584</v>
      </c>
      <c r="C13" s="57">
        <v>362877</v>
      </c>
      <c r="D13" s="57">
        <v>309673</v>
      </c>
      <c r="E13" s="4">
        <f t="shared" si="0"/>
        <v>-0.14661717331216914</v>
      </c>
      <c r="F13" s="58">
        <f t="shared" si="1"/>
        <v>0.04030475498312116</v>
      </c>
    </row>
    <row r="14" spans="1:6" ht="11.25">
      <c r="A14" s="59" t="s">
        <v>27</v>
      </c>
      <c r="B14" s="57">
        <v>358217</v>
      </c>
      <c r="C14" s="57">
        <v>173768</v>
      </c>
      <c r="D14" s="57">
        <v>220810</v>
      </c>
      <c r="E14" s="4">
        <f t="shared" si="0"/>
        <v>0.27071727821002717</v>
      </c>
      <c r="F14" s="58">
        <f t="shared" si="1"/>
        <v>0.028739001940185235</v>
      </c>
    </row>
    <row r="15" spans="1:6" ht="11.25">
      <c r="A15" s="59" t="s">
        <v>20</v>
      </c>
      <c r="B15" s="57">
        <v>364571</v>
      </c>
      <c r="C15" s="57">
        <v>176766</v>
      </c>
      <c r="D15" s="57">
        <v>220180</v>
      </c>
      <c r="E15" s="4">
        <f t="shared" si="0"/>
        <v>0.24560152970593893</v>
      </c>
      <c r="F15" s="58">
        <f t="shared" si="1"/>
        <v>0.028657005784112972</v>
      </c>
    </row>
    <row r="16" spans="1:6" ht="11.25">
      <c r="A16" s="59" t="s">
        <v>460</v>
      </c>
      <c r="B16" s="57">
        <v>505823</v>
      </c>
      <c r="C16" s="57">
        <v>284549</v>
      </c>
      <c r="D16" s="57">
        <v>195323</v>
      </c>
      <c r="E16" s="4">
        <f t="shared" si="0"/>
        <v>-0.3135698948160071</v>
      </c>
      <c r="F16" s="58">
        <f t="shared" si="1"/>
        <v>0.02542180189286174</v>
      </c>
    </row>
    <row r="17" spans="1:6" ht="11.25">
      <c r="A17" s="59" t="s">
        <v>19</v>
      </c>
      <c r="B17" s="57">
        <v>323862</v>
      </c>
      <c r="C17" s="57">
        <v>186902</v>
      </c>
      <c r="D17" s="57">
        <v>181714</v>
      </c>
      <c r="E17" s="4">
        <f t="shared" si="0"/>
        <v>-0.027757862409177003</v>
      </c>
      <c r="F17" s="58">
        <f t="shared" si="1"/>
        <v>0.023650554769072143</v>
      </c>
    </row>
    <row r="18" spans="1:6" ht="11.25">
      <c r="A18" s="59" t="s">
        <v>18</v>
      </c>
      <c r="B18" s="57">
        <v>410488</v>
      </c>
      <c r="C18" s="57">
        <v>230282</v>
      </c>
      <c r="D18" s="57">
        <v>179604</v>
      </c>
      <c r="E18" s="4">
        <f t="shared" si="0"/>
        <v>-0.22006930632876212</v>
      </c>
      <c r="F18" s="58">
        <f t="shared" si="1"/>
        <v>0.0233759327225444</v>
      </c>
    </row>
    <row r="19" spans="1:6" ht="11.25">
      <c r="A19" s="59" t="s">
        <v>463</v>
      </c>
      <c r="B19" s="57">
        <v>240463</v>
      </c>
      <c r="C19" s="57">
        <v>155528</v>
      </c>
      <c r="D19" s="57">
        <v>170503</v>
      </c>
      <c r="E19" s="4">
        <f t="shared" si="0"/>
        <v>0.09628491332750373</v>
      </c>
      <c r="F19" s="58">
        <f t="shared" si="1"/>
        <v>0.022191413648871897</v>
      </c>
    </row>
    <row r="20" spans="1:6" ht="11.25">
      <c r="A20" s="59" t="s">
        <v>195</v>
      </c>
      <c r="B20" s="57">
        <v>356369</v>
      </c>
      <c r="C20" s="57">
        <v>154828</v>
      </c>
      <c r="D20" s="57">
        <v>165044</v>
      </c>
      <c r="E20" s="4">
        <f t="shared" si="0"/>
        <v>0.06598289715038623</v>
      </c>
      <c r="F20" s="58">
        <f t="shared" si="1"/>
        <v>0.02148091044887429</v>
      </c>
    </row>
    <row r="21" spans="1:6" ht="11.25">
      <c r="A21" s="59" t="s">
        <v>369</v>
      </c>
      <c r="B21" s="57">
        <v>340272</v>
      </c>
      <c r="C21" s="57">
        <v>131928</v>
      </c>
      <c r="D21" s="57">
        <v>153383</v>
      </c>
      <c r="E21" s="4">
        <f t="shared" si="0"/>
        <v>0.16262658419744103</v>
      </c>
      <c r="F21" s="58">
        <f t="shared" si="1"/>
        <v>0.019963200645765282</v>
      </c>
    </row>
    <row r="22" spans="1:9" ht="11.25">
      <c r="A22" s="59" t="s">
        <v>21</v>
      </c>
      <c r="B22" s="57">
        <v>3271528</v>
      </c>
      <c r="C22" s="57">
        <v>1856419</v>
      </c>
      <c r="D22" s="57">
        <v>1601882</v>
      </c>
      <c r="E22" s="4">
        <f t="shared" si="0"/>
        <v>-0.13711182658656262</v>
      </c>
      <c r="F22" s="58">
        <f t="shared" si="1"/>
        <v>0.2084891531450016</v>
      </c>
      <c r="I22" s="6"/>
    </row>
    <row r="23" spans="1:6" ht="12" thickBot="1">
      <c r="A23" s="155" t="s">
        <v>22</v>
      </c>
      <c r="B23" s="156">
        <f>+balanza!B8</f>
        <v>14480967</v>
      </c>
      <c r="C23" s="156">
        <f>+balanza!C8</f>
        <v>8122402</v>
      </c>
      <c r="D23" s="156">
        <f>+balanza!D8</f>
        <v>7683287</v>
      </c>
      <c r="E23" s="157">
        <f t="shared" si="0"/>
        <v>-0.05406220967639868</v>
      </c>
      <c r="F23" s="158">
        <f t="shared" si="1"/>
        <v>1</v>
      </c>
    </row>
    <row r="24" spans="1:6" s="59" customFormat="1" ht="31.5" customHeight="1" thickTop="1">
      <c r="A24" s="317" t="s">
        <v>373</v>
      </c>
      <c r="B24" s="317"/>
      <c r="C24" s="317"/>
      <c r="D24" s="317"/>
      <c r="E24" s="317"/>
      <c r="F24" s="317"/>
    </row>
    <row r="32" ht="11.25">
      <c r="F32" s="5"/>
    </row>
    <row r="33" ht="11.25">
      <c r="F33" s="5"/>
    </row>
    <row r="34" ht="11.25">
      <c r="F34" s="5"/>
    </row>
    <row r="35" ht="11.25">
      <c r="F35" s="5"/>
    </row>
    <row r="36" ht="11.25">
      <c r="F36" s="5"/>
    </row>
    <row r="37" ht="11.25">
      <c r="F37" s="5"/>
    </row>
    <row r="38" ht="11.25">
      <c r="F38" s="5"/>
    </row>
    <row r="49" spans="1:6" ht="15.75" customHeight="1">
      <c r="A49" s="315" t="s">
        <v>203</v>
      </c>
      <c r="B49" s="315"/>
      <c r="C49" s="315"/>
      <c r="D49" s="315"/>
      <c r="E49" s="315"/>
      <c r="F49" s="315"/>
    </row>
    <row r="50" spans="1:6" ht="15.75" customHeight="1">
      <c r="A50" s="316" t="s">
        <v>192</v>
      </c>
      <c r="B50" s="316"/>
      <c r="C50" s="316"/>
      <c r="D50" s="316"/>
      <c r="E50" s="316"/>
      <c r="F50" s="316"/>
    </row>
    <row r="51" spans="1:6" ht="15.75" customHeight="1" thickBot="1">
      <c r="A51" s="321" t="s">
        <v>305</v>
      </c>
      <c r="B51" s="321"/>
      <c r="C51" s="321"/>
      <c r="D51" s="321"/>
      <c r="E51" s="321"/>
      <c r="F51" s="321"/>
    </row>
    <row r="52" spans="1:6" ht="12.75" customHeight="1" thickTop="1">
      <c r="A52" s="318" t="s">
        <v>23</v>
      </c>
      <c r="B52" s="152">
        <f>+B4</f>
        <v>2011</v>
      </c>
      <c r="C52" s="320" t="str">
        <f>+C4</f>
        <v>enero - junio</v>
      </c>
      <c r="D52" s="320"/>
      <c r="E52" s="153" t="s">
        <v>172</v>
      </c>
      <c r="F52" s="154" t="s">
        <v>163</v>
      </c>
    </row>
    <row r="53" spans="1:6" ht="12" thickBot="1">
      <c r="A53" s="319"/>
      <c r="B53" s="61" t="s">
        <v>162</v>
      </c>
      <c r="C53" s="62">
        <f>+balanza!C6</f>
        <v>2011</v>
      </c>
      <c r="D53" s="62">
        <f>+D5</f>
        <v>2012</v>
      </c>
      <c r="E53" s="63" t="str">
        <f>+E5</f>
        <v> 2012-2011</v>
      </c>
      <c r="F53" s="64">
        <f>+F5</f>
        <v>2012</v>
      </c>
    </row>
    <row r="54" spans="1:6" ht="12" thickTop="1">
      <c r="A54" s="59"/>
      <c r="B54" s="57"/>
      <c r="C54" s="57"/>
      <c r="D54" s="57"/>
      <c r="E54" s="57"/>
      <c r="F54" s="60"/>
    </row>
    <row r="55" spans="1:9" ht="12.75" customHeight="1">
      <c r="A55" s="59" t="s">
        <v>26</v>
      </c>
      <c r="B55" s="57">
        <v>1623340</v>
      </c>
      <c r="C55" s="57">
        <v>732941</v>
      </c>
      <c r="D55" s="57">
        <v>969005</v>
      </c>
      <c r="E55" s="4">
        <f>+(D55-C55)/C55</f>
        <v>0.322077766150345</v>
      </c>
      <c r="F55" s="58">
        <f>+D55/$D$71</f>
        <v>0.3858487034913354</v>
      </c>
      <c r="I55" s="57"/>
    </row>
    <row r="56" spans="1:9" ht="11.25">
      <c r="A56" s="59" t="s">
        <v>27</v>
      </c>
      <c r="B56" s="57">
        <v>498142</v>
      </c>
      <c r="C56" s="57">
        <v>198187</v>
      </c>
      <c r="D56" s="57">
        <v>317149</v>
      </c>
      <c r="E56" s="4">
        <f aca="true" t="shared" si="2" ref="E56:E71">+(D56-C56)/C56</f>
        <v>0.6002512778335612</v>
      </c>
      <c r="F56" s="58">
        <f aca="true" t="shared" si="3" ref="F56:F71">+D56/$D$71</f>
        <v>0.12628575751783894</v>
      </c>
      <c r="I56" s="57"/>
    </row>
    <row r="57" spans="1:9" ht="11.25">
      <c r="A57" s="59" t="s">
        <v>12</v>
      </c>
      <c r="B57" s="57">
        <v>593903</v>
      </c>
      <c r="C57" s="57">
        <v>243233</v>
      </c>
      <c r="D57" s="57">
        <v>303449</v>
      </c>
      <c r="E57" s="4">
        <f t="shared" si="2"/>
        <v>0.24756509190775922</v>
      </c>
      <c r="F57" s="58">
        <f t="shared" si="3"/>
        <v>0.12083054599898063</v>
      </c>
      <c r="I57" s="57"/>
    </row>
    <row r="58" spans="1:9" ht="11.25">
      <c r="A58" s="59" t="s">
        <v>20</v>
      </c>
      <c r="B58" s="57">
        <v>175864</v>
      </c>
      <c r="C58" s="57">
        <v>97741</v>
      </c>
      <c r="D58" s="57">
        <v>76402</v>
      </c>
      <c r="E58" s="4">
        <f t="shared" si="2"/>
        <v>-0.2183218915296549</v>
      </c>
      <c r="F58" s="58">
        <f t="shared" si="3"/>
        <v>0.03042255988786952</v>
      </c>
      <c r="I58" s="57"/>
    </row>
    <row r="59" spans="1:9" ht="11.25">
      <c r="A59" s="59" t="s">
        <v>28</v>
      </c>
      <c r="B59" s="57">
        <v>584181</v>
      </c>
      <c r="C59" s="57">
        <v>326519</v>
      </c>
      <c r="D59" s="57">
        <v>68357</v>
      </c>
      <c r="E59" s="4">
        <f t="shared" si="2"/>
        <v>-0.7906492424636851</v>
      </c>
      <c r="F59" s="58">
        <f t="shared" si="3"/>
        <v>0.02721911633537207</v>
      </c>
      <c r="I59" s="57"/>
    </row>
    <row r="60" spans="1:9" ht="11.25">
      <c r="A60" s="59" t="s">
        <v>262</v>
      </c>
      <c r="B60" s="57">
        <v>83411</v>
      </c>
      <c r="C60" s="57">
        <v>30842</v>
      </c>
      <c r="D60" s="57">
        <v>65478</v>
      </c>
      <c r="E60" s="4">
        <f t="shared" si="2"/>
        <v>1.1230140717203814</v>
      </c>
      <c r="F60" s="58">
        <f t="shared" si="3"/>
        <v>0.026072725535168196</v>
      </c>
      <c r="I60" s="57"/>
    </row>
    <row r="61" spans="1:9" ht="11.25">
      <c r="A61" s="59" t="s">
        <v>17</v>
      </c>
      <c r="B61" s="57">
        <v>106278</v>
      </c>
      <c r="C61" s="57">
        <v>54151</v>
      </c>
      <c r="D61" s="57">
        <v>59230</v>
      </c>
      <c r="E61" s="4">
        <f t="shared" si="2"/>
        <v>0.09379328174918285</v>
      </c>
      <c r="F61" s="58">
        <f t="shared" si="3"/>
        <v>0.023584830530071356</v>
      </c>
      <c r="I61" s="57"/>
    </row>
    <row r="62" spans="1:9" ht="11.25">
      <c r="A62" s="59" t="s">
        <v>19</v>
      </c>
      <c r="B62" s="57">
        <v>148655</v>
      </c>
      <c r="C62" s="57">
        <v>71118</v>
      </c>
      <c r="D62" s="57">
        <v>56095</v>
      </c>
      <c r="E62" s="4">
        <f t="shared" si="2"/>
        <v>-0.211240473579122</v>
      </c>
      <c r="F62" s="58">
        <f t="shared" si="3"/>
        <v>0.022336502930682976</v>
      </c>
      <c r="I62" s="57"/>
    </row>
    <row r="63" spans="1:9" ht="11.25">
      <c r="A63" s="59" t="s">
        <v>30</v>
      </c>
      <c r="B63" s="57">
        <v>108971</v>
      </c>
      <c r="C63" s="57">
        <v>47910</v>
      </c>
      <c r="D63" s="57">
        <v>52812</v>
      </c>
      <c r="E63" s="4">
        <f t="shared" si="2"/>
        <v>0.10231684408265498</v>
      </c>
      <c r="F63" s="58">
        <f t="shared" si="3"/>
        <v>0.021029243119266055</v>
      </c>
      <c r="I63" s="57"/>
    </row>
    <row r="64" spans="1:9" ht="11.25">
      <c r="A64" s="59" t="s">
        <v>461</v>
      </c>
      <c r="B64" s="57">
        <v>87954</v>
      </c>
      <c r="C64" s="57">
        <v>26672</v>
      </c>
      <c r="D64" s="57">
        <v>50593</v>
      </c>
      <c r="E64" s="4">
        <f t="shared" si="2"/>
        <v>0.8968581283743251</v>
      </c>
      <c r="F64" s="58">
        <f t="shared" si="3"/>
        <v>0.020145658129459735</v>
      </c>
      <c r="I64" s="57"/>
    </row>
    <row r="65" spans="1:9" ht="11.25">
      <c r="A65" s="59" t="s">
        <v>29</v>
      </c>
      <c r="B65" s="57">
        <v>83093</v>
      </c>
      <c r="C65" s="57">
        <v>38358</v>
      </c>
      <c r="D65" s="57">
        <v>50189</v>
      </c>
      <c r="E65" s="4">
        <f t="shared" si="2"/>
        <v>0.3084363105479952</v>
      </c>
      <c r="F65" s="58">
        <f t="shared" si="3"/>
        <v>0.019984789118246686</v>
      </c>
      <c r="I65" s="57"/>
    </row>
    <row r="66" spans="1:9" ht="11.25">
      <c r="A66" s="59" t="s">
        <v>458</v>
      </c>
      <c r="B66" s="57">
        <v>75628</v>
      </c>
      <c r="C66" s="57">
        <v>46300</v>
      </c>
      <c r="D66" s="57">
        <v>45408</v>
      </c>
      <c r="E66" s="4">
        <f t="shared" si="2"/>
        <v>-0.019265658747300216</v>
      </c>
      <c r="F66" s="58">
        <f t="shared" si="3"/>
        <v>0.01808103975535168</v>
      </c>
      <c r="I66" s="57"/>
    </row>
    <row r="67" spans="1:9" ht="11.25">
      <c r="A67" s="59" t="s">
        <v>457</v>
      </c>
      <c r="B67" s="57">
        <v>147175</v>
      </c>
      <c r="C67" s="57">
        <v>116520</v>
      </c>
      <c r="D67" s="57">
        <v>43874</v>
      </c>
      <c r="E67" s="4">
        <f t="shared" si="2"/>
        <v>-0.6234637830415379</v>
      </c>
      <c r="F67" s="58">
        <f t="shared" si="3"/>
        <v>0.017470215341488276</v>
      </c>
      <c r="I67" s="57"/>
    </row>
    <row r="68" spans="1:9" ht="11.25">
      <c r="A68" s="59" t="s">
        <v>359</v>
      </c>
      <c r="B68" s="57">
        <v>68075</v>
      </c>
      <c r="C68" s="57">
        <v>30676</v>
      </c>
      <c r="D68" s="57">
        <v>38833</v>
      </c>
      <c r="E68" s="4">
        <f t="shared" si="2"/>
        <v>0.2659082018516104</v>
      </c>
      <c r="F68" s="58">
        <f t="shared" si="3"/>
        <v>0.01546293641692151</v>
      </c>
      <c r="I68" s="57"/>
    </row>
    <row r="69" spans="1:9" ht="11.25">
      <c r="A69" s="59" t="s">
        <v>14</v>
      </c>
      <c r="B69" s="57">
        <v>64807</v>
      </c>
      <c r="C69" s="57">
        <v>34014</v>
      </c>
      <c r="D69" s="57">
        <v>32844</v>
      </c>
      <c r="E69" s="4">
        <f t="shared" si="2"/>
        <v>-0.03439760098782854</v>
      </c>
      <c r="F69" s="58">
        <f t="shared" si="3"/>
        <v>0.013078172782874618</v>
      </c>
      <c r="I69" s="57"/>
    </row>
    <row r="70" spans="1:9" ht="11.25">
      <c r="A70" s="59" t="s">
        <v>21</v>
      </c>
      <c r="B70" s="57">
        <v>551773</v>
      </c>
      <c r="C70" s="57">
        <v>263259</v>
      </c>
      <c r="D70" s="57">
        <v>294855</v>
      </c>
      <c r="E70" s="4">
        <f t="shared" si="2"/>
        <v>0.12001868881975546</v>
      </c>
      <c r="F70" s="58">
        <f t="shared" si="3"/>
        <v>0.11740849579510704</v>
      </c>
      <c r="I70" s="57"/>
    </row>
    <row r="71" spans="1:9" ht="12.75" customHeight="1" thickBot="1">
      <c r="A71" s="155" t="s">
        <v>22</v>
      </c>
      <c r="B71" s="156">
        <f>+balanza!B13</f>
        <v>5001250</v>
      </c>
      <c r="C71" s="156">
        <f>+balanza!C13</f>
        <v>2358440</v>
      </c>
      <c r="D71" s="156">
        <f>+balanza!D13</f>
        <v>2511360</v>
      </c>
      <c r="E71" s="157">
        <f t="shared" si="2"/>
        <v>0.0648394701582402</v>
      </c>
      <c r="F71" s="158">
        <f t="shared" si="3"/>
        <v>1</v>
      </c>
      <c r="I71" s="6"/>
    </row>
    <row r="72" spans="1:6" ht="22.5" customHeight="1" thickTop="1">
      <c r="A72" s="317" t="s">
        <v>374</v>
      </c>
      <c r="B72" s="317"/>
      <c r="C72" s="317"/>
      <c r="D72" s="317"/>
      <c r="E72" s="317"/>
      <c r="F72" s="317"/>
    </row>
    <row r="92" ht="11.25">
      <c r="F92" s="5"/>
    </row>
    <row r="93" ht="11.25">
      <c r="F93" s="5"/>
    </row>
    <row r="94" spans="6:69" s="17"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17.8515625" style="5"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7" customFormat="1" ht="15.75" customHeight="1">
      <c r="A1" s="315" t="s">
        <v>205</v>
      </c>
      <c r="B1" s="315"/>
      <c r="C1" s="315"/>
      <c r="D1" s="315"/>
      <c r="E1" s="315"/>
      <c r="F1" s="315"/>
      <c r="G1" s="315"/>
      <c r="H1" s="5"/>
      <c r="I1" s="5"/>
      <c r="J1" s="5"/>
    </row>
    <row r="2" spans="1:10" s="17" customFormat="1" ht="15.75" customHeight="1">
      <c r="A2" s="316" t="s">
        <v>178</v>
      </c>
      <c r="B2" s="316"/>
      <c r="C2" s="316"/>
      <c r="D2" s="316"/>
      <c r="E2" s="316"/>
      <c r="F2" s="316"/>
      <c r="G2" s="316"/>
      <c r="H2" s="5"/>
      <c r="I2" s="5"/>
      <c r="J2" s="5"/>
    </row>
    <row r="3" spans="1:10" s="17" customFormat="1" ht="15.75" customHeight="1" thickBot="1">
      <c r="A3" s="316" t="s">
        <v>306</v>
      </c>
      <c r="B3" s="316"/>
      <c r="C3" s="316"/>
      <c r="D3" s="316"/>
      <c r="E3" s="316"/>
      <c r="F3" s="316"/>
      <c r="G3" s="316"/>
      <c r="H3" s="5"/>
      <c r="I3" s="5"/>
      <c r="J3" s="5"/>
    </row>
    <row r="4" spans="1:7" ht="12.75" customHeight="1" thickTop="1">
      <c r="A4" s="318" t="s">
        <v>25</v>
      </c>
      <c r="B4" s="159" t="s">
        <v>106</v>
      </c>
      <c r="C4" s="160">
        <f>+'prin paises exp e imp'!B4</f>
        <v>2011</v>
      </c>
      <c r="D4" s="323" t="str">
        <f>+'prin paises exp e imp'!C4</f>
        <v>enero - junio</v>
      </c>
      <c r="E4" s="323"/>
      <c r="F4" s="161" t="s">
        <v>172</v>
      </c>
      <c r="G4" s="161" t="s">
        <v>163</v>
      </c>
    </row>
    <row r="5" spans="1:19" ht="12.75" customHeight="1" thickBot="1">
      <c r="A5" s="322"/>
      <c r="B5" s="61" t="s">
        <v>32</v>
      </c>
      <c r="C5" s="163" t="s">
        <v>162</v>
      </c>
      <c r="D5" s="162">
        <f>+balanza!C6</f>
        <v>2011</v>
      </c>
      <c r="E5" s="162">
        <f>+balanza!D6</f>
        <v>2012</v>
      </c>
      <c r="F5" s="163" t="str">
        <f>+'prin paises exp e imp'!E5</f>
        <v> 2012-2011</v>
      </c>
      <c r="G5" s="163">
        <f>+'prin paises exp e imp'!F5</f>
        <v>2012</v>
      </c>
      <c r="O5" s="6"/>
      <c r="P5" s="6"/>
      <c r="R5" s="6"/>
      <c r="S5" s="6"/>
    </row>
    <row r="6" spans="3:20" ht="12" thickTop="1">
      <c r="C6" s="6"/>
      <c r="D6" s="6"/>
      <c r="E6" s="6"/>
      <c r="F6" s="6"/>
      <c r="G6" s="6"/>
      <c r="Q6" s="6"/>
      <c r="T6" s="6"/>
    </row>
    <row r="7" spans="1:20" ht="12.75" customHeight="1">
      <c r="A7" s="10" t="s">
        <v>508</v>
      </c>
      <c r="B7" s="7" t="s">
        <v>466</v>
      </c>
      <c r="C7" s="6">
        <v>1428637</v>
      </c>
      <c r="D7" s="6">
        <v>1369010</v>
      </c>
      <c r="E7" s="6">
        <v>1080837</v>
      </c>
      <c r="F7" s="4">
        <f aca="true" t="shared" si="0" ref="F7:F23">+(E7-D7)/D7</f>
        <v>-0.21049736671025046</v>
      </c>
      <c r="G7" s="8">
        <f aca="true" t="shared" si="1" ref="G7:G23">+E7/$E$23</f>
        <v>0.14067377673123496</v>
      </c>
      <c r="N7" s="6"/>
      <c r="O7" s="6"/>
      <c r="Q7" s="6"/>
      <c r="R7" s="6"/>
      <c r="T7" s="6"/>
    </row>
    <row r="8" spans="1:20" ht="12.75" customHeight="1">
      <c r="A8" s="10" t="s">
        <v>489</v>
      </c>
      <c r="B8" s="7">
        <v>22042110</v>
      </c>
      <c r="C8" s="6">
        <v>1321552</v>
      </c>
      <c r="D8" s="6">
        <v>606997</v>
      </c>
      <c r="E8" s="6">
        <v>624581</v>
      </c>
      <c r="F8" s="4">
        <f t="shared" si="0"/>
        <v>0.028968841691145095</v>
      </c>
      <c r="G8" s="8">
        <f t="shared" si="1"/>
        <v>0.08129085897741423</v>
      </c>
      <c r="O8" s="282"/>
      <c r="P8" s="282"/>
      <c r="Q8" s="282"/>
      <c r="R8" s="283"/>
      <c r="S8" s="283"/>
      <c r="T8" s="283"/>
    </row>
    <row r="9" spans="1:7" ht="12.75" customHeight="1">
      <c r="A9" s="10" t="s">
        <v>490</v>
      </c>
      <c r="B9" s="7">
        <v>47032100</v>
      </c>
      <c r="C9" s="6">
        <v>1359840</v>
      </c>
      <c r="D9" s="6">
        <v>683720</v>
      </c>
      <c r="E9" s="6">
        <v>602389</v>
      </c>
      <c r="F9" s="4">
        <f t="shared" si="0"/>
        <v>-0.11895366524308196</v>
      </c>
      <c r="G9" s="8">
        <f t="shared" si="1"/>
        <v>0.07840251184161154</v>
      </c>
    </row>
    <row r="10" spans="1:7" ht="11.25">
      <c r="A10" s="10" t="s">
        <v>471</v>
      </c>
      <c r="B10" s="7">
        <v>47032900</v>
      </c>
      <c r="C10" s="6">
        <v>1179996</v>
      </c>
      <c r="D10" s="6">
        <v>602647</v>
      </c>
      <c r="E10" s="6">
        <v>558429</v>
      </c>
      <c r="F10" s="4">
        <f t="shared" si="0"/>
        <v>-0.0733729695825251</v>
      </c>
      <c r="G10" s="4">
        <f t="shared" si="1"/>
        <v>0.07268100228456909</v>
      </c>
    </row>
    <row r="11" spans="1:7" ht="12" customHeight="1">
      <c r="A11" s="10" t="s">
        <v>473</v>
      </c>
      <c r="B11" s="7" t="s">
        <v>468</v>
      </c>
      <c r="C11" s="6">
        <v>665636</v>
      </c>
      <c r="D11" s="6">
        <v>448516</v>
      </c>
      <c r="E11" s="6">
        <v>388993</v>
      </c>
      <c r="F11" s="4">
        <f t="shared" si="0"/>
        <v>-0.13271098466944323</v>
      </c>
      <c r="G11" s="8">
        <f t="shared" si="1"/>
        <v>0.0506284614905053</v>
      </c>
    </row>
    <row r="12" spans="1:7" ht="11.25">
      <c r="A12" s="21" t="s">
        <v>488</v>
      </c>
      <c r="B12" s="7" t="s">
        <v>467</v>
      </c>
      <c r="C12" s="6">
        <v>386957</v>
      </c>
      <c r="D12" s="6">
        <v>294947</v>
      </c>
      <c r="E12" s="6">
        <v>266473</v>
      </c>
      <c r="F12" s="4">
        <f t="shared" si="0"/>
        <v>-0.09653937826117913</v>
      </c>
      <c r="G12" s="8">
        <f t="shared" si="1"/>
        <v>0.03468216142388017</v>
      </c>
    </row>
    <row r="13" spans="1:7" ht="12.75" customHeight="1">
      <c r="A13" s="10" t="s">
        <v>399</v>
      </c>
      <c r="B13" s="7">
        <v>44071012</v>
      </c>
      <c r="C13" s="6">
        <v>458165</v>
      </c>
      <c r="D13" s="6">
        <v>213813</v>
      </c>
      <c r="E13" s="6">
        <v>232884</v>
      </c>
      <c r="F13" s="4">
        <f t="shared" si="0"/>
        <v>0.08919476364860883</v>
      </c>
      <c r="G13" s="8">
        <f t="shared" si="1"/>
        <v>0.03031046477894162</v>
      </c>
    </row>
    <row r="14" spans="1:20" ht="12.75" customHeight="1">
      <c r="A14" s="10" t="s">
        <v>491</v>
      </c>
      <c r="B14" s="7">
        <v>10051000</v>
      </c>
      <c r="C14" s="6">
        <v>166164</v>
      </c>
      <c r="D14" s="6">
        <v>158478</v>
      </c>
      <c r="E14" s="6">
        <v>214317</v>
      </c>
      <c r="F14" s="4">
        <f>+(E14-D14)/D14</f>
        <v>0.35234543595956536</v>
      </c>
      <c r="G14" s="8">
        <f t="shared" si="1"/>
        <v>0.02789392092212617</v>
      </c>
      <c r="S14" s="17"/>
      <c r="T14" s="146"/>
    </row>
    <row r="15" spans="1:7" ht="12.75" customHeight="1">
      <c r="A15" s="10" t="s">
        <v>509</v>
      </c>
      <c r="B15" s="7">
        <v>44012200</v>
      </c>
      <c r="C15" s="6">
        <v>410659</v>
      </c>
      <c r="D15" s="6">
        <v>214201</v>
      </c>
      <c r="E15" s="6">
        <v>190043</v>
      </c>
      <c r="F15" s="4">
        <f>+(E15-D15)/D15</f>
        <v>-0.11278191978562191</v>
      </c>
      <c r="G15" s="8">
        <f t="shared" si="1"/>
        <v>0.024734596013398953</v>
      </c>
    </row>
    <row r="16" spans="1:19" ht="11.25">
      <c r="A16" s="10" t="s">
        <v>462</v>
      </c>
      <c r="B16" s="7" t="s">
        <v>487</v>
      </c>
      <c r="C16" s="6">
        <v>328940.734</v>
      </c>
      <c r="D16" s="6">
        <v>193141.229</v>
      </c>
      <c r="E16" s="6">
        <v>198197.321</v>
      </c>
      <c r="F16" s="4">
        <f>+(E16-D16)/D16</f>
        <v>0.026178211799615318</v>
      </c>
      <c r="G16" s="8">
        <f t="shared" si="1"/>
        <v>0.025795902326699496</v>
      </c>
      <c r="S16" s="6"/>
    </row>
    <row r="17" spans="1:20" ht="12.75" customHeight="1">
      <c r="A17" s="10" t="s">
        <v>474</v>
      </c>
      <c r="B17" s="7" t="s">
        <v>469</v>
      </c>
      <c r="C17" s="6">
        <v>365300</v>
      </c>
      <c r="D17" s="6">
        <v>174691</v>
      </c>
      <c r="E17" s="6">
        <v>182020</v>
      </c>
      <c r="F17" s="4">
        <f t="shared" si="0"/>
        <v>0.04195407891648682</v>
      </c>
      <c r="G17" s="8">
        <f t="shared" si="1"/>
        <v>0.0236903814734501</v>
      </c>
      <c r="T17" s="6"/>
    </row>
    <row r="18" spans="1:20" ht="12.75" customHeight="1">
      <c r="A18" s="10" t="s">
        <v>116</v>
      </c>
      <c r="B18" s="7">
        <v>22042990</v>
      </c>
      <c r="C18" s="6">
        <v>245242</v>
      </c>
      <c r="D18" s="6">
        <v>96285</v>
      </c>
      <c r="E18" s="6">
        <v>159559</v>
      </c>
      <c r="F18" s="4">
        <f t="shared" si="0"/>
        <v>0.65715324297658</v>
      </c>
      <c r="G18" s="8">
        <f t="shared" si="1"/>
        <v>0.020767023280530844</v>
      </c>
      <c r="T18" s="6"/>
    </row>
    <row r="19" spans="1:20" ht="12.75" customHeight="1">
      <c r="A19" s="10" t="s">
        <v>475</v>
      </c>
      <c r="B19" s="7">
        <v>44123910</v>
      </c>
      <c r="C19" s="6">
        <v>413421</v>
      </c>
      <c r="D19" s="6">
        <v>197011</v>
      </c>
      <c r="E19" s="6">
        <v>139699</v>
      </c>
      <c r="F19" s="4">
        <f t="shared" si="0"/>
        <v>-0.2909076142956485</v>
      </c>
      <c r="G19" s="8">
        <f t="shared" si="1"/>
        <v>0.018182192074824226</v>
      </c>
      <c r="N19" s="6"/>
      <c r="O19" s="6"/>
      <c r="Q19" s="6"/>
      <c r="R19" s="6"/>
      <c r="T19" s="6"/>
    </row>
    <row r="20" spans="1:20" ht="12.75" customHeight="1">
      <c r="A20" s="21" t="s">
        <v>476</v>
      </c>
      <c r="B20" s="281">
        <v>47031100</v>
      </c>
      <c r="C20" s="6">
        <v>250956</v>
      </c>
      <c r="D20" s="6">
        <v>136440</v>
      </c>
      <c r="E20" s="6">
        <v>114276</v>
      </c>
      <c r="F20" s="4">
        <f t="shared" si="0"/>
        <v>-0.16244503078276165</v>
      </c>
      <c r="G20" s="8">
        <f t="shared" si="1"/>
        <v>0.014873321795736642</v>
      </c>
      <c r="Q20" s="6"/>
      <c r="T20" s="6"/>
    </row>
    <row r="21" spans="1:20" ht="12.75" customHeight="1">
      <c r="A21" s="10" t="s">
        <v>472</v>
      </c>
      <c r="B21" s="7" t="s">
        <v>470</v>
      </c>
      <c r="C21" s="6">
        <v>133958.594</v>
      </c>
      <c r="D21" s="6">
        <v>132476.539</v>
      </c>
      <c r="E21" s="6">
        <v>109155.869</v>
      </c>
      <c r="F21" s="4">
        <f t="shared" si="0"/>
        <v>-0.1760362263087201</v>
      </c>
      <c r="G21" s="8">
        <f t="shared" si="1"/>
        <v>0.01420692328686928</v>
      </c>
      <c r="O21" s="282"/>
      <c r="P21" s="282"/>
      <c r="Q21" s="282"/>
      <c r="R21" s="283"/>
      <c r="S21" s="283"/>
      <c r="T21" s="283"/>
    </row>
    <row r="22" spans="1:7" ht="12.75" customHeight="1">
      <c r="A22" s="10" t="s">
        <v>24</v>
      </c>
      <c r="B22" s="10"/>
      <c r="C22" s="6">
        <v>5365542.671999998</v>
      </c>
      <c r="D22" s="6">
        <v>2600028.232</v>
      </c>
      <c r="E22" s="6">
        <v>2621433.8099999996</v>
      </c>
      <c r="F22" s="4">
        <f t="shared" si="0"/>
        <v>0.008232825219568519</v>
      </c>
      <c r="G22" s="8">
        <f t="shared" si="1"/>
        <v>0.3411865012982073</v>
      </c>
    </row>
    <row r="23" spans="1:7" ht="12.75" customHeight="1">
      <c r="A23" s="10" t="s">
        <v>22</v>
      </c>
      <c r="B23" s="10"/>
      <c r="C23" s="6">
        <f>+balanza!B8</f>
        <v>14480967</v>
      </c>
      <c r="D23" s="6">
        <f>+balanza!C8</f>
        <v>8122402</v>
      </c>
      <c r="E23" s="6">
        <f>+balanza!D8</f>
        <v>7683287</v>
      </c>
      <c r="F23" s="4">
        <f t="shared" si="0"/>
        <v>-0.05406220967639868</v>
      </c>
      <c r="G23" s="8">
        <f t="shared" si="1"/>
        <v>1</v>
      </c>
    </row>
    <row r="24" spans="1:7" ht="12" thickBot="1">
      <c r="A24" s="155"/>
      <c r="B24" s="155"/>
      <c r="C24" s="156"/>
      <c r="D24" s="156"/>
      <c r="E24" s="156"/>
      <c r="F24" s="155"/>
      <c r="G24" s="155"/>
    </row>
    <row r="25" spans="1:7" ht="33.75" customHeight="1" thickTop="1">
      <c r="A25" s="317" t="s">
        <v>373</v>
      </c>
      <c r="B25" s="317"/>
      <c r="C25" s="317"/>
      <c r="D25" s="317"/>
      <c r="E25" s="317"/>
      <c r="F25" s="317"/>
      <c r="G25" s="317"/>
    </row>
    <row r="50" spans="1:7" ht="15.75" customHeight="1">
      <c r="A50" s="315" t="s">
        <v>181</v>
      </c>
      <c r="B50" s="315"/>
      <c r="C50" s="315"/>
      <c r="D50" s="315"/>
      <c r="E50" s="315"/>
      <c r="F50" s="315"/>
      <c r="G50" s="315"/>
    </row>
    <row r="51" spans="1:7" ht="15.75" customHeight="1">
      <c r="A51" s="316" t="s">
        <v>179</v>
      </c>
      <c r="B51" s="316"/>
      <c r="C51" s="316"/>
      <c r="D51" s="316"/>
      <c r="E51" s="316"/>
      <c r="F51" s="316"/>
      <c r="G51" s="316"/>
    </row>
    <row r="52" spans="1:7" ht="15.75" customHeight="1" thickBot="1">
      <c r="A52" s="316" t="s">
        <v>307</v>
      </c>
      <c r="B52" s="316"/>
      <c r="C52" s="316"/>
      <c r="D52" s="316"/>
      <c r="E52" s="316"/>
      <c r="F52" s="316"/>
      <c r="G52" s="316"/>
    </row>
    <row r="53" spans="1:7" ht="12.75" customHeight="1" thickTop="1">
      <c r="A53" s="318" t="s">
        <v>25</v>
      </c>
      <c r="B53" s="159" t="s">
        <v>106</v>
      </c>
      <c r="C53" s="160">
        <f>+C4</f>
        <v>2011</v>
      </c>
      <c r="D53" s="323" t="str">
        <f>+D4</f>
        <v>enero - junio</v>
      </c>
      <c r="E53" s="323"/>
      <c r="F53" s="161" t="s">
        <v>172</v>
      </c>
      <c r="G53" s="161" t="s">
        <v>163</v>
      </c>
    </row>
    <row r="54" spans="1:20" ht="12.75" customHeight="1" thickBot="1">
      <c r="A54" s="322"/>
      <c r="B54" s="61" t="s">
        <v>32</v>
      </c>
      <c r="C54" s="163" t="s">
        <v>162</v>
      </c>
      <c r="D54" s="162">
        <f>+balanza!C6</f>
        <v>2011</v>
      </c>
      <c r="E54" s="162">
        <f>+E5</f>
        <v>2012</v>
      </c>
      <c r="F54" s="163" t="str">
        <f>+F5</f>
        <v> 2012-2011</v>
      </c>
      <c r="G54" s="163">
        <f>+G5</f>
        <v>2012</v>
      </c>
      <c r="Q54" s="6"/>
      <c r="T54" s="6"/>
    </row>
    <row r="55" spans="3:20" ht="12" thickTop="1">
      <c r="C55" s="6"/>
      <c r="D55" s="6"/>
      <c r="E55" s="6"/>
      <c r="F55" s="6"/>
      <c r="G55" s="6"/>
      <c r="Q55" s="6"/>
      <c r="T55" s="6"/>
    </row>
    <row r="56" spans="1:20" ht="12.75" customHeight="1">
      <c r="A56" s="5" t="s">
        <v>485</v>
      </c>
      <c r="B56" s="11" t="s">
        <v>480</v>
      </c>
      <c r="C56" s="6">
        <v>752536</v>
      </c>
      <c r="D56" s="6">
        <v>311930</v>
      </c>
      <c r="E56" s="6">
        <v>342266</v>
      </c>
      <c r="F56" s="4">
        <f aca="true" t="shared" si="2" ref="F56:F72">+(E56-D56)/D56</f>
        <v>0.09725258872182861</v>
      </c>
      <c r="G56" s="12">
        <f aca="true" t="shared" si="3" ref="G56:G72">+E56/$E$72</f>
        <v>0.13628711136595312</v>
      </c>
      <c r="Q56" s="6"/>
      <c r="T56" s="6"/>
    </row>
    <row r="57" spans="1:19" ht="12.75" customHeight="1">
      <c r="A57" s="5" t="s">
        <v>484</v>
      </c>
      <c r="B57" s="7">
        <v>15179000</v>
      </c>
      <c r="C57" s="6">
        <v>362075</v>
      </c>
      <c r="D57" s="6">
        <v>193711</v>
      </c>
      <c r="E57" s="6">
        <v>189458</v>
      </c>
      <c r="F57" s="4">
        <f t="shared" si="2"/>
        <v>-0.021955387148897068</v>
      </c>
      <c r="G57" s="12">
        <f t="shared" si="3"/>
        <v>0.07544039882772681</v>
      </c>
      <c r="O57" s="6"/>
      <c r="P57" s="6"/>
      <c r="R57" s="6"/>
      <c r="S57" s="6"/>
    </row>
    <row r="58" spans="1:20" ht="12.75" customHeight="1">
      <c r="A58" s="5" t="s">
        <v>512</v>
      </c>
      <c r="B58" s="7">
        <v>23099090</v>
      </c>
      <c r="C58" s="6">
        <v>273085</v>
      </c>
      <c r="D58" s="6">
        <v>132372</v>
      </c>
      <c r="E58" s="6">
        <v>168144</v>
      </c>
      <c r="F58" s="4">
        <f t="shared" si="2"/>
        <v>0.2702384190009972</v>
      </c>
      <c r="G58" s="12">
        <f t="shared" si="3"/>
        <v>0.06695336391437309</v>
      </c>
      <c r="Q58" s="6"/>
      <c r="T58" s="6"/>
    </row>
    <row r="59" spans="1:20" ht="12.75" customHeight="1">
      <c r="A59" s="5" t="s">
        <v>3</v>
      </c>
      <c r="B59" s="7">
        <v>17019900</v>
      </c>
      <c r="C59" s="6">
        <v>364465</v>
      </c>
      <c r="D59" s="6">
        <v>242921</v>
      </c>
      <c r="E59" s="6">
        <v>151850</v>
      </c>
      <c r="F59" s="4">
        <f t="shared" si="2"/>
        <v>-0.374899658736791</v>
      </c>
      <c r="G59" s="12">
        <f t="shared" si="3"/>
        <v>0.060465245922528034</v>
      </c>
      <c r="Q59" s="6"/>
      <c r="T59" s="6"/>
    </row>
    <row r="60" spans="1:20" ht="12.75" customHeight="1">
      <c r="A60" s="5" t="s">
        <v>483</v>
      </c>
      <c r="B60" s="7">
        <v>23040000</v>
      </c>
      <c r="C60" s="6">
        <v>253906</v>
      </c>
      <c r="D60" s="6">
        <v>117530</v>
      </c>
      <c r="E60" s="6">
        <v>122618</v>
      </c>
      <c r="F60" s="4">
        <f t="shared" si="2"/>
        <v>0.04329107461924615</v>
      </c>
      <c r="G60" s="12">
        <f t="shared" si="3"/>
        <v>0.0488253376656473</v>
      </c>
      <c r="Q60" s="6"/>
      <c r="T60" s="6"/>
    </row>
    <row r="61" spans="1:20" ht="12.75" customHeight="1">
      <c r="A61" s="5" t="s">
        <v>520</v>
      </c>
      <c r="B61" s="7"/>
      <c r="C61" s="6">
        <v>214829.205</v>
      </c>
      <c r="D61" s="6">
        <v>51120.497</v>
      </c>
      <c r="E61" s="6">
        <v>134156.236</v>
      </c>
      <c r="F61" s="4">
        <f t="shared" si="2"/>
        <v>1.6243140007030838</v>
      </c>
      <c r="G61" s="12">
        <f t="shared" si="3"/>
        <v>0.053419755033129464</v>
      </c>
      <c r="Q61" s="6"/>
      <c r="T61" s="6"/>
    </row>
    <row r="62" spans="1:20" ht="12.75" customHeight="1">
      <c r="A62" s="5" t="s">
        <v>510</v>
      </c>
      <c r="B62" s="7">
        <v>10059020</v>
      </c>
      <c r="C62" s="6">
        <v>212640.214</v>
      </c>
      <c r="D62" s="6">
        <v>57195.307</v>
      </c>
      <c r="E62" s="6">
        <v>86067.501</v>
      </c>
      <c r="F62" s="4">
        <f t="shared" si="2"/>
        <v>0.5048000529134322</v>
      </c>
      <c r="G62" s="12">
        <f t="shared" si="3"/>
        <v>0.034271271741207955</v>
      </c>
      <c r="Q62" s="6"/>
      <c r="T62" s="6"/>
    </row>
    <row r="63" spans="1:20" ht="12.75" customHeight="1">
      <c r="A63" s="5" t="s">
        <v>151</v>
      </c>
      <c r="B63" s="9">
        <v>21069090</v>
      </c>
      <c r="C63" s="6">
        <v>97817</v>
      </c>
      <c r="D63" s="6">
        <v>50678</v>
      </c>
      <c r="E63" s="6">
        <v>50537</v>
      </c>
      <c r="F63" s="4">
        <f t="shared" si="2"/>
        <v>-0.0027822723864398755</v>
      </c>
      <c r="G63" s="12">
        <f t="shared" si="3"/>
        <v>0.020123359454638123</v>
      </c>
      <c r="Q63" s="6"/>
      <c r="T63" s="6"/>
    </row>
    <row r="64" spans="1:20" ht="12.75" customHeight="1">
      <c r="A64" s="5" t="s">
        <v>378</v>
      </c>
      <c r="B64" s="7">
        <v>22030000</v>
      </c>
      <c r="C64" s="6">
        <v>65298</v>
      </c>
      <c r="D64" s="6">
        <v>24662</v>
      </c>
      <c r="E64" s="6">
        <v>44589</v>
      </c>
      <c r="F64" s="4">
        <f t="shared" si="2"/>
        <v>0.8080042170140297</v>
      </c>
      <c r="G64" s="12">
        <f t="shared" si="3"/>
        <v>0.01775492163608563</v>
      </c>
      <c r="Q64" s="6"/>
      <c r="T64" s="6"/>
    </row>
    <row r="65" spans="1:20" ht="12.75" customHeight="1">
      <c r="A65" s="5" t="s">
        <v>486</v>
      </c>
      <c r="B65" s="7">
        <v>23011000</v>
      </c>
      <c r="C65" s="6">
        <v>44589</v>
      </c>
      <c r="D65" s="6">
        <v>15827</v>
      </c>
      <c r="E65" s="6">
        <v>39960</v>
      </c>
      <c r="F65" s="4">
        <f t="shared" si="2"/>
        <v>1.524799393441587</v>
      </c>
      <c r="G65" s="12">
        <f t="shared" si="3"/>
        <v>0.01591169724770642</v>
      </c>
      <c r="Q65" s="6"/>
      <c r="T65" s="6"/>
    </row>
    <row r="66" spans="1:20" ht="12.75" customHeight="1">
      <c r="A66" s="5" t="s">
        <v>513</v>
      </c>
      <c r="B66" s="7" t="s">
        <v>481</v>
      </c>
      <c r="C66" s="6">
        <v>84964</v>
      </c>
      <c r="D66" s="6">
        <v>40642</v>
      </c>
      <c r="E66" s="6">
        <v>39776</v>
      </c>
      <c r="F66" s="4">
        <f t="shared" si="2"/>
        <v>-0.02130800649574332</v>
      </c>
      <c r="G66" s="12">
        <f t="shared" si="3"/>
        <v>0.015838430173292558</v>
      </c>
      <c r="Q66" s="6"/>
      <c r="T66" s="6"/>
    </row>
    <row r="67" spans="1:7" ht="12.75" customHeight="1">
      <c r="A67" s="5" t="s">
        <v>398</v>
      </c>
      <c r="B67" s="7">
        <v>11042300</v>
      </c>
      <c r="C67" s="6">
        <v>84348</v>
      </c>
      <c r="D67" s="6">
        <v>28563</v>
      </c>
      <c r="E67" s="6">
        <v>37872</v>
      </c>
      <c r="F67" s="4">
        <f t="shared" si="2"/>
        <v>0.3259111437874173</v>
      </c>
      <c r="G67" s="12">
        <f t="shared" si="3"/>
        <v>0.015080275229357799</v>
      </c>
    </row>
    <row r="68" spans="1:19" ht="12.75" customHeight="1">
      <c r="A68" s="5" t="s">
        <v>459</v>
      </c>
      <c r="B68" s="7">
        <v>23031000</v>
      </c>
      <c r="C68" s="6">
        <v>64920</v>
      </c>
      <c r="D68" s="6">
        <v>30041</v>
      </c>
      <c r="E68" s="6">
        <v>36783</v>
      </c>
      <c r="F68" s="4">
        <f t="shared" si="2"/>
        <v>0.22442661695682567</v>
      </c>
      <c r="G68" s="12">
        <f t="shared" si="3"/>
        <v>0.014646645642201835</v>
      </c>
      <c r="O68" s="6"/>
      <c r="P68" s="6"/>
      <c r="R68" s="6"/>
      <c r="S68" s="6"/>
    </row>
    <row r="69" spans="1:20" ht="12.75" customHeight="1">
      <c r="A69" s="5" t="s">
        <v>511</v>
      </c>
      <c r="B69" s="7">
        <v>10079010</v>
      </c>
      <c r="C69" s="6">
        <v>0</v>
      </c>
      <c r="D69" s="6">
        <v>0</v>
      </c>
      <c r="E69" s="6">
        <v>28678</v>
      </c>
      <c r="F69" s="4"/>
      <c r="G69" s="12">
        <f t="shared" si="3"/>
        <v>0.011419310652395515</v>
      </c>
      <c r="Q69" s="6"/>
      <c r="T69" s="6"/>
    </row>
    <row r="70" spans="1:20" ht="12.75" customHeight="1">
      <c r="A70" s="5" t="s">
        <v>482</v>
      </c>
      <c r="B70" s="7">
        <v>44160000</v>
      </c>
      <c r="C70" s="6">
        <v>30908</v>
      </c>
      <c r="D70" s="6">
        <v>28009</v>
      </c>
      <c r="E70" s="6">
        <v>27910</v>
      </c>
      <c r="F70" s="4">
        <f t="shared" si="2"/>
        <v>-0.0035345781713020815</v>
      </c>
      <c r="G70" s="12">
        <f t="shared" si="3"/>
        <v>0.011113500254841998</v>
      </c>
      <c r="Q70" s="6"/>
      <c r="T70" s="6"/>
    </row>
    <row r="71" spans="1:20" ht="12.75" customHeight="1">
      <c r="A71" s="5" t="s">
        <v>24</v>
      </c>
      <c r="B71" s="10"/>
      <c r="C71" s="6">
        <v>2094869.5809999998</v>
      </c>
      <c r="D71" s="6">
        <v>1033238.196</v>
      </c>
      <c r="E71" s="6">
        <v>1010695.263</v>
      </c>
      <c r="F71" s="4">
        <f t="shared" si="2"/>
        <v>-0.021817750337986885</v>
      </c>
      <c r="G71" s="12">
        <f t="shared" si="3"/>
        <v>0.4024493752389144</v>
      </c>
      <c r="Q71" s="6"/>
      <c r="T71" s="6"/>
    </row>
    <row r="72" spans="1:7" ht="12.75" customHeight="1">
      <c r="A72" s="10" t="s">
        <v>22</v>
      </c>
      <c r="B72" s="10"/>
      <c r="C72" s="6">
        <f>+balanza!B13</f>
        <v>5001250</v>
      </c>
      <c r="D72" s="6">
        <f>+balanza!C13</f>
        <v>2358440</v>
      </c>
      <c r="E72" s="6">
        <f>+balanza!D13</f>
        <v>2511360</v>
      </c>
      <c r="F72" s="4">
        <f t="shared" si="2"/>
        <v>0.0648394701582402</v>
      </c>
      <c r="G72" s="12">
        <f t="shared" si="3"/>
        <v>1</v>
      </c>
    </row>
    <row r="73" spans="1:7" ht="12" thickBot="1">
      <c r="A73" s="164"/>
      <c r="B73" s="164"/>
      <c r="C73" s="165"/>
      <c r="D73" s="165"/>
      <c r="E73" s="165"/>
      <c r="F73" s="164"/>
      <c r="G73" s="164"/>
    </row>
    <row r="74" spans="1:7" ht="12.75" customHeight="1" thickTop="1">
      <c r="A74" s="317" t="s">
        <v>374</v>
      </c>
      <c r="B74" s="317"/>
      <c r="C74" s="317"/>
      <c r="D74" s="317"/>
      <c r="E74" s="317"/>
      <c r="F74" s="317"/>
      <c r="G74" s="317"/>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1" customFormat="1" ht="19.5" customHeight="1">
      <c r="A1" s="324" t="s">
        <v>322</v>
      </c>
      <c r="B1" s="324"/>
      <c r="C1" s="324"/>
      <c r="D1" s="324"/>
      <c r="E1" s="324"/>
      <c r="F1" s="324"/>
      <c r="G1" s="324"/>
      <c r="H1" s="324"/>
      <c r="I1" s="324"/>
      <c r="J1" s="324"/>
      <c r="K1" s="324"/>
      <c r="L1" s="121"/>
      <c r="M1" s="121"/>
      <c r="N1" s="121"/>
      <c r="O1" s="121"/>
    </row>
    <row r="2" spans="1:15" s="21" customFormat="1" ht="19.5" customHeight="1">
      <c r="A2" s="325" t="s">
        <v>332</v>
      </c>
      <c r="B2" s="325"/>
      <c r="C2" s="325"/>
      <c r="D2" s="325"/>
      <c r="E2" s="325"/>
      <c r="F2" s="325"/>
      <c r="G2" s="325"/>
      <c r="H2" s="325"/>
      <c r="I2" s="325"/>
      <c r="J2" s="325"/>
      <c r="K2" s="325"/>
      <c r="L2" s="123"/>
      <c r="M2" s="123"/>
      <c r="N2" s="123"/>
      <c r="O2" s="123"/>
    </row>
    <row r="3" spans="1:15" s="27" customFormat="1" ht="11.25">
      <c r="A3" s="24"/>
      <c r="B3" s="326" t="s">
        <v>334</v>
      </c>
      <c r="C3" s="326"/>
      <c r="D3" s="326"/>
      <c r="E3" s="326"/>
      <c r="F3" s="187"/>
      <c r="G3" s="326" t="s">
        <v>333</v>
      </c>
      <c r="H3" s="326"/>
      <c r="I3" s="326"/>
      <c r="J3" s="326"/>
      <c r="K3" s="326"/>
      <c r="L3" s="137"/>
      <c r="M3" s="137"/>
      <c r="N3" s="137"/>
      <c r="O3" s="137"/>
    </row>
    <row r="4" spans="1:15" s="27" customFormat="1" ht="11.25">
      <c r="A4" s="24" t="s">
        <v>338</v>
      </c>
      <c r="B4" s="188">
        <v>2011</v>
      </c>
      <c r="C4" s="327" t="str">
        <f>+balanza!C5</f>
        <v>enero - junio</v>
      </c>
      <c r="D4" s="327"/>
      <c r="E4" s="327"/>
      <c r="F4" s="187"/>
      <c r="G4" s="188">
        <f>+B4</f>
        <v>2011</v>
      </c>
      <c r="H4" s="327" t="str">
        <f>+C4</f>
        <v>enero - junio</v>
      </c>
      <c r="I4" s="327"/>
      <c r="J4" s="327"/>
      <c r="K4" s="327"/>
      <c r="L4" s="137"/>
      <c r="M4" s="137"/>
      <c r="N4" s="137"/>
      <c r="O4" s="137"/>
    </row>
    <row r="5" spans="1:11" s="27" customFormat="1" ht="11.25">
      <c r="A5" s="190"/>
      <c r="B5" s="190"/>
      <c r="C5" s="191">
        <v>2011</v>
      </c>
      <c r="D5" s="191">
        <v>2012</v>
      </c>
      <c r="E5" s="192" t="s">
        <v>402</v>
      </c>
      <c r="F5" s="193"/>
      <c r="G5" s="190"/>
      <c r="H5" s="191">
        <f>+C5</f>
        <v>2011</v>
      </c>
      <c r="I5" s="191">
        <f>+D5</f>
        <v>2012</v>
      </c>
      <c r="J5" s="192" t="str">
        <f>+productos!J5</f>
        <v>Var % 12/11</v>
      </c>
      <c r="K5" s="192" t="s">
        <v>435</v>
      </c>
    </row>
    <row r="7" spans="1:10" ht="12.75">
      <c r="A7" s="24" t="s">
        <v>321</v>
      </c>
      <c r="B7" s="195"/>
      <c r="C7" s="195"/>
      <c r="D7" s="195"/>
      <c r="E7" s="196"/>
      <c r="F7" s="2"/>
      <c r="G7" s="195">
        <f>+balanza!B8</f>
        <v>14480967</v>
      </c>
      <c r="H7" s="195">
        <f>+balanza!C8</f>
        <v>8122402</v>
      </c>
      <c r="I7" s="195">
        <f>+balanza!D8</f>
        <v>7683287</v>
      </c>
      <c r="J7" s="197">
        <f>+I7/H7-1</f>
        <v>-0.05406220967639863</v>
      </c>
    </row>
    <row r="9" spans="1:11" s="170" customFormat="1" ht="11.25">
      <c r="A9" s="16" t="s">
        <v>360</v>
      </c>
      <c r="B9" s="181">
        <f>+productos!B11</f>
        <v>2620925.0360000003</v>
      </c>
      <c r="C9" s="181">
        <f>+productos!C11</f>
        <v>1972436.448</v>
      </c>
      <c r="D9" s="181">
        <f>+productos!D11</f>
        <v>1919380.7630000003</v>
      </c>
      <c r="E9" s="184">
        <f>+D9/C9-1</f>
        <v>-0.026898552322837554</v>
      </c>
      <c r="G9" s="181">
        <f>+productos!G11</f>
        <v>4041843.387</v>
      </c>
      <c r="H9" s="181">
        <f>+productos!H11</f>
        <v>2986377.7569999993</v>
      </c>
      <c r="I9" s="181">
        <f>+productos!I11</f>
        <v>2538242.1090000006</v>
      </c>
      <c r="J9" s="185">
        <f aca="true" t="shared" si="0" ref="J9:J22">+I9/H9-1</f>
        <v>-0.15005993362680903</v>
      </c>
      <c r="K9" s="185">
        <f aca="true" t="shared" si="1" ref="K9:K22">+I9/$I$7</f>
        <v>0.3303588827281866</v>
      </c>
    </row>
    <row r="10" spans="1:17" s="170" customFormat="1" ht="11.25">
      <c r="A10" s="17" t="s">
        <v>81</v>
      </c>
      <c r="B10" s="181">
        <f>+productos!B299</f>
        <v>4024910.244</v>
      </c>
      <c r="C10" s="146">
        <f>+productos!C299</f>
        <v>1919622.0210000002</v>
      </c>
      <c r="D10" s="146">
        <f>+productos!D299</f>
        <v>2153357.9359999998</v>
      </c>
      <c r="E10" s="184">
        <f>+D10/C10-1</f>
        <v>0.12176142617817964</v>
      </c>
      <c r="F10" s="146"/>
      <c r="G10" s="146">
        <f>+productos!G299</f>
        <v>2790796.478</v>
      </c>
      <c r="H10" s="146">
        <f>+productos!H299</f>
        <v>1422805.7889999999</v>
      </c>
      <c r="I10" s="146">
        <f>+productos!I299</f>
        <v>1275094.418</v>
      </c>
      <c r="J10" s="185">
        <f t="shared" si="0"/>
        <v>-0.1038169595189915</v>
      </c>
      <c r="K10" s="185">
        <f t="shared" si="1"/>
        <v>0.16595689032571606</v>
      </c>
      <c r="L10" s="22"/>
      <c r="M10" s="22"/>
      <c r="N10" s="22"/>
      <c r="O10" s="21"/>
      <c r="P10" s="21"/>
      <c r="Q10" s="22"/>
    </row>
    <row r="11" spans="1:11" s="170" customFormat="1" ht="11.25">
      <c r="A11" s="170" t="s">
        <v>335</v>
      </c>
      <c r="B11" s="181">
        <f>+productos!B207</f>
        <v>672409.769</v>
      </c>
      <c r="C11" s="181">
        <f>+productos!C207</f>
        <v>296587.448</v>
      </c>
      <c r="D11" s="181">
        <f>+productos!D207</f>
        <v>346247.316</v>
      </c>
      <c r="E11" s="184">
        <f>+D11/C11-1</f>
        <v>0.16743752419353908</v>
      </c>
      <c r="G11" s="181">
        <f>+productos!G207</f>
        <v>1721152.4500000002</v>
      </c>
      <c r="H11" s="181">
        <f>+productos!H207</f>
        <v>771369.3620000001</v>
      </c>
      <c r="I11" s="181">
        <f>+productos!I207</f>
        <v>848373.2220000001</v>
      </c>
      <c r="J11" s="185">
        <f t="shared" si="0"/>
        <v>0.0998274805734376</v>
      </c>
      <c r="K11" s="185">
        <f t="shared" si="1"/>
        <v>0.1104180049502251</v>
      </c>
    </row>
    <row r="12" spans="1:11" s="170" customFormat="1" ht="11.25">
      <c r="A12" s="16" t="s">
        <v>314</v>
      </c>
      <c r="B12" s="181">
        <f>+productos!B55</f>
        <v>615289.465</v>
      </c>
      <c r="C12" s="181">
        <f>+productos!C55</f>
        <v>288539.74799999996</v>
      </c>
      <c r="D12" s="181">
        <f>+productos!D55</f>
        <v>290943.673</v>
      </c>
      <c r="E12" s="184">
        <f>+D12/C12-1</f>
        <v>0.008331347818325785</v>
      </c>
      <c r="G12" s="181">
        <f>+productos!G55</f>
        <v>1210410.248</v>
      </c>
      <c r="H12" s="181">
        <f>+productos!H55</f>
        <v>561756.326</v>
      </c>
      <c r="I12" s="181">
        <f>+productos!I55</f>
        <v>594755.215</v>
      </c>
      <c r="J12" s="185">
        <f t="shared" si="0"/>
        <v>0.05874235406474071</v>
      </c>
      <c r="K12" s="185">
        <f t="shared" si="1"/>
        <v>0.07740895465703676</v>
      </c>
    </row>
    <row r="13" spans="1:11" s="170" customFormat="1" ht="11.25">
      <c r="A13" s="170" t="s">
        <v>339</v>
      </c>
      <c r="B13" s="205" t="s">
        <v>145</v>
      </c>
      <c r="C13" s="205" t="s">
        <v>145</v>
      </c>
      <c r="D13" s="205" t="s">
        <v>145</v>
      </c>
      <c r="E13" s="205" t="s">
        <v>145</v>
      </c>
      <c r="G13" s="181">
        <f>+productos!G311</f>
        <v>1078397.202</v>
      </c>
      <c r="H13" s="181">
        <f>+productos!H311</f>
        <v>509434.516</v>
      </c>
      <c r="I13" s="181">
        <f>+productos!I311</f>
        <v>488542.506</v>
      </c>
      <c r="J13" s="185">
        <f t="shared" si="0"/>
        <v>-0.04101019727528632</v>
      </c>
      <c r="K13" s="185">
        <f t="shared" si="1"/>
        <v>0.06358509138081136</v>
      </c>
    </row>
    <row r="14" spans="1:11" s="170" customFormat="1" ht="11.25">
      <c r="A14" s="170" t="s">
        <v>71</v>
      </c>
      <c r="B14" s="181">
        <f>+productos!B267</f>
        <v>234073.14099999997</v>
      </c>
      <c r="C14" s="181">
        <f>+productos!C267</f>
        <v>114057.388</v>
      </c>
      <c r="D14" s="181">
        <f>+productos!D267</f>
        <v>128089.931</v>
      </c>
      <c r="E14" s="184">
        <f>+D14/C14-1</f>
        <v>0.1230305484463663</v>
      </c>
      <c r="G14" s="181">
        <f>+productos!G267</f>
        <v>759101.6429999999</v>
      </c>
      <c r="H14" s="181">
        <f>+productos!H267</f>
        <v>366829.91199999995</v>
      </c>
      <c r="I14" s="181">
        <f>+productos!I267</f>
        <v>378532.779</v>
      </c>
      <c r="J14" s="185">
        <f t="shared" si="0"/>
        <v>0.031902706451048646</v>
      </c>
      <c r="K14" s="185">
        <f t="shared" si="1"/>
        <v>0.0492670362307174</v>
      </c>
    </row>
    <row r="15" spans="1:11" s="170" customFormat="1" ht="11.25">
      <c r="A15" s="170" t="s">
        <v>317</v>
      </c>
      <c r="B15" s="181">
        <f>+productos!B110</f>
        <v>76519.68700000002</v>
      </c>
      <c r="C15" s="181">
        <f>+productos!C110</f>
        <v>68304.06899999999</v>
      </c>
      <c r="D15" s="181">
        <f>+productos!D110</f>
        <v>99162.48099999999</v>
      </c>
      <c r="E15" s="184">
        <f>+D15/C15-1</f>
        <v>0.4517799957129933</v>
      </c>
      <c r="G15" s="181">
        <f>+productos!G110</f>
        <v>425694.24700000003</v>
      </c>
      <c r="H15" s="181">
        <f>+productos!H110</f>
        <v>310239.57500000007</v>
      </c>
      <c r="I15" s="181">
        <f>+productos!I110</f>
        <v>371078.20800000004</v>
      </c>
      <c r="J15" s="185">
        <f>+I15/H15-1</f>
        <v>0.19610210270562667</v>
      </c>
      <c r="K15" s="185">
        <f>+I15/$I$7</f>
        <v>0.04829680421933998</v>
      </c>
    </row>
    <row r="16" spans="1:11" s="170" customFormat="1" ht="11.25">
      <c r="A16" s="170" t="s">
        <v>340</v>
      </c>
      <c r="B16" s="205" t="s">
        <v>145</v>
      </c>
      <c r="C16" s="205" t="s">
        <v>145</v>
      </c>
      <c r="D16" s="205" t="s">
        <v>145</v>
      </c>
      <c r="E16" s="206" t="s">
        <v>145</v>
      </c>
      <c r="G16" s="181">
        <f>+productos!G306</f>
        <v>678500.79</v>
      </c>
      <c r="H16" s="181">
        <f>+productos!H306</f>
        <v>317051.27900000004</v>
      </c>
      <c r="I16" s="181">
        <f>+productos!I306</f>
        <v>346851.643</v>
      </c>
      <c r="J16" s="185">
        <f t="shared" si="0"/>
        <v>0.09399225290619295</v>
      </c>
      <c r="K16" s="185">
        <f t="shared" si="1"/>
        <v>0.04514365310055449</v>
      </c>
    </row>
    <row r="17" spans="1:11" s="170" customFormat="1" ht="11.25">
      <c r="A17" s="170" t="s">
        <v>79</v>
      </c>
      <c r="B17" s="181">
        <f>+productos!B289</f>
        <v>5121905.211</v>
      </c>
      <c r="C17" s="181">
        <f>+productos!C289</f>
        <v>2647077.7</v>
      </c>
      <c r="D17" s="181">
        <f>+productos!D289</f>
        <v>2202991.978</v>
      </c>
      <c r="E17" s="184">
        <f aca="true" t="shared" si="2" ref="E17:E22">+D17/C17-1</f>
        <v>-0.16776452085256133</v>
      </c>
      <c r="G17" s="181">
        <f>+productos!G289</f>
        <v>410658.753</v>
      </c>
      <c r="H17" s="181">
        <f>+productos!H289</f>
        <v>214200.6</v>
      </c>
      <c r="I17" s="181">
        <f>+productos!I289</f>
        <v>190540.246</v>
      </c>
      <c r="J17" s="185">
        <f t="shared" si="0"/>
        <v>-0.11045885959236335</v>
      </c>
      <c r="K17" s="185">
        <f t="shared" si="1"/>
        <v>0.02479931388740262</v>
      </c>
    </row>
    <row r="18" spans="1:11" s="170" customFormat="1" ht="11.25">
      <c r="A18" s="170" t="s">
        <v>64</v>
      </c>
      <c r="B18" s="181">
        <f>+productos!B257</f>
        <v>72949.154</v>
      </c>
      <c r="C18" s="181">
        <f>+productos!C257</f>
        <v>38016.31</v>
      </c>
      <c r="D18" s="181">
        <f>+productos!D257</f>
        <v>45554.236999999994</v>
      </c>
      <c r="E18" s="184">
        <f t="shared" si="2"/>
        <v>0.1982813955378624</v>
      </c>
      <c r="G18" s="181">
        <f>+productos!G257</f>
        <v>199560.172</v>
      </c>
      <c r="H18" s="181">
        <f>+productos!H257</f>
        <v>108815.14499999999</v>
      </c>
      <c r="I18" s="181">
        <f>+productos!I257</f>
        <v>119658.303</v>
      </c>
      <c r="J18" s="185">
        <f t="shared" si="0"/>
        <v>0.0996475077067629</v>
      </c>
      <c r="K18" s="185">
        <f t="shared" si="1"/>
        <v>0.015573842679571907</v>
      </c>
    </row>
    <row r="19" spans="1:11" s="170" customFormat="1" ht="11.25">
      <c r="A19" s="170" t="s">
        <v>316</v>
      </c>
      <c r="B19" s="181">
        <f>+productos!B192</f>
        <v>134583.467</v>
      </c>
      <c r="C19" s="181">
        <f>+productos!C192</f>
        <v>41583.721</v>
      </c>
      <c r="D19" s="181">
        <f>+productos!D192</f>
        <v>50008.238</v>
      </c>
      <c r="E19" s="184">
        <f t="shared" si="2"/>
        <v>0.20259170649976221</v>
      </c>
      <c r="G19" s="181">
        <f>+productos!G192</f>
        <v>191483.024</v>
      </c>
      <c r="H19" s="181">
        <f>+productos!H192</f>
        <v>59215.475999999995</v>
      </c>
      <c r="I19" s="181">
        <f>+productos!I192</f>
        <v>70035.49900000001</v>
      </c>
      <c r="J19" s="185">
        <f t="shared" si="0"/>
        <v>0.18272289156300991</v>
      </c>
      <c r="K19" s="185">
        <f t="shared" si="1"/>
        <v>0.009115304296195106</v>
      </c>
    </row>
    <row r="20" spans="1:11" s="170" customFormat="1" ht="11.25">
      <c r="A20" s="170" t="s">
        <v>315</v>
      </c>
      <c r="B20" s="181">
        <f>+productos!B174</f>
        <v>100439.04199999999</v>
      </c>
      <c r="C20" s="181">
        <f>+productos!C174</f>
        <v>89365.405</v>
      </c>
      <c r="D20" s="181">
        <f>+productos!D174</f>
        <v>47410.067</v>
      </c>
      <c r="E20" s="184">
        <f t="shared" si="2"/>
        <v>-0.46948075712296045</v>
      </c>
      <c r="G20" s="181">
        <f>+productos!G174</f>
        <v>77316.911</v>
      </c>
      <c r="H20" s="181">
        <f>+productos!H174</f>
        <v>62281.31799999999</v>
      </c>
      <c r="I20" s="181">
        <f>+productos!I174</f>
        <v>39503.880999999994</v>
      </c>
      <c r="J20" s="185">
        <f t="shared" si="0"/>
        <v>-0.36571860923045973</v>
      </c>
      <c r="K20" s="185">
        <f t="shared" si="1"/>
        <v>0.005141533955454221</v>
      </c>
    </row>
    <row r="21" spans="1:11" s="170" customFormat="1" ht="11.25">
      <c r="A21" s="170" t="s">
        <v>320</v>
      </c>
      <c r="B21" s="181">
        <f>+productos!B252</f>
        <v>7427.554</v>
      </c>
      <c r="C21" s="181">
        <f>+productos!C252</f>
        <v>6337.498</v>
      </c>
      <c r="D21" s="181">
        <f>+productos!D252</f>
        <v>4721.876</v>
      </c>
      <c r="E21" s="184">
        <f t="shared" si="2"/>
        <v>-0.2549305735481099</v>
      </c>
      <c r="G21" s="181">
        <f>+productos!G252</f>
        <v>27640.32</v>
      </c>
      <c r="H21" s="181">
        <f>+productos!H252</f>
        <v>23471.559</v>
      </c>
      <c r="I21" s="181">
        <f>+productos!I252</f>
        <v>14090.344</v>
      </c>
      <c r="J21" s="185">
        <f t="shared" si="0"/>
        <v>-0.39968435841862915</v>
      </c>
      <c r="K21" s="185">
        <f t="shared" si="1"/>
        <v>0.0018338953106918953</v>
      </c>
    </row>
    <row r="22" spans="1:17" s="21" customFormat="1" ht="11.25">
      <c r="A22" s="182" t="s">
        <v>318</v>
      </c>
      <c r="B22" s="183">
        <f>+productos!B141</f>
        <v>12304.764999999998</v>
      </c>
      <c r="C22" s="183">
        <f>+productos!C141</f>
        <v>1290.147</v>
      </c>
      <c r="D22" s="183">
        <f>+productos!D141</f>
        <v>24458.656000000003</v>
      </c>
      <c r="E22" s="186">
        <f t="shared" si="2"/>
        <v>17.958038115036505</v>
      </c>
      <c r="F22" s="182"/>
      <c r="G22" s="183">
        <f>+productos!G141</f>
        <v>41772.776</v>
      </c>
      <c r="H22" s="183">
        <f>+productos!H141</f>
        <v>6754.0599999999995</v>
      </c>
      <c r="I22" s="183">
        <f>+productos!I141</f>
        <v>8017.693</v>
      </c>
      <c r="J22" s="186">
        <f t="shared" si="0"/>
        <v>0.187092356301247</v>
      </c>
      <c r="K22" s="186">
        <f t="shared" si="1"/>
        <v>0.0010435238199484153</v>
      </c>
      <c r="L22" s="170"/>
      <c r="M22" s="170"/>
      <c r="N22" s="170"/>
      <c r="O22" s="170"/>
      <c r="P22" s="170"/>
      <c r="Q22" s="170"/>
    </row>
    <row r="23" spans="1:17" s="21" customFormat="1" ht="11.25">
      <c r="A23" s="16" t="s">
        <v>376</v>
      </c>
      <c r="B23" s="16"/>
      <c r="C23" s="16"/>
      <c r="D23" s="16"/>
      <c r="E23" s="16"/>
      <c r="F23" s="16"/>
      <c r="G23" s="16"/>
      <c r="H23" s="16"/>
      <c r="I23" s="16"/>
      <c r="J23" s="16"/>
      <c r="K23" s="16"/>
      <c r="L23" s="22"/>
      <c r="M23" s="22"/>
      <c r="N23" s="22"/>
      <c r="Q23" s="22"/>
    </row>
    <row r="24" s="170" customFormat="1" ht="11.25">
      <c r="A24" s="170" t="s">
        <v>337</v>
      </c>
    </row>
    <row r="25" s="170" customFormat="1" ht="11.25"/>
    <row r="26" s="170" customFormat="1" ht="11.25"/>
    <row r="27" s="170" customFormat="1" ht="11.25"/>
    <row r="28" s="170" customFormat="1" ht="11.25"/>
    <row r="29" s="170" customFormat="1" ht="11.25"/>
    <row r="30" s="170" customFormat="1" ht="11.25"/>
    <row r="31" s="170" customFormat="1" ht="11.25"/>
    <row r="32" s="170" customFormat="1" ht="11.25"/>
    <row r="33" s="170" customFormat="1" ht="11.25"/>
    <row r="34" s="170" customFormat="1" ht="11.25"/>
    <row r="35" s="170" customFormat="1" ht="11.25"/>
    <row r="36" spans="9:10" s="170" customFormat="1" ht="11.25">
      <c r="I36" s="185"/>
      <c r="J36" s="185"/>
    </row>
    <row r="37" s="170"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7"/>
  <sheetViews>
    <sheetView zoomScale="75" zoomScaleNormal="75" zoomScalePageLayoutView="0" workbookViewId="0" topLeftCell="A1">
      <selection activeCell="A1" sqref="A1:K1"/>
    </sheetView>
  </sheetViews>
  <sheetFormatPr defaultColWidth="11.421875" defaultRowHeight="12.75"/>
  <cols>
    <col min="1" max="1" width="32.57421875" style="21" customWidth="1"/>
    <col min="2" max="5" width="11.7109375" style="21" customWidth="1"/>
    <col min="6" max="6" width="2.7109375" style="21" customWidth="1"/>
    <col min="7" max="10" width="11.7109375" style="21" customWidth="1"/>
    <col min="11" max="11" width="15.28125" style="21" hidden="1" customWidth="1"/>
    <col min="12" max="14" width="7.8515625" style="22" hidden="1" customWidth="1"/>
    <col min="15" max="16" width="4.57421875" style="21" customWidth="1"/>
    <col min="17" max="19" width="15.57421875" style="256" customWidth="1"/>
    <col min="20" max="21" width="12.00390625" style="21" customWidth="1"/>
    <col min="22" max="22" width="14.00390625" style="21" customWidth="1"/>
    <col min="23" max="23" width="12.00390625" style="21" customWidth="1"/>
    <col min="24" max="25" width="15.140625" style="21" bestFit="1" customWidth="1"/>
    <col min="26" max="16384" width="11.421875" style="21" customWidth="1"/>
  </cols>
  <sheetData>
    <row r="1" spans="1:20" ht="19.5" customHeight="1">
      <c r="A1" s="324" t="s">
        <v>323</v>
      </c>
      <c r="B1" s="324"/>
      <c r="C1" s="324"/>
      <c r="D1" s="324"/>
      <c r="E1" s="324"/>
      <c r="F1" s="324"/>
      <c r="G1" s="324"/>
      <c r="H1" s="324"/>
      <c r="I1" s="324"/>
      <c r="J1" s="324"/>
      <c r="K1" s="324"/>
      <c r="L1" s="27"/>
      <c r="O1" s="121"/>
      <c r="P1" s="121"/>
      <c r="Q1" s="253"/>
      <c r="R1" s="253"/>
      <c r="S1" s="253"/>
      <c r="T1" s="121"/>
    </row>
    <row r="2" spans="1:20" ht="19.5" customHeight="1">
      <c r="A2" s="325" t="s">
        <v>180</v>
      </c>
      <c r="B2" s="325"/>
      <c r="C2" s="325"/>
      <c r="D2" s="325"/>
      <c r="E2" s="325"/>
      <c r="F2" s="325"/>
      <c r="G2" s="325"/>
      <c r="H2" s="325"/>
      <c r="I2" s="325"/>
      <c r="J2" s="325"/>
      <c r="K2" s="325"/>
      <c r="O2" s="123"/>
      <c r="P2" s="123"/>
      <c r="Q2" s="123"/>
      <c r="R2" s="123"/>
      <c r="S2" s="123"/>
      <c r="T2" s="123"/>
    </row>
    <row r="3" spans="1:20" s="27" customFormat="1" ht="11.25">
      <c r="A3" s="24"/>
      <c r="B3" s="326" t="s">
        <v>118</v>
      </c>
      <c r="C3" s="326"/>
      <c r="D3" s="326"/>
      <c r="E3" s="326"/>
      <c r="F3" s="187"/>
      <c r="G3" s="326" t="s">
        <v>119</v>
      </c>
      <c r="H3" s="326"/>
      <c r="I3" s="326"/>
      <c r="J3" s="326"/>
      <c r="K3" s="187"/>
      <c r="L3" s="328" t="s">
        <v>201</v>
      </c>
      <c r="M3" s="328"/>
      <c r="N3" s="328"/>
      <c r="O3" s="137"/>
      <c r="P3" s="137"/>
      <c r="Q3" s="254"/>
      <c r="R3" s="254"/>
      <c r="S3" s="254"/>
      <c r="T3" s="137"/>
    </row>
    <row r="4" spans="1:20" s="27" customFormat="1" ht="11.25">
      <c r="A4" s="24" t="s">
        <v>330</v>
      </c>
      <c r="B4" s="188">
        <v>2011</v>
      </c>
      <c r="C4" s="327" t="str">
        <f>+balanza!C5</f>
        <v>enero - junio</v>
      </c>
      <c r="D4" s="327"/>
      <c r="E4" s="327"/>
      <c r="F4" s="187"/>
      <c r="G4" s="188">
        <f>+B4</f>
        <v>2011</v>
      </c>
      <c r="H4" s="327" t="str">
        <f>+C4</f>
        <v>enero - junio</v>
      </c>
      <c r="I4" s="327"/>
      <c r="J4" s="327"/>
      <c r="K4" s="189" t="s">
        <v>223</v>
      </c>
      <c r="L4" s="329" t="s">
        <v>200</v>
      </c>
      <c r="M4" s="329"/>
      <c r="N4" s="329"/>
      <c r="O4" s="137"/>
      <c r="P4" s="137"/>
      <c r="Q4" s="254"/>
      <c r="R4" s="254"/>
      <c r="S4" s="254"/>
      <c r="T4" s="137"/>
    </row>
    <row r="5" spans="1:19" s="27" customFormat="1" ht="11.25">
      <c r="A5" s="190"/>
      <c r="B5" s="190"/>
      <c r="C5" s="191">
        <v>2011</v>
      </c>
      <c r="D5" s="191">
        <v>2012</v>
      </c>
      <c r="E5" s="192" t="s">
        <v>402</v>
      </c>
      <c r="F5" s="193"/>
      <c r="G5" s="190"/>
      <c r="H5" s="191">
        <f>+C5</f>
        <v>2011</v>
      </c>
      <c r="I5" s="191">
        <f>+D5</f>
        <v>2012</v>
      </c>
      <c r="J5" s="192" t="str">
        <f>+E5</f>
        <v>Var % 12/11</v>
      </c>
      <c r="K5" s="193">
        <v>2011</v>
      </c>
      <c r="L5" s="194">
        <v>2010</v>
      </c>
      <c r="M5" s="194">
        <v>2011</v>
      </c>
      <c r="N5" s="193" t="s">
        <v>348</v>
      </c>
      <c r="Q5" s="255"/>
      <c r="R5" s="255"/>
      <c r="S5" s="255"/>
    </row>
    <row r="6" spans="1:11" ht="11.25">
      <c r="A6" s="16"/>
      <c r="B6" s="16"/>
      <c r="C6" s="16"/>
      <c r="D6" s="16"/>
      <c r="E6" s="16"/>
      <c r="F6" s="16"/>
      <c r="G6" s="16"/>
      <c r="H6" s="16"/>
      <c r="I6" s="16"/>
      <c r="J6" s="16"/>
      <c r="K6" s="16"/>
    </row>
    <row r="7" spans="1:19" s="27" customFormat="1" ht="11.25">
      <c r="A7" s="24" t="s">
        <v>391</v>
      </c>
      <c r="B7" s="24"/>
      <c r="C7" s="24"/>
      <c r="D7" s="24"/>
      <c r="E7" s="24"/>
      <c r="F7" s="24"/>
      <c r="G7" s="25">
        <f>+balanza!B9</f>
        <v>8129121</v>
      </c>
      <c r="H7" s="25">
        <f>+balanza!C9</f>
        <v>4962610</v>
      </c>
      <c r="I7" s="25">
        <f>+balanza!D9</f>
        <v>4676124</v>
      </c>
      <c r="J7" s="23">
        <f>+I7/H7*100-100</f>
        <v>-5.772889668944373</v>
      </c>
      <c r="K7" s="24"/>
      <c r="L7" s="26"/>
      <c r="M7" s="26"/>
      <c r="N7" s="26"/>
      <c r="Q7" s="255"/>
      <c r="R7" s="255"/>
      <c r="S7" s="255"/>
    </row>
    <row r="8" spans="1:19" s="27" customFormat="1" ht="11.25">
      <c r="A8" s="24"/>
      <c r="B8" s="24"/>
      <c r="C8" s="24"/>
      <c r="D8" s="24"/>
      <c r="E8" s="24"/>
      <c r="F8" s="24"/>
      <c r="G8" s="25"/>
      <c r="H8" s="25"/>
      <c r="I8" s="25"/>
      <c r="J8" s="23"/>
      <c r="K8" s="24"/>
      <c r="L8" s="26"/>
      <c r="M8" s="26"/>
      <c r="N8" s="26"/>
      <c r="Q8" s="255"/>
      <c r="R8" s="255"/>
      <c r="S8" s="255"/>
    </row>
    <row r="9" spans="1:19" s="126" customFormat="1" ht="11.25">
      <c r="A9" s="124" t="s">
        <v>392</v>
      </c>
      <c r="B9" s="124">
        <f>+B11+B55</f>
        <v>3236214.501</v>
      </c>
      <c r="C9" s="124">
        <f>+C11+C55</f>
        <v>2260976.196</v>
      </c>
      <c r="D9" s="124">
        <f>+D11+D55</f>
        <v>2210324.436</v>
      </c>
      <c r="E9" s="125">
        <f>+D9/C9*100-100</f>
        <v>-2.240260648900687</v>
      </c>
      <c r="F9" s="124"/>
      <c r="G9" s="124">
        <f>+G11+G55</f>
        <v>5252253.635</v>
      </c>
      <c r="H9" s="124">
        <f>+H11+H55</f>
        <v>3548134.082999999</v>
      </c>
      <c r="I9" s="124">
        <f>+I11+I55</f>
        <v>3132997.3240000005</v>
      </c>
      <c r="J9" s="125">
        <f>+I9/H9*100-100</f>
        <v>-11.70014292833585</v>
      </c>
      <c r="K9" s="125">
        <f>+I9/$I$7*100</f>
        <v>66.99987690660043</v>
      </c>
      <c r="L9" s="125"/>
      <c r="M9" s="125"/>
      <c r="N9" s="125"/>
      <c r="Q9" s="257"/>
      <c r="R9" s="258"/>
      <c r="S9" s="258"/>
    </row>
    <row r="10" spans="1:19" ht="11.25" customHeight="1">
      <c r="A10" s="16"/>
      <c r="B10" s="18"/>
      <c r="C10" s="18"/>
      <c r="D10" s="18"/>
      <c r="E10" s="19"/>
      <c r="F10" s="19"/>
      <c r="G10" s="18"/>
      <c r="H10" s="18"/>
      <c r="I10" s="18"/>
      <c r="J10" s="19"/>
      <c r="Q10" s="259"/>
      <c r="S10" s="260"/>
    </row>
    <row r="11" spans="1:17" ht="11.25" customHeight="1">
      <c r="A11" s="24" t="s">
        <v>325</v>
      </c>
      <c r="B11" s="25">
        <f>+B13+B29</f>
        <v>2620925.0360000003</v>
      </c>
      <c r="C11" s="25">
        <f>+C13+C29</f>
        <v>1972436.448</v>
      </c>
      <c r="D11" s="25">
        <f>+D13+D29</f>
        <v>1919380.7630000003</v>
      </c>
      <c r="E11" s="23">
        <f>+D11/C11*100-100</f>
        <v>-2.6898552322837617</v>
      </c>
      <c r="F11" s="23"/>
      <c r="G11" s="25">
        <f>+G13+G29</f>
        <v>4041843.387</v>
      </c>
      <c r="H11" s="25">
        <f>+H13+H29</f>
        <v>2986377.7569999993</v>
      </c>
      <c r="I11" s="25">
        <f>+I13+I29</f>
        <v>2538242.1090000006</v>
      </c>
      <c r="J11" s="23">
        <f>+I11/H11*100-100</f>
        <v>-15.005993362680897</v>
      </c>
      <c r="K11" s="23">
        <f>+I11/I9*100</f>
        <v>81.0164148419809</v>
      </c>
      <c r="L11" s="22">
        <f>+H11/C11</f>
        <v>1.514055248790454</v>
      </c>
      <c r="M11" s="22">
        <f>+I11/D11</f>
        <v>1.3224276068249832</v>
      </c>
      <c r="N11" s="22">
        <f>+M11/L11*100-100</f>
        <v>-12.656581859780744</v>
      </c>
      <c r="Q11" s="257"/>
    </row>
    <row r="12" spans="1:17" ht="11.25" customHeight="1">
      <c r="A12" s="16"/>
      <c r="B12" s="18"/>
      <c r="C12" s="18"/>
      <c r="D12" s="18"/>
      <c r="E12" s="19"/>
      <c r="F12" s="19"/>
      <c r="G12" s="18"/>
      <c r="H12" s="18"/>
      <c r="I12" s="18"/>
      <c r="J12" s="19"/>
      <c r="K12" s="19"/>
      <c r="Q12" s="259"/>
    </row>
    <row r="13" spans="1:19" s="27" customFormat="1" ht="11.25" customHeight="1">
      <c r="A13" s="24" t="s">
        <v>217</v>
      </c>
      <c r="B13" s="25">
        <f>SUM(B14:B27)</f>
        <v>2579389.0680000004</v>
      </c>
      <c r="C13" s="25">
        <f>SUM(C14:C27)</f>
        <v>1951031.2010000001</v>
      </c>
      <c r="D13" s="25">
        <f>SUM(D14:D27)</f>
        <v>1901952.6020000002</v>
      </c>
      <c r="E13" s="23">
        <f>+D13/C13*100-100</f>
        <v>-2.5155209703896446</v>
      </c>
      <c r="F13" s="23"/>
      <c r="G13" s="25">
        <f>SUM(G14:G27)</f>
        <v>3766871.284</v>
      </c>
      <c r="H13" s="25">
        <f>SUM(H14:H27)</f>
        <v>2877505.784999999</v>
      </c>
      <c r="I13" s="25">
        <f>SUM(I14:I27)</f>
        <v>2442584.5660000006</v>
      </c>
      <c r="J13" s="23">
        <f>+I13/H13*100-100</f>
        <v>-15.114521099042676</v>
      </c>
      <c r="K13" s="23">
        <f>+I13/I11*100</f>
        <v>96.23134677890572</v>
      </c>
      <c r="L13" s="26"/>
      <c r="M13" s="26"/>
      <c r="N13" s="26"/>
      <c r="Q13" s="257"/>
      <c r="R13" s="255"/>
      <c r="S13" s="255"/>
    </row>
    <row r="14" spans="1:17" ht="11.25" customHeight="1">
      <c r="A14" s="17" t="s">
        <v>206</v>
      </c>
      <c r="B14" s="18">
        <v>853520.187</v>
      </c>
      <c r="C14" s="18">
        <v>825103.214</v>
      </c>
      <c r="D14" s="18">
        <v>790603.266</v>
      </c>
      <c r="E14" s="19">
        <f aca="true" t="shared" si="0" ref="E14:E45">+D14/C14*100-100</f>
        <v>-4.181288766619701</v>
      </c>
      <c r="F14" s="19"/>
      <c r="G14" s="18">
        <v>1428636.535</v>
      </c>
      <c r="H14" s="18">
        <v>1369010.343</v>
      </c>
      <c r="I14" s="18">
        <v>1080837.425</v>
      </c>
      <c r="J14" s="19">
        <f aca="true" t="shared" si="1" ref="J14:J27">+I14/H14*100-100</f>
        <v>-21.049725407370417</v>
      </c>
      <c r="K14" s="19">
        <f>+I14/$I$13*100</f>
        <v>44.24974430956917</v>
      </c>
      <c r="L14" s="22">
        <f>+H14/C14</f>
        <v>1.659198897509082</v>
      </c>
      <c r="M14" s="22">
        <f>+I14/D14</f>
        <v>1.3671046800355617</v>
      </c>
      <c r="N14" s="22">
        <f>+M14/L14*100-100</f>
        <v>-17.604533001560853</v>
      </c>
      <c r="Q14" s="259"/>
    </row>
    <row r="15" spans="1:17" ht="11.25" customHeight="1">
      <c r="A15" s="17" t="s">
        <v>107</v>
      </c>
      <c r="B15" s="18">
        <v>800833.582</v>
      </c>
      <c r="C15" s="18">
        <v>559902.701</v>
      </c>
      <c r="D15" s="18">
        <v>513827.965</v>
      </c>
      <c r="E15" s="19">
        <f t="shared" si="0"/>
        <v>-8.229061213262483</v>
      </c>
      <c r="F15" s="19"/>
      <c r="G15" s="18">
        <v>665635.744</v>
      </c>
      <c r="H15" s="18">
        <v>448515.578</v>
      </c>
      <c r="I15" s="18">
        <v>388992.624</v>
      </c>
      <c r="J15" s="19">
        <f t="shared" si="1"/>
        <v>-13.271100697421033</v>
      </c>
      <c r="K15" s="19">
        <f aca="true" t="shared" si="2" ref="K15:K27">+I15/$I$13*100</f>
        <v>15.925451647187716</v>
      </c>
      <c r="L15" s="22">
        <f aca="true" t="shared" si="3" ref="L15:L27">+H15/C15</f>
        <v>0.8010598577198147</v>
      </c>
      <c r="M15" s="22">
        <f aca="true" t="shared" si="4" ref="M15:M27">+I15/D15</f>
        <v>0.7570483712384163</v>
      </c>
      <c r="N15" s="22">
        <f aca="true" t="shared" si="5" ref="N15:N27">+M15/L15*100-100</f>
        <v>-5.494157029248143</v>
      </c>
      <c r="Q15" s="259"/>
    </row>
    <row r="16" spans="1:17" ht="11.25" customHeight="1">
      <c r="A16" s="17" t="s">
        <v>108</v>
      </c>
      <c r="B16" s="18">
        <v>178518.197</v>
      </c>
      <c r="C16" s="18">
        <v>117062.224</v>
      </c>
      <c r="D16" s="18">
        <v>124141.681</v>
      </c>
      <c r="E16" s="19">
        <f t="shared" si="0"/>
        <v>6.04760165841374</v>
      </c>
      <c r="F16" s="19"/>
      <c r="G16" s="18">
        <v>171544.431</v>
      </c>
      <c r="H16" s="18">
        <v>107753.726</v>
      </c>
      <c r="I16" s="18">
        <v>104037.726</v>
      </c>
      <c r="J16" s="19">
        <f t="shared" si="1"/>
        <v>-3.4486046450031864</v>
      </c>
      <c r="K16" s="19">
        <f t="shared" si="2"/>
        <v>4.259329541673685</v>
      </c>
      <c r="L16" s="22">
        <f t="shared" si="3"/>
        <v>0.9204824777632791</v>
      </c>
      <c r="M16" s="22">
        <f t="shared" si="4"/>
        <v>0.8380563656134156</v>
      </c>
      <c r="N16" s="22">
        <f t="shared" si="5"/>
        <v>-8.954663900844082</v>
      </c>
      <c r="Q16" s="259"/>
    </row>
    <row r="17" spans="1:17" ht="11.25" customHeight="1">
      <c r="A17" s="17" t="s">
        <v>113</v>
      </c>
      <c r="B17" s="18">
        <v>102372.863</v>
      </c>
      <c r="C17" s="18">
        <v>26088.482</v>
      </c>
      <c r="D17" s="18">
        <v>40058.496</v>
      </c>
      <c r="E17" s="19">
        <f t="shared" si="0"/>
        <v>53.548588990344456</v>
      </c>
      <c r="F17" s="19"/>
      <c r="G17" s="18">
        <v>200462.876</v>
      </c>
      <c r="H17" s="18">
        <v>59045.609</v>
      </c>
      <c r="I17" s="18">
        <v>63048.282</v>
      </c>
      <c r="J17" s="19">
        <f t="shared" si="1"/>
        <v>6.778951166377169</v>
      </c>
      <c r="K17" s="19">
        <f t="shared" si="2"/>
        <v>2.5812118391973815</v>
      </c>
      <c r="L17" s="22">
        <f t="shared" si="3"/>
        <v>2.2632826624408424</v>
      </c>
      <c r="M17" s="22">
        <f t="shared" si="4"/>
        <v>1.5739053707857629</v>
      </c>
      <c r="N17" s="22">
        <f t="shared" si="5"/>
        <v>-30.459177861222997</v>
      </c>
      <c r="Q17" s="259"/>
    </row>
    <row r="18" spans="1:17" ht="11.25" customHeight="1">
      <c r="A18" s="17" t="s">
        <v>109</v>
      </c>
      <c r="B18" s="18">
        <v>100926.707</v>
      </c>
      <c r="C18" s="18">
        <v>99975.045</v>
      </c>
      <c r="D18" s="18">
        <v>103752.142</v>
      </c>
      <c r="E18" s="19">
        <f t="shared" si="0"/>
        <v>3.778039809834553</v>
      </c>
      <c r="F18" s="19"/>
      <c r="G18" s="18">
        <v>133958.594</v>
      </c>
      <c r="H18" s="18">
        <v>132476.539</v>
      </c>
      <c r="I18" s="18">
        <v>109155.869</v>
      </c>
      <c r="J18" s="19">
        <f t="shared" si="1"/>
        <v>-17.60362263087201</v>
      </c>
      <c r="K18" s="19">
        <f t="shared" si="2"/>
        <v>4.468867547900488</v>
      </c>
      <c r="L18" s="22">
        <f t="shared" si="3"/>
        <v>1.3250960677237005</v>
      </c>
      <c r="M18" s="22">
        <f t="shared" si="4"/>
        <v>1.0520830403674943</v>
      </c>
      <c r="N18" s="22">
        <f t="shared" si="5"/>
        <v>-20.60326296380896</v>
      </c>
      <c r="Q18" s="259"/>
    </row>
    <row r="19" spans="1:17" ht="11.25" customHeight="1">
      <c r="A19" s="17" t="s">
        <v>207</v>
      </c>
      <c r="B19" s="18">
        <v>133551.196</v>
      </c>
      <c r="C19" s="18">
        <v>111575.66</v>
      </c>
      <c r="D19" s="18">
        <v>113568.003</v>
      </c>
      <c r="E19" s="19">
        <f t="shared" si="0"/>
        <v>1.785643033615031</v>
      </c>
      <c r="F19" s="19"/>
      <c r="G19" s="18">
        <v>133260.368</v>
      </c>
      <c r="H19" s="18">
        <v>111822.11</v>
      </c>
      <c r="I19" s="18">
        <v>96324.114</v>
      </c>
      <c r="J19" s="19">
        <f t="shared" si="1"/>
        <v>-13.85950953706741</v>
      </c>
      <c r="K19" s="19">
        <f t="shared" si="2"/>
        <v>3.9435324099235296</v>
      </c>
      <c r="L19" s="22">
        <f t="shared" si="3"/>
        <v>1.0022088150766932</v>
      </c>
      <c r="M19" s="22">
        <f t="shared" si="4"/>
        <v>0.848162435329606</v>
      </c>
      <c r="N19" s="22">
        <f t="shared" si="5"/>
        <v>-15.370686969591162</v>
      </c>
      <c r="Q19" s="259"/>
    </row>
    <row r="20" spans="1:17" ht="11.25" customHeight="1">
      <c r="A20" s="17" t="s">
        <v>249</v>
      </c>
      <c r="B20" s="18">
        <v>73740.634</v>
      </c>
      <c r="C20" s="18">
        <v>56667.053</v>
      </c>
      <c r="D20" s="18">
        <v>52556.179</v>
      </c>
      <c r="E20" s="19">
        <f t="shared" si="0"/>
        <v>-7.254434071240652</v>
      </c>
      <c r="F20" s="19"/>
      <c r="G20" s="18">
        <v>386956.597</v>
      </c>
      <c r="H20" s="18">
        <v>294946.971</v>
      </c>
      <c r="I20" s="18">
        <v>266473.422</v>
      </c>
      <c r="J20" s="19">
        <f t="shared" si="1"/>
        <v>-9.653785866476994</v>
      </c>
      <c r="K20" s="19">
        <f t="shared" si="2"/>
        <v>10.90948603005297</v>
      </c>
      <c r="L20" s="22">
        <f t="shared" si="3"/>
        <v>5.204911061812232</v>
      </c>
      <c r="M20" s="22">
        <f t="shared" si="4"/>
        <v>5.070258665493928</v>
      </c>
      <c r="N20" s="22">
        <f t="shared" si="5"/>
        <v>-2.5870258822716607</v>
      </c>
      <c r="Q20" s="259"/>
    </row>
    <row r="21" spans="1:17" ht="11.25" customHeight="1">
      <c r="A21" s="17" t="s">
        <v>208</v>
      </c>
      <c r="B21" s="18">
        <v>62639.487</v>
      </c>
      <c r="C21" s="18">
        <v>57202.718</v>
      </c>
      <c r="D21" s="18">
        <v>56030.557</v>
      </c>
      <c r="E21" s="19">
        <f t="shared" si="0"/>
        <v>-2.0491351477389514</v>
      </c>
      <c r="F21" s="19"/>
      <c r="G21" s="18">
        <v>83089.5</v>
      </c>
      <c r="H21" s="18">
        <v>74933.88</v>
      </c>
      <c r="I21" s="18">
        <v>60239.787</v>
      </c>
      <c r="J21" s="19">
        <f t="shared" si="1"/>
        <v>-19.609411657317096</v>
      </c>
      <c r="K21" s="19">
        <f t="shared" si="2"/>
        <v>2.46623137796409</v>
      </c>
      <c r="L21" s="22">
        <f t="shared" si="3"/>
        <v>1.3099706206268031</v>
      </c>
      <c r="M21" s="22">
        <f t="shared" si="4"/>
        <v>1.0751238293062122</v>
      </c>
      <c r="N21" s="22">
        <f t="shared" si="5"/>
        <v>-17.92763804185317</v>
      </c>
      <c r="Q21" s="259"/>
    </row>
    <row r="22" spans="1:17" ht="11.25" customHeight="1">
      <c r="A22" s="17" t="s">
        <v>110</v>
      </c>
      <c r="B22" s="18">
        <v>37678.543</v>
      </c>
      <c r="C22" s="18">
        <v>33381.376</v>
      </c>
      <c r="D22" s="18">
        <v>30242.184</v>
      </c>
      <c r="E22" s="19">
        <f t="shared" si="0"/>
        <v>-9.404022170925472</v>
      </c>
      <c r="F22" s="19"/>
      <c r="G22" s="18">
        <v>44255.824</v>
      </c>
      <c r="H22" s="18">
        <v>37747.951</v>
      </c>
      <c r="I22" s="18">
        <v>32090.329</v>
      </c>
      <c r="J22" s="19">
        <f t="shared" si="1"/>
        <v>-14.987891660662584</v>
      </c>
      <c r="K22" s="19">
        <f t="shared" si="2"/>
        <v>1.3137857925857375</v>
      </c>
      <c r="L22" s="22">
        <f t="shared" si="3"/>
        <v>1.1308087180109054</v>
      </c>
      <c r="M22" s="22">
        <f t="shared" si="4"/>
        <v>1.061111492476866</v>
      </c>
      <c r="N22" s="22">
        <f t="shared" si="5"/>
        <v>-6.163484984148056</v>
      </c>
      <c r="Q22" s="259"/>
    </row>
    <row r="23" spans="1:17" ht="11.25" customHeight="1">
      <c r="A23" s="17" t="s">
        <v>209</v>
      </c>
      <c r="B23" s="18">
        <v>46628.892</v>
      </c>
      <c r="C23" s="18">
        <v>5842.435</v>
      </c>
      <c r="D23" s="18">
        <v>6384.54</v>
      </c>
      <c r="E23" s="19">
        <f t="shared" si="0"/>
        <v>9.278751068689672</v>
      </c>
      <c r="F23" s="19"/>
      <c r="G23" s="18">
        <v>39865.609</v>
      </c>
      <c r="H23" s="18">
        <v>7162.271</v>
      </c>
      <c r="I23" s="18">
        <v>4882.977</v>
      </c>
      <c r="J23" s="19">
        <f t="shared" si="1"/>
        <v>-31.823621306705647</v>
      </c>
      <c r="K23" s="19">
        <f t="shared" si="2"/>
        <v>0.19991025358832956</v>
      </c>
      <c r="L23" s="22">
        <f t="shared" si="3"/>
        <v>1.2259051234630765</v>
      </c>
      <c r="M23" s="22">
        <f t="shared" si="4"/>
        <v>0.7648126568241408</v>
      </c>
      <c r="N23" s="22">
        <f t="shared" si="5"/>
        <v>-37.612410439756474</v>
      </c>
      <c r="Q23" s="259"/>
    </row>
    <row r="24" spans="1:17" ht="11.25" customHeight="1">
      <c r="A24" s="17" t="s">
        <v>219</v>
      </c>
      <c r="B24" s="18">
        <v>47673.85</v>
      </c>
      <c r="C24" s="18">
        <v>9553.798</v>
      </c>
      <c r="D24" s="18">
        <v>15405.708</v>
      </c>
      <c r="E24" s="19">
        <f t="shared" si="0"/>
        <v>61.25218473323383</v>
      </c>
      <c r="F24" s="19"/>
      <c r="G24" s="18">
        <v>63111.635</v>
      </c>
      <c r="H24" s="18">
        <v>13511.442</v>
      </c>
      <c r="I24" s="18">
        <v>14702.703</v>
      </c>
      <c r="J24" s="19">
        <f t="shared" si="1"/>
        <v>8.816682926959245</v>
      </c>
      <c r="K24" s="19">
        <f t="shared" si="2"/>
        <v>0.601932199386541</v>
      </c>
      <c r="Q24" s="259"/>
    </row>
    <row r="25" spans="1:17" ht="11.25" customHeight="1">
      <c r="A25" s="17" t="s">
        <v>111</v>
      </c>
      <c r="B25" s="18">
        <v>64668.412</v>
      </c>
      <c r="C25" s="18">
        <v>36448.958</v>
      </c>
      <c r="D25" s="18">
        <v>42815.281</v>
      </c>
      <c r="E25" s="19">
        <f t="shared" si="0"/>
        <v>17.466406035530582</v>
      </c>
      <c r="F25" s="19"/>
      <c r="G25" s="18">
        <v>328940.734</v>
      </c>
      <c r="H25" s="18">
        <v>193141.229</v>
      </c>
      <c r="I25" s="18">
        <v>198197.321</v>
      </c>
      <c r="J25" s="19">
        <f t="shared" si="1"/>
        <v>2.617821179961524</v>
      </c>
      <c r="K25" s="19">
        <f t="shared" si="2"/>
        <v>8.11424602279256</v>
      </c>
      <c r="L25" s="22">
        <f t="shared" si="3"/>
        <v>5.298950631181281</v>
      </c>
      <c r="M25" s="22">
        <f t="shared" si="4"/>
        <v>4.629125778714379</v>
      </c>
      <c r="N25" s="22">
        <f t="shared" si="5"/>
        <v>-12.640707549252625</v>
      </c>
      <c r="Q25" s="259"/>
    </row>
    <row r="26" spans="1:17" ht="11.25" customHeight="1">
      <c r="A26" s="17" t="s">
        <v>114</v>
      </c>
      <c r="B26" s="18">
        <v>62608.666</v>
      </c>
      <c r="C26" s="18">
        <v>433.295</v>
      </c>
      <c r="D26" s="18">
        <v>1623.409</v>
      </c>
      <c r="E26" s="19">
        <f t="shared" si="0"/>
        <v>274.6659896837028</v>
      </c>
      <c r="F26" s="19"/>
      <c r="G26" s="18">
        <v>55634.473</v>
      </c>
      <c r="H26" s="18">
        <v>414.401</v>
      </c>
      <c r="I26" s="18">
        <v>1467.859</v>
      </c>
      <c r="J26" s="19">
        <f t="shared" si="1"/>
        <v>254.21222439135033</v>
      </c>
      <c r="K26" s="19">
        <f t="shared" si="2"/>
        <v>0.06009450073631553</v>
      </c>
      <c r="L26" s="22">
        <f t="shared" si="3"/>
        <v>0.9563946041380583</v>
      </c>
      <c r="M26" s="22">
        <f t="shared" si="4"/>
        <v>0.9041831109720346</v>
      </c>
      <c r="N26" s="22">
        <f t="shared" si="5"/>
        <v>-5.459199888844921</v>
      </c>
      <c r="Q26" s="259"/>
    </row>
    <row r="27" spans="1:17" ht="11.25" customHeight="1">
      <c r="A27" s="17" t="s">
        <v>0</v>
      </c>
      <c r="B27" s="18">
        <v>14027.852</v>
      </c>
      <c r="C27" s="18">
        <v>11794.242</v>
      </c>
      <c r="D27" s="18">
        <v>10943.191</v>
      </c>
      <c r="E27" s="19">
        <f t="shared" si="0"/>
        <v>-7.215817684595578</v>
      </c>
      <c r="F27" s="19"/>
      <c r="G27" s="18">
        <v>31518.364</v>
      </c>
      <c r="H27" s="18">
        <v>27023.735</v>
      </c>
      <c r="I27" s="18">
        <v>22134.128</v>
      </c>
      <c r="J27" s="19">
        <f t="shared" si="1"/>
        <v>-18.093749809195515</v>
      </c>
      <c r="K27" s="19">
        <f t="shared" si="2"/>
        <v>0.9061765274414657</v>
      </c>
      <c r="L27" s="22">
        <f t="shared" si="3"/>
        <v>2.291265093593976</v>
      </c>
      <c r="M27" s="22">
        <f t="shared" si="4"/>
        <v>2.022639283185316</v>
      </c>
      <c r="N27" s="22">
        <f t="shared" si="5"/>
        <v>-11.72390794760922</v>
      </c>
      <c r="Q27" s="259"/>
    </row>
    <row r="28" spans="1:17" ht="11.25" customHeight="1">
      <c r="A28" s="16"/>
      <c r="B28" s="18"/>
      <c r="C28" s="18"/>
      <c r="D28" s="18"/>
      <c r="E28" s="19"/>
      <c r="F28" s="19"/>
      <c r="G28" s="18"/>
      <c r="H28" s="18"/>
      <c r="I28" s="18"/>
      <c r="J28" s="19"/>
      <c r="K28" s="19"/>
      <c r="Q28" s="259"/>
    </row>
    <row r="29" spans="1:19" s="27" customFormat="1" ht="11.25" customHeight="1">
      <c r="A29" s="127" t="s">
        <v>216</v>
      </c>
      <c r="B29" s="25">
        <f>SUM(B30:B46)</f>
        <v>41535.968</v>
      </c>
      <c r="C29" s="25">
        <f>SUM(C30:C46)</f>
        <v>21405.247</v>
      </c>
      <c r="D29" s="25">
        <f>SUM(D30:D46)</f>
        <v>17428.160999999996</v>
      </c>
      <c r="E29" s="23">
        <f t="shared" si="0"/>
        <v>-18.57995845598046</v>
      </c>
      <c r="F29" s="23"/>
      <c r="G29" s="25">
        <f>SUM(G30:G46)</f>
        <v>274972.103</v>
      </c>
      <c r="H29" s="25">
        <f>SUM(H30:H46)</f>
        <v>108871.97200000001</v>
      </c>
      <c r="I29" s="25">
        <f>SUM(I30:I46)</f>
        <v>95657.543</v>
      </c>
      <c r="J29" s="23">
        <f>+I29/H29*100-100</f>
        <v>-12.137585787460523</v>
      </c>
      <c r="K29" s="23">
        <f>+I29/$I$11*100</f>
        <v>3.7686532210942834</v>
      </c>
      <c r="L29" s="26"/>
      <c r="M29" s="26"/>
      <c r="N29" s="26"/>
      <c r="Q29" s="257"/>
      <c r="R29" s="255"/>
      <c r="S29" s="255"/>
    </row>
    <row r="30" spans="1:17" ht="11.25" customHeight="1">
      <c r="A30" s="17" t="s">
        <v>514</v>
      </c>
      <c r="B30" s="18">
        <v>503.124</v>
      </c>
      <c r="C30" s="18">
        <v>140.152</v>
      </c>
      <c r="D30" s="18">
        <v>88.9</v>
      </c>
      <c r="E30" s="19">
        <f t="shared" si="0"/>
        <v>-36.56886808607796</v>
      </c>
      <c r="F30" s="19"/>
      <c r="G30" s="18">
        <v>2054.736</v>
      </c>
      <c r="H30" s="18">
        <v>586.991</v>
      </c>
      <c r="I30" s="18">
        <v>382.771</v>
      </c>
      <c r="J30" s="19">
        <f aca="true" t="shared" si="6" ref="J30:J45">+I30/H30*100-100</f>
        <v>-34.79099338831429</v>
      </c>
      <c r="K30" s="19">
        <f aca="true" t="shared" si="7" ref="K30:K44">+I30/$I$29*100</f>
        <v>0.4001472210090113</v>
      </c>
      <c r="Q30" s="259"/>
    </row>
    <row r="31" spans="1:17" ht="11.25" customHeight="1">
      <c r="A31" s="17" t="s">
        <v>210</v>
      </c>
      <c r="B31" s="18">
        <v>8799.889</v>
      </c>
      <c r="C31" s="18">
        <v>2158.59</v>
      </c>
      <c r="D31" s="18">
        <v>2865.821</v>
      </c>
      <c r="E31" s="19">
        <f t="shared" si="0"/>
        <v>32.7635632519376</v>
      </c>
      <c r="F31" s="19"/>
      <c r="G31" s="18">
        <v>54351.031</v>
      </c>
      <c r="H31" s="18">
        <v>13179.828</v>
      </c>
      <c r="I31" s="18">
        <v>17114.564</v>
      </c>
      <c r="J31" s="19">
        <f t="shared" si="6"/>
        <v>29.854228750177924</v>
      </c>
      <c r="K31" s="19">
        <f t="shared" si="7"/>
        <v>17.89149445329157</v>
      </c>
      <c r="L31" s="22">
        <f>+H31/C31</f>
        <v>6.105757925312356</v>
      </c>
      <c r="M31" s="22">
        <f>+I31/D31</f>
        <v>5.971958471935267</v>
      </c>
      <c r="N31" s="22">
        <f>+M31/L31*100-100</f>
        <v>-2.1913651837129606</v>
      </c>
      <c r="Q31" s="259"/>
    </row>
    <row r="32" spans="1:17" ht="11.25" customHeight="1">
      <c r="A32" s="17" t="s">
        <v>211</v>
      </c>
      <c r="B32" s="18">
        <v>4999.89</v>
      </c>
      <c r="C32" s="18">
        <v>4651.045</v>
      </c>
      <c r="D32" s="18">
        <v>4982.475</v>
      </c>
      <c r="E32" s="19">
        <f t="shared" si="0"/>
        <v>7.125925464062391</v>
      </c>
      <c r="F32" s="19"/>
      <c r="G32" s="18">
        <v>15775.56</v>
      </c>
      <c r="H32" s="18">
        <v>14593.687</v>
      </c>
      <c r="I32" s="18">
        <v>18432.042</v>
      </c>
      <c r="J32" s="19">
        <f t="shared" si="6"/>
        <v>26.301475425641257</v>
      </c>
      <c r="K32" s="19">
        <f t="shared" si="7"/>
        <v>19.268780507983568</v>
      </c>
      <c r="L32" s="22">
        <f>+H32/C32</f>
        <v>3.1377221678139</v>
      </c>
      <c r="M32" s="22">
        <f aca="true" t="shared" si="8" ref="M32:M44">+I32/D32</f>
        <v>3.6993747083527766</v>
      </c>
      <c r="N32" s="22">
        <f>+M32/L32*100-100</f>
        <v>17.900008684650032</v>
      </c>
      <c r="Q32" s="259"/>
    </row>
    <row r="33" spans="1:24" ht="11.25" customHeight="1">
      <c r="A33" s="17" t="s">
        <v>212</v>
      </c>
      <c r="B33" s="18">
        <v>109.31</v>
      </c>
      <c r="C33" s="18">
        <v>11.25</v>
      </c>
      <c r="D33" s="18">
        <v>12.115</v>
      </c>
      <c r="E33" s="19">
        <f t="shared" si="0"/>
        <v>7.688888888888897</v>
      </c>
      <c r="F33" s="19"/>
      <c r="G33" s="18">
        <v>834.739</v>
      </c>
      <c r="H33" s="18">
        <v>87.319</v>
      </c>
      <c r="I33" s="18">
        <v>102.84</v>
      </c>
      <c r="J33" s="19">
        <f t="shared" si="6"/>
        <v>17.775054684547456</v>
      </c>
      <c r="K33" s="19">
        <f t="shared" si="7"/>
        <v>0.10750851085522863</v>
      </c>
      <c r="L33" s="22">
        <f>+H33/C33</f>
        <v>7.761688888888889</v>
      </c>
      <c r="M33" s="22">
        <f t="shared" si="8"/>
        <v>8.488650433347091</v>
      </c>
      <c r="N33" s="22">
        <f>+M33/L33*100-100</f>
        <v>9.36602271573743</v>
      </c>
      <c r="Q33" s="259"/>
      <c r="S33" s="260"/>
      <c r="T33" s="20"/>
      <c r="U33" s="20"/>
      <c r="V33" s="20"/>
      <c r="W33" s="20"/>
      <c r="X33" s="20"/>
    </row>
    <row r="34" spans="1:24" ht="11.25" customHeight="1">
      <c r="A34" s="17" t="s">
        <v>477</v>
      </c>
      <c r="B34" s="18">
        <v>0</v>
      </c>
      <c r="C34" s="18">
        <v>0</v>
      </c>
      <c r="D34" s="18">
        <v>804.12</v>
      </c>
      <c r="E34" s="19"/>
      <c r="F34" s="19"/>
      <c r="G34" s="18">
        <v>0</v>
      </c>
      <c r="H34" s="18">
        <v>0</v>
      </c>
      <c r="I34" s="18">
        <v>1071.17</v>
      </c>
      <c r="J34" s="19"/>
      <c r="K34" s="19"/>
      <c r="Q34" s="259"/>
      <c r="S34" s="260"/>
      <c r="T34" s="20"/>
      <c r="U34" s="20"/>
      <c r="V34" s="20"/>
      <c r="W34" s="20"/>
      <c r="X34" s="20"/>
    </row>
    <row r="35" spans="1:17" ht="11.25" customHeight="1">
      <c r="A35" s="17" t="s">
        <v>213</v>
      </c>
      <c r="B35" s="18">
        <v>422.1</v>
      </c>
      <c r="C35" s="18">
        <v>422.1</v>
      </c>
      <c r="D35" s="18">
        <v>0</v>
      </c>
      <c r="E35" s="19">
        <f t="shared" si="0"/>
        <v>-100</v>
      </c>
      <c r="F35" s="19"/>
      <c r="G35" s="18">
        <v>543.72</v>
      </c>
      <c r="H35" s="18">
        <v>543.72</v>
      </c>
      <c r="I35" s="18">
        <v>0</v>
      </c>
      <c r="J35" s="19">
        <f t="shared" si="6"/>
        <v>-100</v>
      </c>
      <c r="K35" s="19">
        <f t="shared" si="7"/>
        <v>0</v>
      </c>
      <c r="M35" s="22" t="e">
        <f t="shared" si="8"/>
        <v>#DIV/0!</v>
      </c>
      <c r="Q35" s="259"/>
    </row>
    <row r="36" spans="1:17" ht="11.25" customHeight="1">
      <c r="A36" s="17" t="s">
        <v>214</v>
      </c>
      <c r="B36" s="18">
        <v>4.709</v>
      </c>
      <c r="C36" s="18">
        <v>4.17</v>
      </c>
      <c r="D36" s="18">
        <v>0</v>
      </c>
      <c r="E36" s="19">
        <f t="shared" si="0"/>
        <v>-100</v>
      </c>
      <c r="F36" s="19"/>
      <c r="G36" s="18">
        <v>12.182</v>
      </c>
      <c r="H36" s="18">
        <v>7.89</v>
      </c>
      <c r="I36" s="18">
        <v>0</v>
      </c>
      <c r="J36" s="19">
        <f t="shared" si="6"/>
        <v>-100</v>
      </c>
      <c r="K36" s="19">
        <f t="shared" si="7"/>
        <v>0</v>
      </c>
      <c r="L36" s="22">
        <f>+H36/C36</f>
        <v>1.8920863309352518</v>
      </c>
      <c r="M36" s="22" t="e">
        <f t="shared" si="8"/>
        <v>#DIV/0!</v>
      </c>
      <c r="N36" s="22" t="e">
        <f>+M36/L36*100-100</f>
        <v>#DIV/0!</v>
      </c>
      <c r="Q36" s="259"/>
    </row>
    <row r="37" spans="1:17" ht="11.25" customHeight="1">
      <c r="A37" s="17" t="s">
        <v>361</v>
      </c>
      <c r="B37" s="18">
        <v>2.03</v>
      </c>
      <c r="C37" s="18">
        <v>1.15</v>
      </c>
      <c r="D37" s="18">
        <v>0</v>
      </c>
      <c r="E37" s="19">
        <f t="shared" si="0"/>
        <v>-100</v>
      </c>
      <c r="F37" s="19"/>
      <c r="G37" s="18">
        <v>1.8</v>
      </c>
      <c r="H37" s="18">
        <v>0.92</v>
      </c>
      <c r="I37" s="18">
        <v>0</v>
      </c>
      <c r="J37" s="19">
        <f t="shared" si="6"/>
        <v>-100</v>
      </c>
      <c r="K37" s="19"/>
      <c r="Q37" s="259"/>
    </row>
    <row r="38" spans="1:17" ht="11.25" customHeight="1">
      <c r="A38" s="17" t="s">
        <v>515</v>
      </c>
      <c r="B38" s="18">
        <v>0</v>
      </c>
      <c r="C38" s="18">
        <v>0</v>
      </c>
      <c r="D38" s="18">
        <v>66</v>
      </c>
      <c r="E38" s="19"/>
      <c r="F38" s="19"/>
      <c r="G38" s="18">
        <v>0</v>
      </c>
      <c r="H38" s="18">
        <v>0</v>
      </c>
      <c r="I38" s="18">
        <v>310.335</v>
      </c>
      <c r="J38" s="19"/>
      <c r="K38" s="19"/>
      <c r="Q38" s="259"/>
    </row>
    <row r="39" spans="1:17" ht="11.25" customHeight="1">
      <c r="A39" s="17" t="s">
        <v>336</v>
      </c>
      <c r="B39" s="18">
        <v>5.12</v>
      </c>
      <c r="C39" s="18">
        <v>1.12</v>
      </c>
      <c r="D39" s="18">
        <v>0</v>
      </c>
      <c r="E39" s="19">
        <f t="shared" si="0"/>
        <v>-100</v>
      </c>
      <c r="F39" s="19"/>
      <c r="G39" s="18">
        <v>75.896</v>
      </c>
      <c r="H39" s="18">
        <v>0.896</v>
      </c>
      <c r="I39" s="18">
        <v>0</v>
      </c>
      <c r="J39" s="19">
        <f t="shared" si="6"/>
        <v>-100</v>
      </c>
      <c r="K39" s="19"/>
      <c r="Q39" s="259"/>
    </row>
    <row r="40" spans="1:17" ht="11.25" customHeight="1">
      <c r="A40" s="17" t="s">
        <v>112</v>
      </c>
      <c r="B40" s="18">
        <v>17754.306</v>
      </c>
      <c r="C40" s="18">
        <v>11957.601</v>
      </c>
      <c r="D40" s="18">
        <v>5953.797</v>
      </c>
      <c r="E40" s="19">
        <f t="shared" si="0"/>
        <v>-50.20910130719365</v>
      </c>
      <c r="F40" s="19"/>
      <c r="G40" s="18">
        <v>81247.249</v>
      </c>
      <c r="H40" s="18">
        <v>54202.754</v>
      </c>
      <c r="I40" s="18">
        <v>23922.428</v>
      </c>
      <c r="J40" s="19">
        <f t="shared" si="6"/>
        <v>-55.864921549927146</v>
      </c>
      <c r="K40" s="19"/>
      <c r="Q40" s="259"/>
    </row>
    <row r="41" spans="1:17" ht="11.25" customHeight="1">
      <c r="A41" s="17" t="s">
        <v>215</v>
      </c>
      <c r="B41" s="18">
        <v>8931.14</v>
      </c>
      <c r="C41" s="18">
        <v>2055.319</v>
      </c>
      <c r="D41" s="18">
        <v>2654.633</v>
      </c>
      <c r="E41" s="19">
        <f t="shared" si="0"/>
        <v>29.159171885240198</v>
      </c>
      <c r="F41" s="19"/>
      <c r="G41" s="18">
        <v>120013.707</v>
      </c>
      <c r="H41" s="18">
        <v>25630.087</v>
      </c>
      <c r="I41" s="18">
        <v>34317.043</v>
      </c>
      <c r="J41" s="19">
        <f t="shared" si="6"/>
        <v>33.893587641743096</v>
      </c>
      <c r="K41" s="19">
        <f t="shared" si="7"/>
        <v>35.87489488413893</v>
      </c>
      <c r="M41" s="22">
        <f t="shared" si="8"/>
        <v>12.927226852073337</v>
      </c>
      <c r="Q41" s="259"/>
    </row>
    <row r="42" spans="1:17" ht="11.25" customHeight="1">
      <c r="A42" s="17" t="s">
        <v>478</v>
      </c>
      <c r="B42" s="18">
        <v>0</v>
      </c>
      <c r="C42" s="18">
        <v>0</v>
      </c>
      <c r="D42" s="18">
        <v>0.3</v>
      </c>
      <c r="E42" s="19"/>
      <c r="F42" s="19"/>
      <c r="G42" s="18">
        <v>0</v>
      </c>
      <c r="H42" s="18">
        <v>0</v>
      </c>
      <c r="I42" s="18">
        <v>4.35</v>
      </c>
      <c r="J42" s="19"/>
      <c r="K42" s="19">
        <f t="shared" si="7"/>
        <v>0.0045474720169218635</v>
      </c>
      <c r="L42" s="22" t="e">
        <f>+H42/C42</f>
        <v>#DIV/0!</v>
      </c>
      <c r="M42" s="22">
        <f t="shared" si="8"/>
        <v>14.5</v>
      </c>
      <c r="N42" s="22" t="e">
        <f>+M42/L42*100-100</f>
        <v>#DIV/0!</v>
      </c>
      <c r="Q42" s="259"/>
    </row>
    <row r="43" spans="1:17" ht="11.25" customHeight="1">
      <c r="A43" s="17" t="s">
        <v>516</v>
      </c>
      <c r="B43" s="18">
        <v>3.65</v>
      </c>
      <c r="C43" s="18">
        <v>2.25</v>
      </c>
      <c r="D43" s="18">
        <v>0</v>
      </c>
      <c r="E43" s="19">
        <f t="shared" si="0"/>
        <v>-100</v>
      </c>
      <c r="F43" s="19"/>
      <c r="G43" s="18">
        <v>49.02</v>
      </c>
      <c r="H43" s="18">
        <v>31.03</v>
      </c>
      <c r="I43" s="18">
        <v>0</v>
      </c>
      <c r="J43" s="19">
        <f t="shared" si="6"/>
        <v>-100</v>
      </c>
      <c r="K43" s="19"/>
      <c r="Q43" s="259"/>
    </row>
    <row r="44" spans="1:17" ht="11.25" customHeight="1">
      <c r="A44" s="17" t="s">
        <v>400</v>
      </c>
      <c r="B44" s="18">
        <v>0.2</v>
      </c>
      <c r="C44" s="18">
        <v>0</v>
      </c>
      <c r="D44" s="18">
        <v>0</v>
      </c>
      <c r="E44" s="19"/>
      <c r="F44" s="19"/>
      <c r="G44" s="18">
        <v>5.613</v>
      </c>
      <c r="H44" s="18">
        <v>0</v>
      </c>
      <c r="I44" s="18">
        <v>0</v>
      </c>
      <c r="J44" s="19"/>
      <c r="K44" s="19">
        <f t="shared" si="7"/>
        <v>0</v>
      </c>
      <c r="M44" s="22" t="e">
        <f t="shared" si="8"/>
        <v>#DIV/0!</v>
      </c>
      <c r="Q44" s="259"/>
    </row>
    <row r="45" spans="1:17" ht="11.25" customHeight="1">
      <c r="A45" s="17" t="s">
        <v>301</v>
      </c>
      <c r="B45" s="18">
        <v>0.5</v>
      </c>
      <c r="C45" s="18">
        <v>0.5</v>
      </c>
      <c r="D45" s="18">
        <v>0</v>
      </c>
      <c r="E45" s="19">
        <f t="shared" si="0"/>
        <v>-100</v>
      </c>
      <c r="F45" s="19"/>
      <c r="G45" s="18">
        <v>6.85</v>
      </c>
      <c r="H45" s="18">
        <v>6.85</v>
      </c>
      <c r="I45" s="18">
        <v>0</v>
      </c>
      <c r="J45" s="19">
        <f t="shared" si="6"/>
        <v>-100</v>
      </c>
      <c r="K45" s="19"/>
      <c r="Q45" s="259"/>
    </row>
    <row r="46" spans="2:17" ht="11.25" customHeight="1">
      <c r="B46" s="18"/>
      <c r="C46" s="18"/>
      <c r="D46" s="18"/>
      <c r="E46" s="19"/>
      <c r="F46" s="19"/>
      <c r="G46" s="18"/>
      <c r="H46" s="18"/>
      <c r="I46" s="18"/>
      <c r="J46" s="19"/>
      <c r="K46" s="19"/>
      <c r="Q46" s="259"/>
    </row>
    <row r="47" spans="1:17" ht="11.25">
      <c r="A47" s="122"/>
      <c r="B47" s="128"/>
      <c r="C47" s="128"/>
      <c r="D47" s="128"/>
      <c r="E47" s="128"/>
      <c r="F47" s="128"/>
      <c r="G47" s="128"/>
      <c r="H47" s="128"/>
      <c r="I47" s="128"/>
      <c r="J47" s="128"/>
      <c r="K47" s="122"/>
      <c r="Q47" s="259"/>
    </row>
    <row r="48" spans="1:17" ht="11.25">
      <c r="A48" s="16" t="s">
        <v>376</v>
      </c>
      <c r="B48" s="16"/>
      <c r="C48" s="16"/>
      <c r="D48" s="16"/>
      <c r="E48" s="16"/>
      <c r="F48" s="16"/>
      <c r="G48" s="16"/>
      <c r="H48" s="16"/>
      <c r="I48" s="16"/>
      <c r="J48" s="16"/>
      <c r="K48" s="16"/>
      <c r="Q48" s="259"/>
    </row>
    <row r="49" spans="1:17" ht="11.25" customHeight="1">
      <c r="A49" s="16"/>
      <c r="B49" s="18"/>
      <c r="C49" s="18"/>
      <c r="D49" s="18"/>
      <c r="E49" s="19"/>
      <c r="F49" s="19"/>
      <c r="G49" s="18"/>
      <c r="H49" s="18"/>
      <c r="I49" s="18"/>
      <c r="J49" s="19"/>
      <c r="K49" s="19"/>
      <c r="Q49" s="259"/>
    </row>
    <row r="50" spans="1:20" ht="19.5" customHeight="1">
      <c r="A50" s="324" t="s">
        <v>324</v>
      </c>
      <c r="B50" s="324"/>
      <c r="C50" s="324"/>
      <c r="D50" s="324"/>
      <c r="E50" s="324"/>
      <c r="F50" s="324"/>
      <c r="G50" s="324"/>
      <c r="H50" s="324"/>
      <c r="I50" s="324"/>
      <c r="J50" s="324"/>
      <c r="K50" s="324"/>
      <c r="L50" s="27"/>
      <c r="O50" s="121"/>
      <c r="P50" s="121"/>
      <c r="Q50" s="253"/>
      <c r="R50" s="253"/>
      <c r="S50" s="253"/>
      <c r="T50" s="121"/>
    </row>
    <row r="51" spans="1:20" ht="19.5" customHeight="1">
      <c r="A51" s="325" t="s">
        <v>180</v>
      </c>
      <c r="B51" s="325"/>
      <c r="C51" s="325"/>
      <c r="D51" s="325"/>
      <c r="E51" s="325"/>
      <c r="F51" s="325"/>
      <c r="G51" s="325"/>
      <c r="H51" s="325"/>
      <c r="I51" s="325"/>
      <c r="J51" s="325"/>
      <c r="K51" s="325"/>
      <c r="O51" s="123"/>
      <c r="P51" s="123"/>
      <c r="Q51" s="123"/>
      <c r="R51" s="123"/>
      <c r="S51" s="123"/>
      <c r="T51" s="123"/>
    </row>
    <row r="52" spans="1:20" s="27" customFormat="1" ht="11.25">
      <c r="A52" s="24"/>
      <c r="B52" s="326" t="s">
        <v>118</v>
      </c>
      <c r="C52" s="326"/>
      <c r="D52" s="326"/>
      <c r="E52" s="326"/>
      <c r="F52" s="187"/>
      <c r="G52" s="326" t="s">
        <v>119</v>
      </c>
      <c r="H52" s="326"/>
      <c r="I52" s="326"/>
      <c r="J52" s="326"/>
      <c r="K52" s="187"/>
      <c r="L52" s="328" t="s">
        <v>201</v>
      </c>
      <c r="M52" s="328"/>
      <c r="N52" s="328"/>
      <c r="O52" s="137"/>
      <c r="P52" s="137"/>
      <c r="Q52" s="254"/>
      <c r="R52" s="254"/>
      <c r="S52" s="254"/>
      <c r="T52" s="137"/>
    </row>
    <row r="53" spans="1:20" s="27" customFormat="1" ht="11.25">
      <c r="A53" s="24" t="s">
        <v>330</v>
      </c>
      <c r="B53" s="188">
        <f>+B4</f>
        <v>2011</v>
      </c>
      <c r="C53" s="327" t="str">
        <f>+C4</f>
        <v>enero - junio</v>
      </c>
      <c r="D53" s="327"/>
      <c r="E53" s="327"/>
      <c r="F53" s="187"/>
      <c r="G53" s="188">
        <f>+B53</f>
        <v>2011</v>
      </c>
      <c r="H53" s="327" t="str">
        <f>+C53</f>
        <v>enero - junio</v>
      </c>
      <c r="I53" s="327"/>
      <c r="J53" s="327"/>
      <c r="K53" s="189" t="s">
        <v>223</v>
      </c>
      <c r="L53" s="329" t="s">
        <v>200</v>
      </c>
      <c r="M53" s="329"/>
      <c r="N53" s="329"/>
      <c r="O53" s="137"/>
      <c r="P53" s="137"/>
      <c r="Q53" s="254"/>
      <c r="R53" s="254"/>
      <c r="S53" s="254"/>
      <c r="T53" s="137"/>
    </row>
    <row r="54" spans="1:19" s="27" customFormat="1" ht="11.25">
      <c r="A54" s="190"/>
      <c r="B54" s="190"/>
      <c r="C54" s="191">
        <f>+C5</f>
        <v>2011</v>
      </c>
      <c r="D54" s="191">
        <f>+D5</f>
        <v>2012</v>
      </c>
      <c r="E54" s="192" t="str">
        <f>+E5</f>
        <v>Var % 12/11</v>
      </c>
      <c r="F54" s="193"/>
      <c r="G54" s="190"/>
      <c r="H54" s="191">
        <f>+C54</f>
        <v>2011</v>
      </c>
      <c r="I54" s="191">
        <f>+D54</f>
        <v>2012</v>
      </c>
      <c r="J54" s="192" t="str">
        <f>+E54</f>
        <v>Var % 12/11</v>
      </c>
      <c r="K54" s="193">
        <v>2008</v>
      </c>
      <c r="L54" s="194">
        <v>2007</v>
      </c>
      <c r="M54" s="194">
        <v>2008</v>
      </c>
      <c r="N54" s="193" t="s">
        <v>196</v>
      </c>
      <c r="Q54" s="255"/>
      <c r="R54" s="255"/>
      <c r="S54" s="255"/>
    </row>
    <row r="55" spans="1:17" ht="11.25" customHeight="1">
      <c r="A55" s="24" t="s">
        <v>326</v>
      </c>
      <c r="B55" s="25">
        <f>+B57+B63+B74+B81+B88+B94+B100</f>
        <v>615289.465</v>
      </c>
      <c r="C55" s="25">
        <f>+C57+C63+C74+C81+C88+C94+C100</f>
        <v>288539.74799999996</v>
      </c>
      <c r="D55" s="25">
        <f>+D57+D63+D74+D81+D88+D94+D100</f>
        <v>290943.673</v>
      </c>
      <c r="E55" s="23">
        <f>+D55/C55*100-100</f>
        <v>0.8331347818325838</v>
      </c>
      <c r="F55" s="23"/>
      <c r="G55" s="25">
        <f>+G57+G63+G74+G81+G88+G94+G100</f>
        <v>1210410.248</v>
      </c>
      <c r="H55" s="25">
        <f>+H57+H63+H74+H81+H88+H94+H100</f>
        <v>561756.326</v>
      </c>
      <c r="I55" s="25">
        <f>+I57+I63+I74+I81+I88+I94+I100</f>
        <v>594755.215</v>
      </c>
      <c r="J55" s="23">
        <f>+I55/H55*100-100</f>
        <v>5.874235406474071</v>
      </c>
      <c r="K55" s="23">
        <f>+I55/I9*100</f>
        <v>18.98358515801911</v>
      </c>
      <c r="L55" s="22">
        <f>+H55/C55</f>
        <v>1.9468940757513937</v>
      </c>
      <c r="M55" s="22">
        <f>+I55/D55</f>
        <v>2.0442280420375387</v>
      </c>
      <c r="N55" s="22">
        <f>+M55/L55*100-100</f>
        <v>4.999448480451065</v>
      </c>
      <c r="P55" s="22"/>
      <c r="Q55" s="257"/>
    </row>
    <row r="56" spans="1:17" ht="11.25" customHeight="1">
      <c r="A56" s="16"/>
      <c r="B56" s="18"/>
      <c r="C56" s="18"/>
      <c r="D56" s="18"/>
      <c r="E56" s="19"/>
      <c r="F56" s="19"/>
      <c r="G56" s="18"/>
      <c r="H56" s="18"/>
      <c r="I56" s="18"/>
      <c r="J56" s="19"/>
      <c r="K56" s="19"/>
      <c r="Q56" s="259"/>
    </row>
    <row r="57" spans="1:19" s="27" customFormat="1" ht="11.25" customHeight="1">
      <c r="A57" s="24" t="s">
        <v>448</v>
      </c>
      <c r="B57" s="25">
        <f>SUM(B58:B61)</f>
        <v>155924.903</v>
      </c>
      <c r="C57" s="25">
        <f>SUM(C58:C61)</f>
        <v>69458.01299999999</v>
      </c>
      <c r="D57" s="25">
        <f>SUM(D58:D61)</f>
        <v>81391.65299999999</v>
      </c>
      <c r="E57" s="23">
        <f aca="true" t="shared" si="9" ref="E57:E100">+D57/C57*100-100</f>
        <v>17.18108463598</v>
      </c>
      <c r="F57" s="23"/>
      <c r="G57" s="25">
        <f>SUM(G58:G61)</f>
        <v>159769.175</v>
      </c>
      <c r="H57" s="25">
        <f>SUM(H58:H61)</f>
        <v>70006.31</v>
      </c>
      <c r="I57" s="25">
        <f>SUM(I58:I61)</f>
        <v>95931.435</v>
      </c>
      <c r="J57" s="23">
        <f aca="true" t="shared" si="10" ref="J57:J100">+I57/H57*100-100</f>
        <v>37.032554636860596</v>
      </c>
      <c r="K57" s="23"/>
      <c r="L57" s="26"/>
      <c r="M57" s="26"/>
      <c r="N57" s="26"/>
      <c r="Q57" s="257"/>
      <c r="R57" s="255"/>
      <c r="S57" s="255"/>
    </row>
    <row r="58" spans="1:17" ht="11.25" customHeight="1">
      <c r="A58" s="16" t="s">
        <v>446</v>
      </c>
      <c r="B58" s="18">
        <v>1668.844</v>
      </c>
      <c r="C58" s="18">
        <v>899.612</v>
      </c>
      <c r="D58" s="18">
        <v>1231.48</v>
      </c>
      <c r="E58" s="19">
        <f t="shared" si="9"/>
        <v>36.89012596541622</v>
      </c>
      <c r="F58" s="19"/>
      <c r="G58" s="18">
        <v>1891.282</v>
      </c>
      <c r="H58" s="18">
        <v>1026.366</v>
      </c>
      <c r="I58" s="18">
        <v>1507.681</v>
      </c>
      <c r="J58" s="19">
        <f t="shared" si="10"/>
        <v>46.89506472350021</v>
      </c>
      <c r="K58" s="19"/>
      <c r="Q58" s="259"/>
    </row>
    <row r="59" spans="1:22" ht="11.25" customHeight="1">
      <c r="A59" s="16" t="s">
        <v>447</v>
      </c>
      <c r="B59" s="18">
        <v>54814.403</v>
      </c>
      <c r="C59" s="18">
        <v>25981.564</v>
      </c>
      <c r="D59" s="18">
        <v>24124.136</v>
      </c>
      <c r="E59" s="19">
        <f t="shared" si="9"/>
        <v>-7.149023053423576</v>
      </c>
      <c r="F59" s="19"/>
      <c r="G59" s="18">
        <v>58800.516</v>
      </c>
      <c r="H59" s="18">
        <v>27465.59</v>
      </c>
      <c r="I59" s="18">
        <v>29485.613</v>
      </c>
      <c r="J59" s="19">
        <f t="shared" si="10"/>
        <v>7.354740968608354</v>
      </c>
      <c r="K59" s="19"/>
      <c r="Q59" s="259"/>
      <c r="R59" s="259"/>
      <c r="S59" s="259"/>
      <c r="T59" s="20"/>
      <c r="U59" s="20"/>
      <c r="V59" s="20"/>
    </row>
    <row r="60" spans="1:22" ht="11.25" customHeight="1">
      <c r="A60" s="16" t="s">
        <v>263</v>
      </c>
      <c r="B60" s="18">
        <v>99441.017</v>
      </c>
      <c r="C60" s="18">
        <v>42576.515</v>
      </c>
      <c r="D60" s="18">
        <v>16791.087</v>
      </c>
      <c r="E60" s="19">
        <f t="shared" si="9"/>
        <v>-60.56256130874028</v>
      </c>
      <c r="F60" s="19"/>
      <c r="G60" s="18">
        <v>99070.634</v>
      </c>
      <c r="H60" s="18">
        <v>41513.256</v>
      </c>
      <c r="I60" s="18">
        <v>19168.635</v>
      </c>
      <c r="J60" s="19">
        <f>+I60/H60*100-100</f>
        <v>-53.82526728329862</v>
      </c>
      <c r="K60" s="19">
        <f>+J60/I60*100-100</f>
        <v>-100.28079864467813</v>
      </c>
      <c r="L60" s="19">
        <f>+K60/J60*100-100</f>
        <v>86.30803655255446</v>
      </c>
      <c r="M60" s="19">
        <f>+L60/K60*100-100</f>
        <v>-186.06636337068582</v>
      </c>
      <c r="N60" s="19">
        <f>+M60/L60*100-100</f>
        <v>-315.5840531227782</v>
      </c>
      <c r="Q60" s="259"/>
      <c r="R60" s="259"/>
      <c r="S60" s="259"/>
      <c r="T60" s="20"/>
      <c r="U60" s="20"/>
      <c r="V60" s="20"/>
    </row>
    <row r="61" spans="1:17" ht="11.25" customHeight="1">
      <c r="A61" s="16" t="s">
        <v>176</v>
      </c>
      <c r="B61" s="18">
        <v>0.639</v>
      </c>
      <c r="C61" s="18">
        <v>0.322</v>
      </c>
      <c r="D61" s="18">
        <v>39244.95</v>
      </c>
      <c r="E61" s="19"/>
      <c r="F61" s="19"/>
      <c r="G61" s="18">
        <v>6.743</v>
      </c>
      <c r="H61" s="18">
        <v>1.098</v>
      </c>
      <c r="I61" s="18">
        <v>45769.506</v>
      </c>
      <c r="J61" s="19"/>
      <c r="K61" s="19"/>
      <c r="Q61" s="259"/>
    </row>
    <row r="62" spans="1:17" ht="11.25" customHeight="1">
      <c r="A62" s="16"/>
      <c r="B62" s="18"/>
      <c r="C62" s="18"/>
      <c r="D62" s="18"/>
      <c r="E62" s="19"/>
      <c r="F62" s="19"/>
      <c r="G62" s="18"/>
      <c r="H62" s="18"/>
      <c r="I62" s="18"/>
      <c r="J62" s="19"/>
      <c r="K62" s="19"/>
      <c r="Q62" s="259"/>
    </row>
    <row r="63" spans="1:17" ht="11.25" customHeight="1">
      <c r="A63" s="24" t="s">
        <v>124</v>
      </c>
      <c r="B63" s="25">
        <f>SUM(B64:B72)</f>
        <v>90131.95599999998</v>
      </c>
      <c r="C63" s="25">
        <f>SUM(C64:C72)</f>
        <v>43937.977999999996</v>
      </c>
      <c r="D63" s="25">
        <f>SUM(D64:D72)</f>
        <v>36697.846000000005</v>
      </c>
      <c r="E63" s="23">
        <f aca="true" t="shared" si="11" ref="E63:E72">+D63/C63*100-100</f>
        <v>-16.478072796158244</v>
      </c>
      <c r="F63" s="19"/>
      <c r="G63" s="25">
        <f>SUM(G64:G72)</f>
        <v>146709.588</v>
      </c>
      <c r="H63" s="25">
        <f>SUM(H64:H72)</f>
        <v>68563.038</v>
      </c>
      <c r="I63" s="25">
        <f>SUM(I64:I72)</f>
        <v>66955.047</v>
      </c>
      <c r="J63" s="23">
        <f aca="true" t="shared" si="12" ref="J63:J72">+I63/H63*100-100</f>
        <v>-2.3452738485712814</v>
      </c>
      <c r="K63" s="19"/>
      <c r="Q63" s="259"/>
    </row>
    <row r="64" spans="1:17" ht="11.25" customHeight="1">
      <c r="A64" s="16" t="s">
        <v>449</v>
      </c>
      <c r="B64" s="18">
        <v>1989.677</v>
      </c>
      <c r="C64" s="18">
        <v>812.884</v>
      </c>
      <c r="D64" s="18">
        <v>1225.592</v>
      </c>
      <c r="E64" s="19">
        <f t="shared" si="11"/>
        <v>50.77083569119333</v>
      </c>
      <c r="F64" s="19"/>
      <c r="G64" s="18">
        <v>4826.035</v>
      </c>
      <c r="H64" s="18">
        <v>1772.161</v>
      </c>
      <c r="I64" s="18">
        <v>2791.707</v>
      </c>
      <c r="J64" s="19">
        <f t="shared" si="12"/>
        <v>57.53122882176055</v>
      </c>
      <c r="K64" s="19"/>
      <c r="Q64" s="259"/>
    </row>
    <row r="65" spans="1:17" ht="11.25" customHeight="1">
      <c r="A65" s="16" t="s">
        <v>111</v>
      </c>
      <c r="B65" s="18">
        <v>6133.434</v>
      </c>
      <c r="C65" s="18">
        <v>2722.729</v>
      </c>
      <c r="D65" s="18">
        <v>3010.458</v>
      </c>
      <c r="E65" s="19">
        <f t="shared" si="11"/>
        <v>10.567669422847459</v>
      </c>
      <c r="F65" s="19"/>
      <c r="G65" s="18">
        <v>17597.391</v>
      </c>
      <c r="H65" s="18">
        <v>7878.832</v>
      </c>
      <c r="I65" s="18">
        <v>8618.58</v>
      </c>
      <c r="J65" s="19">
        <f t="shared" si="12"/>
        <v>9.389056652051963</v>
      </c>
      <c r="K65" s="19"/>
      <c r="Q65" s="259"/>
    </row>
    <row r="66" spans="1:17" ht="11.25" customHeight="1">
      <c r="A66" s="16" t="s">
        <v>446</v>
      </c>
      <c r="B66" s="18">
        <v>136.721</v>
      </c>
      <c r="C66" s="18">
        <v>136.721</v>
      </c>
      <c r="D66" s="18">
        <v>36.144</v>
      </c>
      <c r="E66" s="19">
        <f t="shared" si="11"/>
        <v>-73.56368078056772</v>
      </c>
      <c r="F66" s="19"/>
      <c r="G66" s="18">
        <v>182.659</v>
      </c>
      <c r="H66" s="18">
        <v>182.659</v>
      </c>
      <c r="I66" s="18">
        <v>58.001</v>
      </c>
      <c r="J66" s="19">
        <f t="shared" si="12"/>
        <v>-68.24629500873212</v>
      </c>
      <c r="K66" s="19"/>
      <c r="Q66" s="259"/>
    </row>
    <row r="67" spans="1:17" ht="11.25" customHeight="1">
      <c r="A67" s="16" t="s">
        <v>447</v>
      </c>
      <c r="B67" s="18">
        <v>66961.408</v>
      </c>
      <c r="C67" s="18">
        <v>33172.892</v>
      </c>
      <c r="D67" s="18">
        <v>29467.328</v>
      </c>
      <c r="E67" s="19">
        <f t="shared" si="11"/>
        <v>-11.170458095724655</v>
      </c>
      <c r="F67" s="19"/>
      <c r="G67" s="18">
        <v>87852.73</v>
      </c>
      <c r="H67" s="18">
        <v>43149.643</v>
      </c>
      <c r="I67" s="18">
        <v>43027.321</v>
      </c>
      <c r="J67" s="19">
        <f t="shared" si="12"/>
        <v>-0.2834832260373332</v>
      </c>
      <c r="K67" s="19"/>
      <c r="Q67" s="259"/>
    </row>
    <row r="68" spans="1:17" ht="11.25" customHeight="1">
      <c r="A68" s="16" t="s">
        <v>450</v>
      </c>
      <c r="B68" s="18">
        <v>4396.495</v>
      </c>
      <c r="C68" s="18">
        <v>1488.216</v>
      </c>
      <c r="D68" s="18">
        <v>2117.919</v>
      </c>
      <c r="E68" s="19">
        <f t="shared" si="11"/>
        <v>42.31260784724796</v>
      </c>
      <c r="F68" s="19"/>
      <c r="G68" s="18">
        <v>11929.566</v>
      </c>
      <c r="H68" s="18">
        <v>3113.731</v>
      </c>
      <c r="I68" s="18">
        <v>6607.248</v>
      </c>
      <c r="J68" s="19">
        <f t="shared" si="12"/>
        <v>112.19713584763741</v>
      </c>
      <c r="K68" s="19"/>
      <c r="Q68" s="259"/>
    </row>
    <row r="69" spans="1:17" ht="11.25" customHeight="1">
      <c r="A69" s="16" t="s">
        <v>451</v>
      </c>
      <c r="B69" s="18">
        <v>1272.618</v>
      </c>
      <c r="C69" s="18">
        <v>658.882</v>
      </c>
      <c r="D69" s="18">
        <v>721.724</v>
      </c>
      <c r="E69" s="19">
        <f t="shared" si="11"/>
        <v>9.537671388807127</v>
      </c>
      <c r="F69" s="19"/>
      <c r="G69" s="18">
        <v>10129.069</v>
      </c>
      <c r="H69" s="18">
        <v>5073.131</v>
      </c>
      <c r="I69" s="18">
        <v>5633.038</v>
      </c>
      <c r="J69" s="19">
        <f t="shared" si="12"/>
        <v>11.036714801963512</v>
      </c>
      <c r="K69" s="19"/>
      <c r="Q69" s="259"/>
    </row>
    <row r="70" spans="1:17" ht="11.25" customHeight="1">
      <c r="A70" s="16" t="s">
        <v>269</v>
      </c>
      <c r="B70" s="18">
        <v>8791.752</v>
      </c>
      <c r="C70" s="18">
        <v>4769.81</v>
      </c>
      <c r="D70" s="18">
        <v>0</v>
      </c>
      <c r="E70" s="19">
        <f t="shared" si="11"/>
        <v>-100</v>
      </c>
      <c r="F70" s="19"/>
      <c r="G70" s="18">
        <v>13145.025</v>
      </c>
      <c r="H70" s="18">
        <v>7002.098</v>
      </c>
      <c r="I70" s="18">
        <v>0</v>
      </c>
      <c r="J70" s="19">
        <f t="shared" si="12"/>
        <v>-100</v>
      </c>
      <c r="K70" s="19"/>
      <c r="Q70" s="259"/>
    </row>
    <row r="71" spans="1:17" ht="11.25" customHeight="1">
      <c r="A71" s="16" t="s">
        <v>452</v>
      </c>
      <c r="B71" s="18">
        <v>200.493</v>
      </c>
      <c r="C71" s="18">
        <v>39.467</v>
      </c>
      <c r="D71" s="18">
        <v>0</v>
      </c>
      <c r="E71" s="19">
        <f t="shared" si="11"/>
        <v>-100</v>
      </c>
      <c r="F71" s="19"/>
      <c r="G71" s="18">
        <v>294.816</v>
      </c>
      <c r="H71" s="18">
        <v>78.787</v>
      </c>
      <c r="I71" s="18">
        <v>0</v>
      </c>
      <c r="J71" s="19">
        <f t="shared" si="12"/>
        <v>-100</v>
      </c>
      <c r="K71" s="19"/>
      <c r="Q71" s="259"/>
    </row>
    <row r="72" spans="1:17" ht="11.25" customHeight="1">
      <c r="A72" s="16" t="s">
        <v>270</v>
      </c>
      <c r="B72" s="18">
        <v>249.358</v>
      </c>
      <c r="C72" s="18">
        <v>136.377</v>
      </c>
      <c r="D72" s="18">
        <v>118.681</v>
      </c>
      <c r="E72" s="19">
        <f t="shared" si="11"/>
        <v>-12.975795038752878</v>
      </c>
      <c r="F72" s="19"/>
      <c r="G72" s="18">
        <v>752.297</v>
      </c>
      <c r="H72" s="18">
        <v>311.996</v>
      </c>
      <c r="I72" s="18">
        <v>219.152</v>
      </c>
      <c r="J72" s="19">
        <f t="shared" si="12"/>
        <v>-29.75807382145925</v>
      </c>
      <c r="K72" s="19"/>
      <c r="Q72" s="259"/>
    </row>
    <row r="73" spans="1:17" ht="11.25" customHeight="1">
      <c r="A73" s="16"/>
      <c r="B73" s="18"/>
      <c r="C73" s="18"/>
      <c r="D73" s="18"/>
      <c r="E73" s="19"/>
      <c r="F73" s="19"/>
      <c r="G73" s="18"/>
      <c r="H73" s="18"/>
      <c r="I73" s="18"/>
      <c r="J73" s="19"/>
      <c r="K73" s="19"/>
      <c r="Q73" s="259"/>
    </row>
    <row r="74" spans="1:19" s="27" customFormat="1" ht="11.25" customHeight="1">
      <c r="A74" s="24" t="s">
        <v>278</v>
      </c>
      <c r="B74" s="25">
        <f>SUM(B75:B79)</f>
        <v>124237.049</v>
      </c>
      <c r="C74" s="25">
        <f>SUM(C75:C79)</f>
        <v>82424.219</v>
      </c>
      <c r="D74" s="25">
        <f>SUM(D75:D79)</f>
        <v>79111.03600000001</v>
      </c>
      <c r="E74" s="23">
        <f t="shared" si="9"/>
        <v>-4.019671693825799</v>
      </c>
      <c r="F74" s="23"/>
      <c r="G74" s="25">
        <f>SUM(G75:G79)</f>
        <v>319128.912</v>
      </c>
      <c r="H74" s="25">
        <f>SUM(H75:H79)</f>
        <v>211604.99699999997</v>
      </c>
      <c r="I74" s="25">
        <f>SUM(I75:I79)</f>
        <v>204179.78000000003</v>
      </c>
      <c r="J74" s="23">
        <f t="shared" si="10"/>
        <v>-3.5089988919306876</v>
      </c>
      <c r="K74" s="23"/>
      <c r="L74" s="26"/>
      <c r="M74" s="26"/>
      <c r="N74" s="26"/>
      <c r="Q74" s="257"/>
      <c r="R74" s="255"/>
      <c r="S74" s="255"/>
    </row>
    <row r="75" spans="1:17" ht="11.25" customHeight="1">
      <c r="A75" s="16" t="s">
        <v>264</v>
      </c>
      <c r="B75" s="18">
        <v>49023.39</v>
      </c>
      <c r="C75" s="18">
        <v>33157.235</v>
      </c>
      <c r="D75" s="18">
        <v>24731.129</v>
      </c>
      <c r="E75" s="19">
        <f t="shared" si="9"/>
        <v>-25.412571343780627</v>
      </c>
      <c r="F75" s="19"/>
      <c r="G75" s="18">
        <v>128709.407</v>
      </c>
      <c r="H75" s="18">
        <v>87181.61</v>
      </c>
      <c r="I75" s="18">
        <v>55583.194</v>
      </c>
      <c r="J75" s="19">
        <f t="shared" si="10"/>
        <v>-36.2443593322032</v>
      </c>
      <c r="K75" s="19"/>
      <c r="Q75" s="259"/>
    </row>
    <row r="76" spans="1:17" ht="11.25" customHeight="1">
      <c r="A76" s="16" t="s">
        <v>265</v>
      </c>
      <c r="B76" s="18">
        <v>17486.967</v>
      </c>
      <c r="C76" s="18">
        <v>9875.284</v>
      </c>
      <c r="D76" s="18">
        <v>10405.534</v>
      </c>
      <c r="E76" s="19">
        <f t="shared" si="9"/>
        <v>5.3694658300460105</v>
      </c>
      <c r="F76" s="19"/>
      <c r="G76" s="18">
        <v>32290.79</v>
      </c>
      <c r="H76" s="18">
        <v>17205.674</v>
      </c>
      <c r="I76" s="18">
        <v>22216.803</v>
      </c>
      <c r="J76" s="19">
        <f t="shared" si="10"/>
        <v>29.12486311201758</v>
      </c>
      <c r="K76" s="19"/>
      <c r="Q76" s="259"/>
    </row>
    <row r="77" spans="1:17" ht="11.25" customHeight="1">
      <c r="A77" s="16" t="s">
        <v>266</v>
      </c>
      <c r="B77" s="18">
        <v>14314.167</v>
      </c>
      <c r="C77" s="18">
        <v>11133.279</v>
      </c>
      <c r="D77" s="18">
        <v>12905.852</v>
      </c>
      <c r="E77" s="19">
        <f t="shared" si="9"/>
        <v>15.921392071464297</v>
      </c>
      <c r="F77" s="19"/>
      <c r="G77" s="18">
        <v>32119.02</v>
      </c>
      <c r="H77" s="18">
        <v>24813.796</v>
      </c>
      <c r="I77" s="18">
        <v>33851.442</v>
      </c>
      <c r="J77" s="19">
        <f t="shared" si="10"/>
        <v>36.42185983958282</v>
      </c>
      <c r="K77" s="19"/>
      <c r="Q77" s="259"/>
    </row>
    <row r="78" spans="1:17" ht="11.25" customHeight="1">
      <c r="A78" s="16" t="s">
        <v>267</v>
      </c>
      <c r="B78" s="18">
        <v>2274.971</v>
      </c>
      <c r="C78" s="18">
        <v>1339.174</v>
      </c>
      <c r="D78" s="18">
        <v>1350.41</v>
      </c>
      <c r="E78" s="19">
        <f t="shared" si="9"/>
        <v>0.8390246525096927</v>
      </c>
      <c r="F78" s="19"/>
      <c r="G78" s="18">
        <v>6887.581</v>
      </c>
      <c r="H78" s="18">
        <v>3915.13</v>
      </c>
      <c r="I78" s="18">
        <v>4224.46</v>
      </c>
      <c r="J78" s="19">
        <f t="shared" si="10"/>
        <v>7.900887071438234</v>
      </c>
      <c r="K78" s="19"/>
      <c r="Q78" s="259"/>
    </row>
    <row r="79" spans="1:17" ht="11.25" customHeight="1">
      <c r="A79" s="16" t="s">
        <v>268</v>
      </c>
      <c r="B79" s="18">
        <v>41137.554</v>
      </c>
      <c r="C79" s="18">
        <v>26919.247</v>
      </c>
      <c r="D79" s="18">
        <v>29718.111</v>
      </c>
      <c r="E79" s="19">
        <f t="shared" si="9"/>
        <v>10.397259626170083</v>
      </c>
      <c r="F79" s="19"/>
      <c r="G79" s="18">
        <v>119122.114</v>
      </c>
      <c r="H79" s="18">
        <v>78488.787</v>
      </c>
      <c r="I79" s="18">
        <v>88303.881</v>
      </c>
      <c r="J79" s="19">
        <f t="shared" si="10"/>
        <v>12.505090695311665</v>
      </c>
      <c r="K79" s="19"/>
      <c r="Q79" s="259"/>
    </row>
    <row r="80" spans="1:17" ht="11.25" customHeight="1">
      <c r="A80" s="16"/>
      <c r="B80" s="18"/>
      <c r="C80" s="18"/>
      <c r="D80" s="18"/>
      <c r="E80" s="19"/>
      <c r="F80" s="19"/>
      <c r="G80" s="18"/>
      <c r="H80" s="18"/>
      <c r="I80" s="18"/>
      <c r="J80" s="19"/>
      <c r="K80" s="19"/>
      <c r="Q80" s="259"/>
    </row>
    <row r="81" spans="1:19" s="27" customFormat="1" ht="11.25" customHeight="1">
      <c r="A81" s="24" t="s">
        <v>1</v>
      </c>
      <c r="B81" s="25">
        <f>SUM(B82:B86)</f>
        <v>140441.317</v>
      </c>
      <c r="C81" s="25">
        <f>SUM(C82:C86)</f>
        <v>47562.246</v>
      </c>
      <c r="D81" s="25">
        <f>SUM(D82:D86)</f>
        <v>59657.459</v>
      </c>
      <c r="E81" s="23">
        <f t="shared" si="9"/>
        <v>25.430281404288607</v>
      </c>
      <c r="F81" s="23"/>
      <c r="G81" s="25">
        <f>SUM(G82:G86)</f>
        <v>345078.335</v>
      </c>
      <c r="H81" s="25">
        <f>SUM(H82:H86)</f>
        <v>115132.39</v>
      </c>
      <c r="I81" s="25">
        <f>SUM(I82:I86)</f>
        <v>139504.322</v>
      </c>
      <c r="J81" s="23">
        <f t="shared" si="10"/>
        <v>21.16861467046762</v>
      </c>
      <c r="K81" s="23"/>
      <c r="L81" s="26"/>
      <c r="M81" s="26"/>
      <c r="N81" s="26"/>
      <c r="Q81" s="257"/>
      <c r="R81" s="255"/>
      <c r="S81" s="255"/>
    </row>
    <row r="82" spans="1:17" ht="11.25" customHeight="1">
      <c r="A82" s="16" t="s">
        <v>271</v>
      </c>
      <c r="B82" s="18">
        <v>57965.964</v>
      </c>
      <c r="C82" s="18">
        <v>20872.537</v>
      </c>
      <c r="D82" s="18">
        <v>27058.196</v>
      </c>
      <c r="E82" s="19">
        <f t="shared" si="9"/>
        <v>29.635396023013385</v>
      </c>
      <c r="F82" s="19"/>
      <c r="G82" s="18">
        <v>112303.153</v>
      </c>
      <c r="H82" s="18">
        <v>39954.202</v>
      </c>
      <c r="I82" s="18">
        <v>48932.047</v>
      </c>
      <c r="J82" s="19">
        <f t="shared" si="10"/>
        <v>22.47033991568648</v>
      </c>
      <c r="K82" s="19"/>
      <c r="Q82" s="259"/>
    </row>
    <row r="83" spans="1:17" ht="11.25" customHeight="1">
      <c r="A83" s="16" t="s">
        <v>107</v>
      </c>
      <c r="B83" s="18">
        <v>5268.859</v>
      </c>
      <c r="C83" s="18">
        <v>2137.528</v>
      </c>
      <c r="D83" s="18">
        <v>2385.549</v>
      </c>
      <c r="E83" s="19">
        <f t="shared" si="9"/>
        <v>11.603169642690077</v>
      </c>
      <c r="F83" s="19"/>
      <c r="G83" s="18">
        <v>32292.861</v>
      </c>
      <c r="H83" s="18">
        <v>11440.817</v>
      </c>
      <c r="I83" s="18">
        <v>15524.945</v>
      </c>
      <c r="J83" s="19">
        <f t="shared" si="10"/>
        <v>35.69787017832732</v>
      </c>
      <c r="K83" s="19"/>
      <c r="Q83" s="259"/>
    </row>
    <row r="84" spans="1:17" ht="11.25" customHeight="1">
      <c r="A84" s="16" t="s">
        <v>272</v>
      </c>
      <c r="B84" s="18">
        <v>6535.043</v>
      </c>
      <c r="C84" s="18">
        <v>1967.997</v>
      </c>
      <c r="D84" s="18">
        <v>1567.543</v>
      </c>
      <c r="E84" s="19">
        <f t="shared" si="9"/>
        <v>-20.34830337647874</v>
      </c>
      <c r="F84" s="19"/>
      <c r="G84" s="18">
        <v>26926.904</v>
      </c>
      <c r="H84" s="18">
        <v>7192.959</v>
      </c>
      <c r="I84" s="18">
        <v>6358.72</v>
      </c>
      <c r="J84" s="19">
        <f t="shared" si="10"/>
        <v>-11.597994650045962</v>
      </c>
      <c r="K84" s="19"/>
      <c r="Q84" s="259"/>
    </row>
    <row r="85" spans="1:17" ht="11.25" customHeight="1">
      <c r="A85" s="16" t="s">
        <v>273</v>
      </c>
      <c r="B85" s="18">
        <v>70164.248</v>
      </c>
      <c r="C85" s="18">
        <v>22316.17</v>
      </c>
      <c r="D85" s="18">
        <v>28365.775</v>
      </c>
      <c r="E85" s="19">
        <f t="shared" si="9"/>
        <v>27.108616756369955</v>
      </c>
      <c r="F85" s="19"/>
      <c r="G85" s="18">
        <v>167788.94</v>
      </c>
      <c r="H85" s="18">
        <v>53160.392</v>
      </c>
      <c r="I85" s="18">
        <v>66341.29</v>
      </c>
      <c r="J85" s="19">
        <f t="shared" si="10"/>
        <v>24.794583907507658</v>
      </c>
      <c r="K85" s="19"/>
      <c r="Q85" s="259"/>
    </row>
    <row r="86" spans="1:17" ht="11.25" customHeight="1">
      <c r="A86" s="16" t="s">
        <v>274</v>
      </c>
      <c r="B86" s="18">
        <v>507.203</v>
      </c>
      <c r="C86" s="18">
        <v>268.014</v>
      </c>
      <c r="D86" s="18">
        <v>280.396</v>
      </c>
      <c r="E86" s="19">
        <f t="shared" si="9"/>
        <v>4.6199079152581675</v>
      </c>
      <c r="F86" s="19"/>
      <c r="G86" s="18">
        <v>5766.477</v>
      </c>
      <c r="H86" s="18">
        <v>3384.02</v>
      </c>
      <c r="I86" s="18">
        <v>2347.32</v>
      </c>
      <c r="J86" s="19">
        <f t="shared" si="10"/>
        <v>-30.63516173072263</v>
      </c>
      <c r="K86" s="19"/>
      <c r="Q86" s="259"/>
    </row>
    <row r="87" spans="1:17" ht="11.25" customHeight="1">
      <c r="A87" s="16"/>
      <c r="B87" s="18"/>
      <c r="C87" s="18"/>
      <c r="D87" s="18"/>
      <c r="E87" s="19"/>
      <c r="F87" s="19"/>
      <c r="G87" s="18"/>
      <c r="H87" s="18"/>
      <c r="I87" s="18"/>
      <c r="J87" s="19"/>
      <c r="K87" s="19"/>
      <c r="Q87" s="259"/>
    </row>
    <row r="88" spans="1:19" s="27" customFormat="1" ht="11.25" customHeight="1">
      <c r="A88" s="24" t="s">
        <v>370</v>
      </c>
      <c r="B88" s="25">
        <f>SUM(B89:B92)</f>
        <v>6940.4800000000005</v>
      </c>
      <c r="C88" s="25">
        <f>SUM(C89:C92)</f>
        <v>1905.706</v>
      </c>
      <c r="D88" s="25">
        <f>SUM(D89:D92)</f>
        <v>3076.641</v>
      </c>
      <c r="E88" s="23">
        <f t="shared" si="9"/>
        <v>61.44363296332173</v>
      </c>
      <c r="F88" s="23"/>
      <c r="G88" s="25">
        <f>SUM(G89:G92)</f>
        <v>28772.819</v>
      </c>
      <c r="H88" s="25">
        <f>SUM(H89:H92)</f>
        <v>9244.1</v>
      </c>
      <c r="I88" s="25">
        <f>SUM(I89:I92)</f>
        <v>13043.777000000002</v>
      </c>
      <c r="J88" s="23">
        <f t="shared" si="10"/>
        <v>41.10380675241507</v>
      </c>
      <c r="K88" s="23"/>
      <c r="L88" s="26"/>
      <c r="M88" s="26"/>
      <c r="N88" s="26"/>
      <c r="Q88" s="257"/>
      <c r="R88" s="255"/>
      <c r="S88" s="255"/>
    </row>
    <row r="89" spans="1:17" ht="11.25" customHeight="1">
      <c r="A89" s="16" t="s">
        <v>275</v>
      </c>
      <c r="B89" s="18">
        <v>6651.901</v>
      </c>
      <c r="C89" s="18">
        <v>1758.459</v>
      </c>
      <c r="D89" s="18">
        <v>2950.73</v>
      </c>
      <c r="E89" s="19">
        <f t="shared" si="9"/>
        <v>67.80203575971916</v>
      </c>
      <c r="F89" s="19"/>
      <c r="G89" s="18">
        <v>24130.733</v>
      </c>
      <c r="H89" s="18">
        <v>7049.147</v>
      </c>
      <c r="I89" s="18">
        <v>10922.409</v>
      </c>
      <c r="J89" s="19">
        <f t="shared" si="10"/>
        <v>54.94653466582554</v>
      </c>
      <c r="K89" s="19"/>
      <c r="Q89" s="259"/>
    </row>
    <row r="90" spans="1:17" ht="11.25" customHeight="1">
      <c r="A90" s="16" t="s">
        <v>276</v>
      </c>
      <c r="B90" s="18">
        <v>267.818</v>
      </c>
      <c r="C90" s="18">
        <v>126.851</v>
      </c>
      <c r="D90" s="18">
        <v>121.291</v>
      </c>
      <c r="E90" s="19">
        <f t="shared" si="9"/>
        <v>-4.383095127354139</v>
      </c>
      <c r="F90" s="19"/>
      <c r="G90" s="18">
        <v>4485.418</v>
      </c>
      <c r="H90" s="18">
        <v>2100.782</v>
      </c>
      <c r="I90" s="18">
        <v>2042.252</v>
      </c>
      <c r="J90" s="19">
        <f t="shared" si="10"/>
        <v>-2.7861053645737712</v>
      </c>
      <c r="K90" s="19"/>
      <c r="Q90" s="259"/>
    </row>
    <row r="91" spans="1:17" ht="11.25" customHeight="1">
      <c r="A91" s="16" t="s">
        <v>403</v>
      </c>
      <c r="B91" s="18">
        <v>0</v>
      </c>
      <c r="C91" s="18">
        <v>0</v>
      </c>
      <c r="D91" s="18">
        <v>4.511</v>
      </c>
      <c r="E91" s="19"/>
      <c r="F91" s="19"/>
      <c r="G91" s="18">
        <v>0</v>
      </c>
      <c r="H91" s="18">
        <v>0</v>
      </c>
      <c r="I91" s="18">
        <v>64.558</v>
      </c>
      <c r="J91" s="19"/>
      <c r="K91" s="19"/>
      <c r="Q91" s="259"/>
    </row>
    <row r="92" spans="1:17" ht="11.25" customHeight="1">
      <c r="A92" s="16" t="s">
        <v>0</v>
      </c>
      <c r="B92" s="18">
        <v>20.761</v>
      </c>
      <c r="C92" s="18">
        <v>20.396</v>
      </c>
      <c r="D92" s="18">
        <v>0.109</v>
      </c>
      <c r="E92" s="19">
        <f t="shared" si="9"/>
        <v>-99.465581486566</v>
      </c>
      <c r="F92" s="19"/>
      <c r="G92" s="18">
        <v>156.668</v>
      </c>
      <c r="H92" s="18">
        <v>94.171</v>
      </c>
      <c r="I92" s="18">
        <v>14.558</v>
      </c>
      <c r="J92" s="19">
        <f t="shared" si="10"/>
        <v>-84.54088838389738</v>
      </c>
      <c r="K92" s="19"/>
      <c r="Q92" s="259"/>
    </row>
    <row r="93" spans="1:17" ht="11.25" customHeight="1">
      <c r="A93" s="16"/>
      <c r="B93" s="18"/>
      <c r="C93" s="18"/>
      <c r="D93" s="18"/>
      <c r="E93" s="19"/>
      <c r="F93" s="19"/>
      <c r="G93" s="18"/>
      <c r="H93" s="18"/>
      <c r="I93" s="18"/>
      <c r="J93" s="19"/>
      <c r="K93" s="19"/>
      <c r="Q93" s="259"/>
    </row>
    <row r="94" spans="1:19" s="27" customFormat="1" ht="11.25" customHeight="1">
      <c r="A94" s="24" t="s">
        <v>2</v>
      </c>
      <c r="B94" s="25">
        <f>SUM(B95:B98)</f>
        <v>92944.274</v>
      </c>
      <c r="C94" s="25">
        <f>SUM(C95:C98)</f>
        <v>41550.11</v>
      </c>
      <c r="D94" s="25">
        <f>SUM(D95:D98)</f>
        <v>30595.971999999998</v>
      </c>
      <c r="E94" s="23">
        <f t="shared" si="9"/>
        <v>-26.36367990361518</v>
      </c>
      <c r="F94" s="23"/>
      <c r="G94" s="25">
        <f>SUM(G95:G98)</f>
        <v>197264.762</v>
      </c>
      <c r="H94" s="25">
        <f>SUM(H95:H98)</f>
        <v>82555.89300000001</v>
      </c>
      <c r="I94" s="25">
        <f>SUM(I95:I98)</f>
        <v>73706.306</v>
      </c>
      <c r="J94" s="23">
        <f t="shared" si="10"/>
        <v>-10.719509750806054</v>
      </c>
      <c r="K94" s="23"/>
      <c r="L94" s="26"/>
      <c r="M94" s="26"/>
      <c r="N94" s="26"/>
      <c r="Q94" s="257"/>
      <c r="R94" s="255"/>
      <c r="S94" s="255"/>
    </row>
    <row r="95" spans="1:17" ht="11.25" customHeight="1">
      <c r="A95" s="16" t="s">
        <v>107</v>
      </c>
      <c r="B95" s="18">
        <v>55339.01</v>
      </c>
      <c r="C95" s="18">
        <v>26806.012</v>
      </c>
      <c r="D95" s="18">
        <v>15905.613</v>
      </c>
      <c r="E95" s="19">
        <f t="shared" si="9"/>
        <v>-40.6640085067484</v>
      </c>
      <c r="F95" s="19"/>
      <c r="G95" s="18">
        <v>101655.974</v>
      </c>
      <c r="H95" s="18">
        <v>46087.321</v>
      </c>
      <c r="I95" s="18">
        <v>32196.431</v>
      </c>
      <c r="J95" s="19">
        <f t="shared" si="10"/>
        <v>-30.14037201251078</v>
      </c>
      <c r="K95" s="19"/>
      <c r="Q95" s="259"/>
    </row>
    <row r="96" spans="1:17" ht="11.25" customHeight="1">
      <c r="A96" s="16" t="s">
        <v>277</v>
      </c>
      <c r="B96" s="18">
        <v>28071.62</v>
      </c>
      <c r="C96" s="18">
        <v>10423.302</v>
      </c>
      <c r="D96" s="18">
        <v>9853.114</v>
      </c>
      <c r="E96" s="19">
        <f t="shared" si="9"/>
        <v>-5.470320249763461</v>
      </c>
      <c r="F96" s="19"/>
      <c r="G96" s="18">
        <v>67527.343</v>
      </c>
      <c r="H96" s="18">
        <v>22212.294</v>
      </c>
      <c r="I96" s="18">
        <v>23867.94</v>
      </c>
      <c r="J96" s="19">
        <f t="shared" si="10"/>
        <v>7.453737106126894</v>
      </c>
      <c r="K96" s="19"/>
      <c r="Q96" s="259"/>
    </row>
    <row r="97" spans="1:17" ht="11.25" customHeight="1">
      <c r="A97" s="16" t="s">
        <v>404</v>
      </c>
      <c r="B97" s="18">
        <v>53.767</v>
      </c>
      <c r="C97" s="18">
        <v>31.582</v>
      </c>
      <c r="D97" s="18">
        <v>15.51</v>
      </c>
      <c r="E97" s="19">
        <f t="shared" si="9"/>
        <v>-50.88974732442531</v>
      </c>
      <c r="F97" s="19"/>
      <c r="G97" s="18">
        <v>170.662</v>
      </c>
      <c r="H97" s="18">
        <v>95.528</v>
      </c>
      <c r="I97" s="18">
        <v>56.814</v>
      </c>
      <c r="J97" s="19">
        <f t="shared" si="10"/>
        <v>-40.526337827652625</v>
      </c>
      <c r="K97" s="19"/>
      <c r="Q97" s="259"/>
    </row>
    <row r="98" spans="1:17" ht="11.25" customHeight="1">
      <c r="A98" s="16" t="s">
        <v>0</v>
      </c>
      <c r="B98" s="18">
        <v>9479.877</v>
      </c>
      <c r="C98" s="18">
        <v>4289.214</v>
      </c>
      <c r="D98" s="18">
        <v>4821.735</v>
      </c>
      <c r="E98" s="19">
        <f t="shared" si="9"/>
        <v>12.415351623863955</v>
      </c>
      <c r="F98" s="19"/>
      <c r="G98" s="18">
        <v>27910.783</v>
      </c>
      <c r="H98" s="18">
        <v>14160.75</v>
      </c>
      <c r="I98" s="18">
        <v>17585.121</v>
      </c>
      <c r="J98" s="19">
        <f t="shared" si="10"/>
        <v>24.182130183782633</v>
      </c>
      <c r="K98" s="19"/>
      <c r="Q98" s="259"/>
    </row>
    <row r="99" spans="1:19" s="27" customFormat="1" ht="11.25" customHeight="1">
      <c r="A99" s="24"/>
      <c r="B99" s="25"/>
      <c r="C99" s="25"/>
      <c r="D99" s="25"/>
      <c r="E99" s="23"/>
      <c r="F99" s="23"/>
      <c r="G99" s="25"/>
      <c r="H99" s="25"/>
      <c r="I99" s="25"/>
      <c r="J99" s="23"/>
      <c r="K99" s="23"/>
      <c r="L99" s="26"/>
      <c r="M99" s="26"/>
      <c r="N99" s="26"/>
      <c r="Q99" s="257"/>
      <c r="R99" s="255"/>
      <c r="S99" s="255"/>
    </row>
    <row r="100" spans="1:19" s="27" customFormat="1" ht="11.25" customHeight="1">
      <c r="A100" s="24" t="s">
        <v>453</v>
      </c>
      <c r="B100" s="25">
        <v>4669.486</v>
      </c>
      <c r="C100" s="25">
        <v>1701.476</v>
      </c>
      <c r="D100" s="25">
        <v>413.066</v>
      </c>
      <c r="E100" s="23">
        <f t="shared" si="9"/>
        <v>-75.7230780804431</v>
      </c>
      <c r="F100" s="23"/>
      <c r="G100" s="25">
        <v>13686.657</v>
      </c>
      <c r="H100" s="25">
        <v>4649.598</v>
      </c>
      <c r="I100" s="25">
        <v>1434.548</v>
      </c>
      <c r="J100" s="23">
        <f t="shared" si="10"/>
        <v>-69.14683807073214</v>
      </c>
      <c r="K100" s="23"/>
      <c r="L100" s="26"/>
      <c r="M100" s="26"/>
      <c r="N100" s="26"/>
      <c r="Q100" s="257"/>
      <c r="R100" s="255"/>
      <c r="S100" s="255"/>
    </row>
    <row r="101" spans="1:17" ht="11.25">
      <c r="A101" s="122"/>
      <c r="B101" s="128"/>
      <c r="C101" s="128"/>
      <c r="D101" s="128"/>
      <c r="E101" s="128"/>
      <c r="F101" s="128"/>
      <c r="G101" s="128"/>
      <c r="H101" s="128"/>
      <c r="I101" s="128"/>
      <c r="J101" s="122"/>
      <c r="K101" s="122"/>
      <c r="Q101" s="259"/>
    </row>
    <row r="102" spans="1:17" ht="11.25">
      <c r="A102" s="16" t="s">
        <v>376</v>
      </c>
      <c r="B102" s="16"/>
      <c r="C102" s="16"/>
      <c r="D102" s="16"/>
      <c r="E102" s="16"/>
      <c r="F102" s="16"/>
      <c r="G102" s="16"/>
      <c r="H102" s="16"/>
      <c r="I102" s="16"/>
      <c r="J102" s="16"/>
      <c r="K102" s="16"/>
      <c r="Q102" s="259"/>
    </row>
    <row r="103" spans="1:17" ht="19.5" customHeight="1">
      <c r="A103" s="324" t="s">
        <v>185</v>
      </c>
      <c r="B103" s="324"/>
      <c r="C103" s="324"/>
      <c r="D103" s="324"/>
      <c r="E103" s="324"/>
      <c r="F103" s="324"/>
      <c r="G103" s="324"/>
      <c r="H103" s="324"/>
      <c r="I103" s="324"/>
      <c r="J103" s="324"/>
      <c r="K103" s="324"/>
      <c r="Q103" s="259"/>
    </row>
    <row r="104" spans="1:17" ht="19.5" customHeight="1">
      <c r="A104" s="325" t="s">
        <v>182</v>
      </c>
      <c r="B104" s="325"/>
      <c r="C104" s="325"/>
      <c r="D104" s="325"/>
      <c r="E104" s="325"/>
      <c r="F104" s="325"/>
      <c r="G104" s="325"/>
      <c r="H104" s="325"/>
      <c r="I104" s="325"/>
      <c r="J104" s="325"/>
      <c r="K104" s="325"/>
      <c r="Q104" s="259"/>
    </row>
    <row r="105" spans="1:20" s="27" customFormat="1" ht="11.25">
      <c r="A105" s="24"/>
      <c r="B105" s="326" t="s">
        <v>118</v>
      </c>
      <c r="C105" s="326"/>
      <c r="D105" s="326"/>
      <c r="E105" s="326"/>
      <c r="F105" s="187"/>
      <c r="G105" s="326" t="s">
        <v>119</v>
      </c>
      <c r="H105" s="326"/>
      <c r="I105" s="326"/>
      <c r="J105" s="326"/>
      <c r="K105" s="187"/>
      <c r="L105" s="328"/>
      <c r="M105" s="328"/>
      <c r="N105" s="328"/>
      <c r="O105" s="137"/>
      <c r="P105" s="137"/>
      <c r="Q105" s="254"/>
      <c r="R105" s="254"/>
      <c r="S105" s="254"/>
      <c r="T105" s="137"/>
    </row>
    <row r="106" spans="1:20" s="27" customFormat="1" ht="11.25">
      <c r="A106" s="24" t="s">
        <v>330</v>
      </c>
      <c r="B106" s="188">
        <f>+B4</f>
        <v>2011</v>
      </c>
      <c r="C106" s="327" t="str">
        <f>+C4</f>
        <v>enero - junio</v>
      </c>
      <c r="D106" s="327"/>
      <c r="E106" s="327"/>
      <c r="F106" s="187"/>
      <c r="G106" s="188">
        <f>+B106</f>
        <v>2011</v>
      </c>
      <c r="H106" s="327" t="str">
        <f>+C106</f>
        <v>enero - junio</v>
      </c>
      <c r="I106" s="327"/>
      <c r="J106" s="327"/>
      <c r="K106" s="189" t="s">
        <v>223</v>
      </c>
      <c r="L106" s="329"/>
      <c r="M106" s="329"/>
      <c r="N106" s="329"/>
      <c r="O106" s="137"/>
      <c r="P106" s="137"/>
      <c r="Q106" s="254"/>
      <c r="R106" s="254"/>
      <c r="S106" s="254"/>
      <c r="T106" s="137"/>
    </row>
    <row r="107" spans="1:19" s="27" customFormat="1" ht="11.25">
      <c r="A107" s="190"/>
      <c r="B107" s="190"/>
      <c r="C107" s="191">
        <f>+C5</f>
        <v>2011</v>
      </c>
      <c r="D107" s="191">
        <f>+D5</f>
        <v>2012</v>
      </c>
      <c r="E107" s="192" t="str">
        <f>+E5</f>
        <v>Var % 12/11</v>
      </c>
      <c r="F107" s="193"/>
      <c r="G107" s="190"/>
      <c r="H107" s="191">
        <f>+C107</f>
        <v>2011</v>
      </c>
      <c r="I107" s="191">
        <f>+D107</f>
        <v>2012</v>
      </c>
      <c r="J107" s="192" t="str">
        <f>+E107</f>
        <v>Var % 12/11</v>
      </c>
      <c r="K107" s="193">
        <v>2008</v>
      </c>
      <c r="L107" s="194"/>
      <c r="M107" s="194"/>
      <c r="N107" s="193"/>
      <c r="Q107" s="255"/>
      <c r="R107" s="255"/>
      <c r="S107" s="255"/>
    </row>
    <row r="108" spans="1:17" ht="11.25">
      <c r="A108" s="16"/>
      <c r="B108" s="16"/>
      <c r="C108" s="16"/>
      <c r="D108" s="16"/>
      <c r="E108" s="16"/>
      <c r="F108" s="16"/>
      <c r="G108" s="16"/>
      <c r="H108" s="16"/>
      <c r="I108" s="16"/>
      <c r="J108" s="18"/>
      <c r="K108" s="18"/>
      <c r="Q108" s="259"/>
    </row>
    <row r="109" spans="1:19" s="27" customFormat="1" ht="11.25">
      <c r="A109" s="24" t="s">
        <v>391</v>
      </c>
      <c r="B109" s="24"/>
      <c r="C109" s="24"/>
      <c r="D109" s="24"/>
      <c r="E109" s="24"/>
      <c r="F109" s="24"/>
      <c r="G109" s="25">
        <f>+G7</f>
        <v>8129121</v>
      </c>
      <c r="H109" s="25">
        <f>+H7</f>
        <v>4962610</v>
      </c>
      <c r="I109" s="25">
        <f>+I7</f>
        <v>4676124</v>
      </c>
      <c r="J109" s="23">
        <f>+I109/H109*100-100</f>
        <v>-5.772889668944373</v>
      </c>
      <c r="K109" s="24"/>
      <c r="L109" s="26"/>
      <c r="M109" s="26"/>
      <c r="N109" s="26"/>
      <c r="Q109" s="255"/>
      <c r="R109" s="255"/>
      <c r="S109" s="255"/>
    </row>
    <row r="110" spans="1:19" s="126" customFormat="1" ht="11.25">
      <c r="A110" s="124" t="s">
        <v>393</v>
      </c>
      <c r="B110" s="124">
        <f>SUM(B112:B131)</f>
        <v>76519.68700000002</v>
      </c>
      <c r="C110" s="124">
        <f>SUM(C112:C131)</f>
        <v>68304.06899999999</v>
      </c>
      <c r="D110" s="124">
        <f>SUM(D112:D131)</f>
        <v>99162.48099999999</v>
      </c>
      <c r="E110" s="125">
        <f>+D110/C110*100-100</f>
        <v>45.177999571299324</v>
      </c>
      <c r="F110" s="124"/>
      <c r="G110" s="124">
        <f>SUM(G112:G131)</f>
        <v>425694.24700000003</v>
      </c>
      <c r="H110" s="124">
        <f>SUM(H112:H131)</f>
        <v>310239.57500000007</v>
      </c>
      <c r="I110" s="124">
        <f>SUM(I112:I131)</f>
        <v>371078.20800000004</v>
      </c>
      <c r="J110" s="125">
        <f>+I110/H110*100-100</f>
        <v>19.61021027056266</v>
      </c>
      <c r="K110" s="125">
        <f>+I110/$I$7*100</f>
        <v>7.935593837973502</v>
      </c>
      <c r="L110" s="129"/>
      <c r="M110" s="129"/>
      <c r="N110" s="129"/>
      <c r="Q110" s="257"/>
      <c r="R110" s="258"/>
      <c r="S110" s="258"/>
    </row>
    <row r="111" spans="1:26" ht="11.25" customHeight="1">
      <c r="A111" s="24"/>
      <c r="B111" s="25"/>
      <c r="C111" s="25"/>
      <c r="D111" s="25"/>
      <c r="E111" s="23"/>
      <c r="F111" s="23"/>
      <c r="G111" s="25"/>
      <c r="H111" s="25"/>
      <c r="I111" s="25"/>
      <c r="J111" s="19"/>
      <c r="O111" s="121"/>
      <c r="P111" s="121"/>
      <c r="Q111" s="261"/>
      <c r="R111" s="253"/>
      <c r="S111" s="253"/>
      <c r="T111" s="121"/>
      <c r="U111" s="121"/>
      <c r="V111" s="121"/>
      <c r="W111" s="121"/>
      <c r="X111" s="121"/>
      <c r="Y111" s="121"/>
      <c r="Z111" s="121"/>
    </row>
    <row r="112" spans="1:26" ht="11.25" customHeight="1">
      <c r="A112" s="16" t="s">
        <v>405</v>
      </c>
      <c r="B112" s="18">
        <v>487.925</v>
      </c>
      <c r="C112" s="18">
        <v>188</v>
      </c>
      <c r="D112" s="18">
        <v>200</v>
      </c>
      <c r="E112" s="19"/>
      <c r="F112" s="23"/>
      <c r="G112" s="244">
        <v>545.996</v>
      </c>
      <c r="H112" s="244">
        <v>220.236</v>
      </c>
      <c r="I112" s="244">
        <v>207.966</v>
      </c>
      <c r="J112" s="19"/>
      <c r="O112" s="121"/>
      <c r="P112" s="121"/>
      <c r="Q112" s="261"/>
      <c r="R112" s="253"/>
      <c r="S112" s="253"/>
      <c r="T112" s="121"/>
      <c r="U112" s="121"/>
      <c r="V112" s="121"/>
      <c r="W112" s="121"/>
      <c r="X112" s="121"/>
      <c r="Y112" s="121"/>
      <c r="Z112" s="121"/>
    </row>
    <row r="113" spans="1:26" ht="11.25" customHeight="1">
      <c r="A113" s="16" t="s">
        <v>454</v>
      </c>
      <c r="B113" s="18">
        <v>0</v>
      </c>
      <c r="C113" s="18">
        <v>0</v>
      </c>
      <c r="D113" s="18">
        <v>8.117</v>
      </c>
      <c r="E113" s="19"/>
      <c r="F113" s="23"/>
      <c r="G113" s="244">
        <v>0</v>
      </c>
      <c r="H113" s="244">
        <v>0</v>
      </c>
      <c r="I113" s="244">
        <v>8.226</v>
      </c>
      <c r="J113" s="19"/>
      <c r="O113" s="121"/>
      <c r="P113" s="121"/>
      <c r="Q113" s="261"/>
      <c r="R113" s="253"/>
      <c r="S113" s="253"/>
      <c r="T113" s="121"/>
      <c r="U113" s="121"/>
      <c r="V113" s="121"/>
      <c r="W113" s="121"/>
      <c r="X113" s="121"/>
      <c r="Y113" s="121"/>
      <c r="Z113" s="121"/>
    </row>
    <row r="114" spans="1:26" ht="11.25" customHeight="1">
      <c r="A114" s="16" t="s">
        <v>406</v>
      </c>
      <c r="B114" s="18">
        <v>2240.466</v>
      </c>
      <c r="C114" s="18">
        <v>1874.788</v>
      </c>
      <c r="D114" s="18">
        <v>863.854</v>
      </c>
      <c r="E114" s="19">
        <f aca="true" t="shared" si="13" ref="E114:E130">+D114/C114*100-100</f>
        <v>-53.922576846022054</v>
      </c>
      <c r="F114" s="23"/>
      <c r="G114" s="244">
        <v>6906.42</v>
      </c>
      <c r="H114" s="244">
        <v>5554.449</v>
      </c>
      <c r="I114" s="244">
        <v>3018.255</v>
      </c>
      <c r="J114" s="19">
        <f aca="true" t="shared" si="14" ref="J114:J130">+I114/H114*100-100</f>
        <v>-45.660586675654045</v>
      </c>
      <c r="O114" s="121"/>
      <c r="P114" s="121"/>
      <c r="Q114" s="261"/>
      <c r="R114" s="253"/>
      <c r="S114" s="253"/>
      <c r="T114" s="121"/>
      <c r="U114" s="121"/>
      <c r="V114" s="121"/>
      <c r="W114" s="121"/>
      <c r="X114" s="121"/>
      <c r="Y114" s="121"/>
      <c r="Z114" s="121"/>
    </row>
    <row r="115" spans="1:26" ht="11.25" customHeight="1">
      <c r="A115" s="16" t="s">
        <v>465</v>
      </c>
      <c r="B115" s="18">
        <v>0</v>
      </c>
      <c r="C115" s="18">
        <v>0</v>
      </c>
      <c r="D115" s="18">
        <v>39.584</v>
      </c>
      <c r="E115" s="19"/>
      <c r="F115" s="23"/>
      <c r="G115" s="244">
        <v>0</v>
      </c>
      <c r="H115" s="244">
        <v>0</v>
      </c>
      <c r="I115" s="244">
        <v>313.307</v>
      </c>
      <c r="J115" s="19"/>
      <c r="O115" s="121"/>
      <c r="P115" s="121"/>
      <c r="Q115" s="261"/>
      <c r="R115" s="253"/>
      <c r="S115" s="253"/>
      <c r="T115" s="121"/>
      <c r="U115" s="121"/>
      <c r="V115" s="121"/>
      <c r="W115" s="121"/>
      <c r="X115" s="121"/>
      <c r="Y115" s="121"/>
      <c r="Z115" s="121"/>
    </row>
    <row r="116" spans="1:26" ht="11.25" customHeight="1">
      <c r="A116" s="16" t="s">
        <v>407</v>
      </c>
      <c r="B116" s="18">
        <v>104.2</v>
      </c>
      <c r="C116" s="18">
        <v>1.4</v>
      </c>
      <c r="D116" s="18">
        <v>0.071</v>
      </c>
      <c r="E116" s="19">
        <f t="shared" si="13"/>
        <v>-94.92857142857143</v>
      </c>
      <c r="F116" s="23"/>
      <c r="G116" s="244">
        <v>42.629</v>
      </c>
      <c r="H116" s="244">
        <v>3.286</v>
      </c>
      <c r="I116" s="244">
        <v>7.971</v>
      </c>
      <c r="J116" s="19">
        <f t="shared" si="14"/>
        <v>142.57455873402313</v>
      </c>
      <c r="O116" s="121"/>
      <c r="P116" s="121"/>
      <c r="Q116" s="261"/>
      <c r="R116" s="253"/>
      <c r="S116" s="253"/>
      <c r="T116" s="121"/>
      <c r="U116" s="121"/>
      <c r="V116" s="121"/>
      <c r="W116" s="121"/>
      <c r="X116" s="121"/>
      <c r="Y116" s="121"/>
      <c r="Z116" s="121"/>
    </row>
    <row r="117" spans="1:26" ht="11.25" customHeight="1">
      <c r="A117" s="16" t="s">
        <v>85</v>
      </c>
      <c r="B117" s="18">
        <v>1906.48</v>
      </c>
      <c r="C117" s="18">
        <v>338.28</v>
      </c>
      <c r="D117" s="18">
        <v>0</v>
      </c>
      <c r="E117" s="19">
        <f t="shared" si="13"/>
        <v>-100</v>
      </c>
      <c r="F117" s="23"/>
      <c r="G117" s="244">
        <v>847.952</v>
      </c>
      <c r="H117" s="244">
        <v>167.874</v>
      </c>
      <c r="I117" s="244">
        <v>0</v>
      </c>
      <c r="J117" s="19">
        <f t="shared" si="14"/>
        <v>-100</v>
      </c>
      <c r="O117" s="121"/>
      <c r="P117" s="121"/>
      <c r="Q117" s="261"/>
      <c r="R117" s="253"/>
      <c r="S117" s="253"/>
      <c r="T117" s="121"/>
      <c r="U117" s="121"/>
      <c r="V117" s="121"/>
      <c r="W117" s="121"/>
      <c r="X117" s="121"/>
      <c r="Y117" s="121"/>
      <c r="Z117" s="121"/>
    </row>
    <row r="118" spans="1:26" ht="11.25" customHeight="1">
      <c r="A118" s="16" t="s">
        <v>408</v>
      </c>
      <c r="B118" s="18">
        <v>47914.938</v>
      </c>
      <c r="C118" s="18">
        <v>45872.223</v>
      </c>
      <c r="D118" s="18">
        <v>78630.976</v>
      </c>
      <c r="E118" s="19">
        <f t="shared" si="13"/>
        <v>71.41304880733597</v>
      </c>
      <c r="F118" s="23"/>
      <c r="G118" s="244">
        <v>166163.885</v>
      </c>
      <c r="H118" s="244">
        <v>158477.847</v>
      </c>
      <c r="I118" s="244">
        <v>214317.132</v>
      </c>
      <c r="J118" s="19">
        <f t="shared" si="14"/>
        <v>35.23475744846533</v>
      </c>
      <c r="O118" s="121"/>
      <c r="P118" s="121"/>
      <c r="Q118" s="261"/>
      <c r="R118" s="253"/>
      <c r="S118" s="253"/>
      <c r="T118" s="121"/>
      <c r="U118" s="121"/>
      <c r="V118" s="121"/>
      <c r="W118" s="121"/>
      <c r="X118" s="121"/>
      <c r="Y118" s="121"/>
      <c r="Z118" s="121"/>
    </row>
    <row r="119" spans="1:26" ht="11.25" customHeight="1">
      <c r="A119" s="16" t="s">
        <v>409</v>
      </c>
      <c r="B119" s="18">
        <v>0</v>
      </c>
      <c r="C119" s="18">
        <v>0</v>
      </c>
      <c r="D119" s="18">
        <v>1167.97</v>
      </c>
      <c r="E119" s="19"/>
      <c r="F119" s="23"/>
      <c r="G119" s="244">
        <v>0</v>
      </c>
      <c r="H119" s="244">
        <v>0</v>
      </c>
      <c r="I119" s="244">
        <v>909.543</v>
      </c>
      <c r="J119" s="19"/>
      <c r="O119" s="121"/>
      <c r="P119" s="121"/>
      <c r="Q119" s="261"/>
      <c r="R119" s="253"/>
      <c r="S119" s="253"/>
      <c r="T119" s="121"/>
      <c r="U119" s="121"/>
      <c r="V119" s="121"/>
      <c r="W119" s="121"/>
      <c r="X119" s="121"/>
      <c r="Y119" s="121"/>
      <c r="Z119" s="121"/>
    </row>
    <row r="120" spans="1:26" ht="11.25" customHeight="1">
      <c r="A120" s="16" t="s">
        <v>410</v>
      </c>
      <c r="B120" s="18">
        <v>0</v>
      </c>
      <c r="C120" s="18">
        <v>0</v>
      </c>
      <c r="D120" s="18">
        <v>0.759</v>
      </c>
      <c r="E120" s="19"/>
      <c r="F120" s="23"/>
      <c r="G120" s="244">
        <v>0</v>
      </c>
      <c r="H120" s="244">
        <v>0</v>
      </c>
      <c r="I120" s="244">
        <v>1.586</v>
      </c>
      <c r="J120" s="19"/>
      <c r="O120" s="121"/>
      <c r="P120" s="121"/>
      <c r="Q120" s="261"/>
      <c r="R120" s="253"/>
      <c r="S120" s="253"/>
      <c r="T120" s="121"/>
      <c r="U120" s="121"/>
      <c r="V120" s="121"/>
      <c r="W120" s="121"/>
      <c r="X120" s="121"/>
      <c r="Y120" s="121"/>
      <c r="Z120" s="121"/>
    </row>
    <row r="121" spans="1:26" ht="11.25" customHeight="1">
      <c r="A121" s="16" t="s">
        <v>411</v>
      </c>
      <c r="B121" s="18">
        <v>10740.003</v>
      </c>
      <c r="C121" s="18">
        <v>10656.44</v>
      </c>
      <c r="D121" s="18">
        <v>5713.363</v>
      </c>
      <c r="E121" s="19">
        <f t="shared" si="13"/>
        <v>-46.385819279233964</v>
      </c>
      <c r="F121" s="23"/>
      <c r="G121" s="244">
        <v>22070.685</v>
      </c>
      <c r="H121" s="244">
        <v>21796.613</v>
      </c>
      <c r="I121" s="244">
        <v>10840.501</v>
      </c>
      <c r="J121" s="19">
        <f t="shared" si="14"/>
        <v>-50.26520404798672</v>
      </c>
      <c r="O121" s="121"/>
      <c r="P121" s="121"/>
      <c r="Q121" s="261"/>
      <c r="R121" s="253"/>
      <c r="S121" s="253"/>
      <c r="T121" s="121"/>
      <c r="U121" s="121"/>
      <c r="V121" s="121"/>
      <c r="W121" s="121"/>
      <c r="X121" s="121"/>
      <c r="Y121" s="121"/>
      <c r="Z121" s="121"/>
    </row>
    <row r="122" spans="1:26" ht="11.25" customHeight="1">
      <c r="A122" s="16" t="s">
        <v>412</v>
      </c>
      <c r="B122" s="18">
        <v>6390.088</v>
      </c>
      <c r="C122" s="18">
        <v>6373.367</v>
      </c>
      <c r="D122" s="18">
        <v>7391.597</v>
      </c>
      <c r="E122" s="19">
        <f t="shared" si="13"/>
        <v>15.976327740109724</v>
      </c>
      <c r="F122" s="23"/>
      <c r="G122" s="244">
        <v>17634.214</v>
      </c>
      <c r="H122" s="244">
        <v>17299.793999999998</v>
      </c>
      <c r="I122" s="244">
        <v>20989.967</v>
      </c>
      <c r="J122" s="19">
        <f t="shared" si="14"/>
        <v>21.330733764806695</v>
      </c>
      <c r="O122" s="121"/>
      <c r="P122" s="121"/>
      <c r="Q122" s="261"/>
      <c r="R122" s="253"/>
      <c r="S122" s="253"/>
      <c r="T122" s="121"/>
      <c r="U122" s="121"/>
      <c r="V122" s="121"/>
      <c r="W122" s="121"/>
      <c r="X122" s="121"/>
      <c r="Y122" s="121"/>
      <c r="Z122" s="121"/>
    </row>
    <row r="123" spans="1:26" ht="11.25" customHeight="1">
      <c r="A123" s="16" t="s">
        <v>413</v>
      </c>
      <c r="B123" s="18">
        <v>2951.938</v>
      </c>
      <c r="C123" s="18">
        <v>966.432</v>
      </c>
      <c r="D123" s="18">
        <v>1295.269</v>
      </c>
      <c r="E123" s="19">
        <f t="shared" si="13"/>
        <v>34.02588076553755</v>
      </c>
      <c r="F123" s="23"/>
      <c r="G123" s="244">
        <v>14372.771</v>
      </c>
      <c r="H123" s="244">
        <v>5619.969</v>
      </c>
      <c r="I123" s="244">
        <v>6545.562</v>
      </c>
      <c r="J123" s="19">
        <f t="shared" si="14"/>
        <v>16.46971718171399</v>
      </c>
      <c r="O123" s="121"/>
      <c r="P123" s="121"/>
      <c r="Q123" s="261"/>
      <c r="R123" s="253"/>
      <c r="S123" s="253"/>
      <c r="T123" s="121"/>
      <c r="U123" s="121"/>
      <c r="V123" s="121"/>
      <c r="W123" s="121"/>
      <c r="X123" s="121"/>
      <c r="Y123" s="121"/>
      <c r="Z123" s="121"/>
    </row>
    <row r="124" spans="1:26" ht="11.25" customHeight="1">
      <c r="A124" s="16" t="s">
        <v>414</v>
      </c>
      <c r="B124" s="18">
        <v>0.591</v>
      </c>
      <c r="C124" s="18">
        <v>0.591</v>
      </c>
      <c r="D124" s="18">
        <v>0.072</v>
      </c>
      <c r="E124" s="19">
        <f t="shared" si="13"/>
        <v>-87.81725888324873</v>
      </c>
      <c r="F124" s="23"/>
      <c r="G124" s="244">
        <v>16.779</v>
      </c>
      <c r="H124" s="244">
        <v>16.779</v>
      </c>
      <c r="I124" s="244">
        <v>3.6</v>
      </c>
      <c r="J124" s="19">
        <f t="shared" si="14"/>
        <v>-78.54460933309494</v>
      </c>
      <c r="O124" s="121"/>
      <c r="P124" s="121"/>
      <c r="Q124" s="261"/>
      <c r="R124" s="253"/>
      <c r="S124" s="253"/>
      <c r="T124" s="121"/>
      <c r="U124" s="121"/>
      <c r="V124" s="121"/>
      <c r="W124" s="121"/>
      <c r="X124" s="121"/>
      <c r="Y124" s="121"/>
      <c r="Z124" s="121"/>
    </row>
    <row r="125" spans="1:26" ht="11.25" customHeight="1">
      <c r="A125" s="16" t="s">
        <v>415</v>
      </c>
      <c r="B125" s="18">
        <v>8.215</v>
      </c>
      <c r="C125" s="18">
        <v>8.215</v>
      </c>
      <c r="D125" s="18">
        <v>0</v>
      </c>
      <c r="E125" s="19">
        <f t="shared" si="13"/>
        <v>-100</v>
      </c>
      <c r="F125" s="23"/>
      <c r="G125" s="244">
        <v>14.548</v>
      </c>
      <c r="H125" s="244">
        <v>14.548</v>
      </c>
      <c r="I125" s="244">
        <v>0</v>
      </c>
      <c r="J125" s="19">
        <f t="shared" si="14"/>
        <v>-100</v>
      </c>
      <c r="O125" s="121"/>
      <c r="P125" s="121"/>
      <c r="Q125" s="261"/>
      <c r="R125" s="253"/>
      <c r="S125" s="253"/>
      <c r="T125" s="121"/>
      <c r="U125" s="121"/>
      <c r="V125" s="121"/>
      <c r="W125" s="121"/>
      <c r="X125" s="121"/>
      <c r="Y125" s="121"/>
      <c r="Z125" s="121"/>
    </row>
    <row r="126" spans="1:26" ht="11.25" customHeight="1">
      <c r="A126" s="16" t="s">
        <v>464</v>
      </c>
      <c r="B126" s="18">
        <v>0</v>
      </c>
      <c r="C126" s="18">
        <v>0</v>
      </c>
      <c r="D126" s="18">
        <v>0.078</v>
      </c>
      <c r="E126" s="19"/>
      <c r="F126" s="23"/>
      <c r="G126" s="244">
        <v>0</v>
      </c>
      <c r="H126" s="244">
        <v>0</v>
      </c>
      <c r="I126" s="244">
        <v>149.516</v>
      </c>
      <c r="J126" s="19"/>
      <c r="O126" s="121"/>
      <c r="P126" s="121"/>
      <c r="Q126" s="261"/>
      <c r="R126" s="253"/>
      <c r="S126" s="253"/>
      <c r="T126" s="121"/>
      <c r="U126" s="121"/>
      <c r="V126" s="121"/>
      <c r="W126" s="121"/>
      <c r="X126" s="121"/>
      <c r="Y126" s="121"/>
      <c r="Z126" s="121"/>
    </row>
    <row r="127" spans="1:26" ht="11.25" customHeight="1">
      <c r="A127" s="16" t="s">
        <v>416</v>
      </c>
      <c r="B127" s="18">
        <v>81.584</v>
      </c>
      <c r="C127" s="18">
        <v>81.584</v>
      </c>
      <c r="D127" s="18">
        <v>41.518</v>
      </c>
      <c r="E127" s="19">
        <f t="shared" si="13"/>
        <v>-49.11011963130025</v>
      </c>
      <c r="F127" s="23"/>
      <c r="G127" s="244">
        <v>559.869</v>
      </c>
      <c r="H127" s="244">
        <v>559.869</v>
      </c>
      <c r="I127" s="244">
        <v>238.095</v>
      </c>
      <c r="J127" s="19">
        <f t="shared" si="14"/>
        <v>-57.47308745438665</v>
      </c>
      <c r="O127" s="121"/>
      <c r="P127" s="121"/>
      <c r="Q127" s="261"/>
      <c r="R127" s="253"/>
      <c r="S127" s="253"/>
      <c r="T127" s="121"/>
      <c r="U127" s="121"/>
      <c r="V127" s="121"/>
      <c r="W127" s="121"/>
      <c r="X127" s="121"/>
      <c r="Y127" s="121"/>
      <c r="Z127" s="121"/>
    </row>
    <row r="128" spans="1:26" s="132" customFormat="1" ht="11.25" customHeight="1">
      <c r="A128" s="16" t="s">
        <v>417</v>
      </c>
      <c r="B128" s="18">
        <v>1485.331</v>
      </c>
      <c r="C128" s="18">
        <v>869.869</v>
      </c>
      <c r="D128" s="18">
        <v>705.737</v>
      </c>
      <c r="E128" s="19">
        <f t="shared" si="13"/>
        <v>-18.86858825869183</v>
      </c>
      <c r="F128" s="245"/>
      <c r="G128" s="244">
        <v>49895.453</v>
      </c>
      <c r="H128" s="244">
        <v>14742.386</v>
      </c>
      <c r="I128" s="244">
        <v>2367.633</v>
      </c>
      <c r="J128" s="19">
        <f t="shared" si="14"/>
        <v>-83.93996060067889</v>
      </c>
      <c r="K128" s="19">
        <f>+I128/$I$110*100</f>
        <v>0.638041509567708</v>
      </c>
      <c r="L128" s="22"/>
      <c r="M128" s="22"/>
      <c r="N128" s="22"/>
      <c r="O128" s="246"/>
      <c r="P128" s="246"/>
      <c r="Q128" s="246"/>
      <c r="R128" s="246"/>
      <c r="S128" s="246"/>
      <c r="T128" s="246"/>
      <c r="U128" s="131"/>
      <c r="V128" s="131"/>
      <c r="W128" s="131"/>
      <c r="X128" s="131"/>
      <c r="Y128" s="131"/>
      <c r="Z128" s="131"/>
    </row>
    <row r="129" spans="1:17" ht="11.25" customHeight="1">
      <c r="A129" s="16" t="s">
        <v>418</v>
      </c>
      <c r="B129" s="18">
        <v>1893.536</v>
      </c>
      <c r="C129" s="18">
        <v>1052.002</v>
      </c>
      <c r="D129" s="247">
        <v>1009.497</v>
      </c>
      <c r="E129" s="19">
        <f t="shared" si="13"/>
        <v>-4.0403915581909615</v>
      </c>
      <c r="F129" s="19"/>
      <c r="G129" s="244">
        <v>145413.234</v>
      </c>
      <c r="H129" s="244">
        <v>84851.947</v>
      </c>
      <c r="I129" s="244">
        <v>95963.55</v>
      </c>
      <c r="J129" s="19">
        <f t="shared" si="14"/>
        <v>13.095283482416733</v>
      </c>
      <c r="K129" s="19">
        <f>+I129/$I$110*100</f>
        <v>25.8607344573573</v>
      </c>
      <c r="L129" s="22">
        <f>+H129/C129</f>
        <v>80.65759095515028</v>
      </c>
      <c r="M129" s="22">
        <f>+I129/D129</f>
        <v>95.06075798145018</v>
      </c>
      <c r="N129" s="22">
        <f>+M129/L129*100-100</f>
        <v>17.85717482475863</v>
      </c>
      <c r="Q129" s="259"/>
    </row>
    <row r="130" spans="1:17" ht="11.25" customHeight="1">
      <c r="A130" s="16" t="s">
        <v>419</v>
      </c>
      <c r="B130" s="18">
        <v>314.392</v>
      </c>
      <c r="C130" s="18">
        <v>20.878</v>
      </c>
      <c r="D130" s="18">
        <v>2084.242</v>
      </c>
      <c r="E130" s="19">
        <f t="shared" si="13"/>
        <v>9882.95813775266</v>
      </c>
      <c r="F130" s="19"/>
      <c r="G130" s="244">
        <v>1209.812</v>
      </c>
      <c r="H130" s="244">
        <v>913.978</v>
      </c>
      <c r="I130" s="244">
        <v>3342.183</v>
      </c>
      <c r="J130" s="19">
        <f t="shared" si="14"/>
        <v>265.67433789434756</v>
      </c>
      <c r="K130" s="19">
        <f>+I130/$I$110*100</f>
        <v>0.9006680877363726</v>
      </c>
      <c r="Q130" s="259"/>
    </row>
    <row r="131" spans="1:17" ht="11.25">
      <c r="A131" s="16" t="s">
        <v>479</v>
      </c>
      <c r="B131" s="18">
        <v>0</v>
      </c>
      <c r="C131" s="18">
        <v>0</v>
      </c>
      <c r="D131" s="18">
        <v>9.777</v>
      </c>
      <c r="E131" s="19"/>
      <c r="F131" s="19"/>
      <c r="G131" s="18">
        <v>0</v>
      </c>
      <c r="H131" s="18">
        <v>0</v>
      </c>
      <c r="I131" s="18">
        <v>11853.615</v>
      </c>
      <c r="J131" s="19"/>
      <c r="K131" s="19">
        <f>+I131/$I$110*100</f>
        <v>3.194371090635427</v>
      </c>
      <c r="L131" s="22" t="e">
        <f>+H131/C131</f>
        <v>#DIV/0!</v>
      </c>
      <c r="M131" s="22">
        <f>+I131/D131</f>
        <v>1212.3979748389077</v>
      </c>
      <c r="N131" s="22" t="e">
        <f>+M131/L131*100-100</f>
        <v>#DIV/0!</v>
      </c>
      <c r="Q131" s="259"/>
    </row>
    <row r="132" spans="1:17" ht="11.25">
      <c r="A132" s="122"/>
      <c r="B132" s="128"/>
      <c r="C132" s="128"/>
      <c r="D132" s="128"/>
      <c r="E132" s="128"/>
      <c r="F132" s="128"/>
      <c r="G132" s="128"/>
      <c r="H132" s="128"/>
      <c r="I132" s="128"/>
      <c r="J132" s="122"/>
      <c r="K132" s="122"/>
      <c r="L132" s="122"/>
      <c r="M132" s="122"/>
      <c r="N132" s="122"/>
      <c r="O132" s="132"/>
      <c r="Q132" s="259"/>
    </row>
    <row r="133" spans="1:17" ht="11.25">
      <c r="A133" s="16" t="s">
        <v>376</v>
      </c>
      <c r="B133" s="16"/>
      <c r="C133" s="16"/>
      <c r="D133" s="16"/>
      <c r="E133" s="16"/>
      <c r="F133" s="16"/>
      <c r="G133" s="16"/>
      <c r="H133" s="16"/>
      <c r="I133" s="16"/>
      <c r="J133" s="16"/>
      <c r="K133" s="16"/>
      <c r="L133" s="133"/>
      <c r="M133" s="134"/>
      <c r="N133" s="134"/>
      <c r="O133" s="132"/>
      <c r="Q133" s="259"/>
    </row>
    <row r="134" spans="1:17" ht="19.5" customHeight="1">
      <c r="A134" s="324" t="s">
        <v>187</v>
      </c>
      <c r="B134" s="324"/>
      <c r="C134" s="324"/>
      <c r="D134" s="324"/>
      <c r="E134" s="324"/>
      <c r="F134" s="324"/>
      <c r="G134" s="324"/>
      <c r="H134" s="324"/>
      <c r="I134" s="324"/>
      <c r="J134" s="324"/>
      <c r="K134" s="324"/>
      <c r="L134" s="133"/>
      <c r="M134" s="134"/>
      <c r="N134" s="134"/>
      <c r="O134" s="132"/>
      <c r="Q134" s="259"/>
    </row>
    <row r="135" spans="1:17" ht="19.5" customHeight="1">
      <c r="A135" s="325" t="s">
        <v>183</v>
      </c>
      <c r="B135" s="325"/>
      <c r="C135" s="325"/>
      <c r="D135" s="325"/>
      <c r="E135" s="325"/>
      <c r="F135" s="325"/>
      <c r="G135" s="325"/>
      <c r="H135" s="325"/>
      <c r="I135" s="325"/>
      <c r="J135" s="325"/>
      <c r="K135" s="325"/>
      <c r="L135" s="133"/>
      <c r="M135" s="134"/>
      <c r="N135" s="134"/>
      <c r="O135" s="132"/>
      <c r="Q135" s="259"/>
    </row>
    <row r="136" spans="1:20" s="27" customFormat="1" ht="11.25">
      <c r="A136" s="24"/>
      <c r="B136" s="326" t="s">
        <v>420</v>
      </c>
      <c r="C136" s="326"/>
      <c r="D136" s="326"/>
      <c r="E136" s="326"/>
      <c r="F136" s="187"/>
      <c r="G136" s="326" t="s">
        <v>119</v>
      </c>
      <c r="H136" s="326"/>
      <c r="I136" s="326"/>
      <c r="J136" s="326"/>
      <c r="K136" s="187"/>
      <c r="L136" s="328"/>
      <c r="M136" s="328"/>
      <c r="N136" s="328"/>
      <c r="O136" s="137"/>
      <c r="P136" s="137"/>
      <c r="Q136" s="254"/>
      <c r="R136" s="254"/>
      <c r="S136" s="254"/>
      <c r="T136" s="137"/>
    </row>
    <row r="137" spans="1:20" s="27" customFormat="1" ht="11.25">
      <c r="A137" s="24" t="s">
        <v>330</v>
      </c>
      <c r="B137" s="188">
        <f>+B106</f>
        <v>2011</v>
      </c>
      <c r="C137" s="327" t="str">
        <f>+C106</f>
        <v>enero - junio</v>
      </c>
      <c r="D137" s="327"/>
      <c r="E137" s="327"/>
      <c r="F137" s="187"/>
      <c r="G137" s="188">
        <f>+G106</f>
        <v>2011</v>
      </c>
      <c r="H137" s="327" t="str">
        <f>+C137</f>
        <v>enero - junio</v>
      </c>
      <c r="I137" s="327"/>
      <c r="J137" s="327"/>
      <c r="K137" s="189" t="s">
        <v>223</v>
      </c>
      <c r="L137" s="329"/>
      <c r="M137" s="329"/>
      <c r="N137" s="329"/>
      <c r="O137" s="137"/>
      <c r="P137" s="137"/>
      <c r="Q137" s="254"/>
      <c r="R137" s="254"/>
      <c r="S137" s="254"/>
      <c r="T137" s="137"/>
    </row>
    <row r="138" spans="1:19" s="27" customFormat="1" ht="11.25">
      <c r="A138" s="190"/>
      <c r="B138" s="190"/>
      <c r="C138" s="191">
        <f>+C107</f>
        <v>2011</v>
      </c>
      <c r="D138" s="191">
        <f>+D107</f>
        <v>2012</v>
      </c>
      <c r="E138" s="192" t="str">
        <f>+E107</f>
        <v>Var % 12/11</v>
      </c>
      <c r="F138" s="193"/>
      <c r="G138" s="190"/>
      <c r="H138" s="191">
        <f>+H107</f>
        <v>2011</v>
      </c>
      <c r="I138" s="191">
        <f>+I107</f>
        <v>2012</v>
      </c>
      <c r="J138" s="192" t="str">
        <f>+J107</f>
        <v>Var % 12/11</v>
      </c>
      <c r="K138" s="193">
        <v>2008</v>
      </c>
      <c r="L138" s="194"/>
      <c r="M138" s="194"/>
      <c r="N138" s="193"/>
      <c r="Q138" s="255"/>
      <c r="R138" s="255"/>
      <c r="S138" s="255"/>
    </row>
    <row r="139" spans="1:17" ht="11.25" customHeight="1">
      <c r="A139" s="16"/>
      <c r="B139" s="18"/>
      <c r="C139" s="18"/>
      <c r="D139" s="18"/>
      <c r="E139" s="19"/>
      <c r="F139" s="19"/>
      <c r="G139" s="18"/>
      <c r="H139" s="18"/>
      <c r="I139" s="18"/>
      <c r="J139" s="19"/>
      <c r="K139" s="19"/>
      <c r="L139" s="133"/>
      <c r="M139" s="134"/>
      <c r="N139" s="134"/>
      <c r="O139" s="132"/>
      <c r="Q139" s="259"/>
    </row>
    <row r="140" spans="1:19" s="27" customFormat="1" ht="11.25">
      <c r="A140" s="24" t="s">
        <v>391</v>
      </c>
      <c r="B140" s="24"/>
      <c r="C140" s="24"/>
      <c r="D140" s="24"/>
      <c r="E140" s="24"/>
      <c r="F140" s="24"/>
      <c r="G140" s="25">
        <f>+G109</f>
        <v>8129121</v>
      </c>
      <c r="H140" s="25">
        <f>+H109</f>
        <v>4962610</v>
      </c>
      <c r="I140" s="25">
        <f>+I109</f>
        <v>4676124</v>
      </c>
      <c r="J140" s="23">
        <f>+I140/H140*100-100</f>
        <v>-5.772889668944373</v>
      </c>
      <c r="K140" s="24"/>
      <c r="L140" s="26"/>
      <c r="M140" s="26"/>
      <c r="N140" s="26"/>
      <c r="Q140" s="255"/>
      <c r="R140" s="255"/>
      <c r="S140" s="255"/>
    </row>
    <row r="141" spans="1:19" s="126" customFormat="1" ht="11.25">
      <c r="A141" s="124" t="s">
        <v>394</v>
      </c>
      <c r="B141" s="124">
        <f>+B143+B149+B154+B161+B162</f>
        <v>12304.764999999998</v>
      </c>
      <c r="C141" s="124">
        <f>+C143+C149+C154+C161+C162</f>
        <v>1290.147</v>
      </c>
      <c r="D141" s="124">
        <f>+D143+D149+D154+D161+D162</f>
        <v>24458.656000000003</v>
      </c>
      <c r="E141" s="23">
        <f>+D141/C141*100-100</f>
        <v>1795.8038115036504</v>
      </c>
      <c r="F141" s="124"/>
      <c r="G141" s="124">
        <f>+G143+G149+G154+G161+G162</f>
        <v>41772.776</v>
      </c>
      <c r="H141" s="124">
        <f>+H143+H149+H154+H161+H162</f>
        <v>6754.0599999999995</v>
      </c>
      <c r="I141" s="124">
        <f>+I143+I149+I154+I161+I162</f>
        <v>8017.693</v>
      </c>
      <c r="J141" s="125">
        <f>+I141/H141*100-100</f>
        <v>18.709235630124695</v>
      </c>
      <c r="K141" s="125">
        <f>+I141/$I$140*100</f>
        <v>0.17146023073810704</v>
      </c>
      <c r="L141" s="129"/>
      <c r="M141" s="129"/>
      <c r="N141" s="129"/>
      <c r="Q141" s="261"/>
      <c r="R141" s="258"/>
      <c r="S141" s="258"/>
    </row>
    <row r="142" spans="1:25" ht="11.25" customHeight="1">
      <c r="A142" s="24"/>
      <c r="B142" s="25"/>
      <c r="C142" s="25"/>
      <c r="D142" s="25"/>
      <c r="E142" s="23"/>
      <c r="F142" s="23"/>
      <c r="G142" s="25"/>
      <c r="H142" s="25"/>
      <c r="I142" s="25"/>
      <c r="J142" s="23"/>
      <c r="L142" s="133"/>
      <c r="M142" s="134"/>
      <c r="N142" s="134"/>
      <c r="O142" s="131"/>
      <c r="P142" s="121"/>
      <c r="Q142" s="261"/>
      <c r="R142" s="253"/>
      <c r="S142" s="253"/>
      <c r="T142" s="121"/>
      <c r="U142" s="121"/>
      <c r="V142" s="121"/>
      <c r="W142" s="121"/>
      <c r="X142" s="121"/>
      <c r="Y142" s="121"/>
    </row>
    <row r="143" spans="1:25" s="27" customFormat="1" ht="11.25" customHeight="1">
      <c r="A143" s="135" t="s">
        <v>421</v>
      </c>
      <c r="B143" s="25">
        <f>SUM(B144:B147)</f>
        <v>11895.224999999999</v>
      </c>
      <c r="C143" s="25">
        <f>SUM(C144:C147)</f>
        <v>1177.136</v>
      </c>
      <c r="D143" s="25">
        <f>SUM(D144:D147)</f>
        <v>24171.207000000002</v>
      </c>
      <c r="E143" s="23">
        <f>+D143/C143*100-100</f>
        <v>1953.3911969390115</v>
      </c>
      <c r="F143" s="23"/>
      <c r="G143" s="25">
        <f>SUM(G144:G147)</f>
        <v>37188.312</v>
      </c>
      <c r="H143" s="25">
        <f>SUM(H144:H147)</f>
        <v>5516.965999999999</v>
      </c>
      <c r="I143" s="25">
        <f>SUM(I144:I147)</f>
        <v>6438.816000000001</v>
      </c>
      <c r="J143" s="23">
        <f>+I143/H143*100-100</f>
        <v>16.70936525619338</v>
      </c>
      <c r="K143" s="23">
        <f>+I143/$I$143*100</f>
        <v>100</v>
      </c>
      <c r="L143" s="133"/>
      <c r="M143" s="134"/>
      <c r="N143" s="134"/>
      <c r="O143" s="136"/>
      <c r="P143" s="136"/>
      <c r="Q143" s="136"/>
      <c r="R143" s="123"/>
      <c r="S143" s="123"/>
      <c r="T143" s="123"/>
      <c r="U143" s="137"/>
      <c r="V143" s="137"/>
      <c r="W143" s="137"/>
      <c r="X143" s="137"/>
      <c r="Y143" s="137"/>
    </row>
    <row r="144" spans="1:25" ht="11.25" customHeight="1">
      <c r="A144" s="3" t="s">
        <v>141</v>
      </c>
      <c r="B144" s="18">
        <v>10870.258</v>
      </c>
      <c r="C144" s="18">
        <v>202.648</v>
      </c>
      <c r="D144" s="18">
        <v>12080.093</v>
      </c>
      <c r="E144" s="19">
        <f>+D144/C144*100-100</f>
        <v>5861.1212545892395</v>
      </c>
      <c r="F144" s="23"/>
      <c r="G144" s="18">
        <v>32841.542</v>
      </c>
      <c r="H144" s="18">
        <v>1534.099</v>
      </c>
      <c r="I144" s="18">
        <v>2455.842</v>
      </c>
      <c r="J144" s="19">
        <f>+I144/H144*100-100</f>
        <v>60.083671262415265</v>
      </c>
      <c r="K144" s="19">
        <f>+I144/$I$143*100</f>
        <v>38.14120484262945</v>
      </c>
      <c r="L144" s="133"/>
      <c r="M144" s="134"/>
      <c r="N144" s="134"/>
      <c r="O144" s="131"/>
      <c r="P144" s="121"/>
      <c r="Q144" s="261"/>
      <c r="R144" s="253"/>
      <c r="S144" s="253"/>
      <c r="T144" s="121"/>
      <c r="U144" s="121"/>
      <c r="V144" s="121"/>
      <c r="W144" s="121"/>
      <c r="X144" s="121"/>
      <c r="Y144" s="121"/>
    </row>
    <row r="145" spans="1:17" ht="11.25" customHeight="1">
      <c r="A145" s="3" t="s">
        <v>142</v>
      </c>
      <c r="B145" s="18">
        <v>987.052</v>
      </c>
      <c r="C145" s="18">
        <v>974.074</v>
      </c>
      <c r="D145" s="18">
        <v>12091.114</v>
      </c>
      <c r="E145" s="19"/>
      <c r="F145" s="23"/>
      <c r="G145" s="18">
        <v>4032.508</v>
      </c>
      <c r="H145" s="18">
        <v>3976.97</v>
      </c>
      <c r="I145" s="18">
        <v>3982.974</v>
      </c>
      <c r="J145" s="19"/>
      <c r="K145" s="19">
        <f>+I145/$I$143*100</f>
        <v>61.85879515737054</v>
      </c>
      <c r="L145" s="133"/>
      <c r="M145" s="134"/>
      <c r="N145" s="134"/>
      <c r="O145" s="132"/>
      <c r="Q145" s="259"/>
    </row>
    <row r="146" spans="1:17" ht="11.25" customHeight="1">
      <c r="A146" s="3" t="s">
        <v>143</v>
      </c>
      <c r="B146" s="18">
        <v>34.276</v>
      </c>
      <c r="C146" s="18">
        <v>0.036</v>
      </c>
      <c r="D146" s="18">
        <v>0</v>
      </c>
      <c r="E146" s="19"/>
      <c r="F146" s="23"/>
      <c r="G146" s="18">
        <v>281.168</v>
      </c>
      <c r="H146" s="18">
        <v>0.959</v>
      </c>
      <c r="I146" s="18">
        <v>0</v>
      </c>
      <c r="J146" s="19"/>
      <c r="K146" s="19">
        <f>+I146/$I$143*100</f>
        <v>0</v>
      </c>
      <c r="L146" s="133"/>
      <c r="M146" s="134"/>
      <c r="N146" s="134"/>
      <c r="O146" s="132"/>
      <c r="Q146" s="259"/>
    </row>
    <row r="147" spans="1:17" ht="11.25" customHeight="1">
      <c r="A147" s="3" t="s">
        <v>144</v>
      </c>
      <c r="B147" s="18">
        <v>3.639</v>
      </c>
      <c r="C147" s="18">
        <v>0.378</v>
      </c>
      <c r="D147" s="18">
        <v>0</v>
      </c>
      <c r="E147" s="19"/>
      <c r="F147" s="23"/>
      <c r="G147" s="18">
        <v>33.094</v>
      </c>
      <c r="H147" s="18">
        <v>4.938</v>
      </c>
      <c r="I147" s="18">
        <v>0</v>
      </c>
      <c r="J147" s="19"/>
      <c r="K147" s="19">
        <f>+I147/$I$143*100</f>
        <v>0</v>
      </c>
      <c r="L147" s="133"/>
      <c r="M147" s="134"/>
      <c r="N147" s="134"/>
      <c r="O147" s="132"/>
      <c r="Q147" s="259"/>
    </row>
    <row r="148" spans="1:17" ht="11.25" customHeight="1">
      <c r="A148" s="3"/>
      <c r="B148" s="18"/>
      <c r="C148" s="18"/>
      <c r="D148" s="18"/>
      <c r="E148" s="19"/>
      <c r="F148" s="23"/>
      <c r="G148" s="18"/>
      <c r="H148" s="18"/>
      <c r="I148" s="18"/>
      <c r="J148" s="19"/>
      <c r="K148" s="19"/>
      <c r="L148" s="133"/>
      <c r="M148" s="134"/>
      <c r="N148" s="134"/>
      <c r="O148" s="132"/>
      <c r="Q148" s="259"/>
    </row>
    <row r="149" spans="1:19" s="27" customFormat="1" ht="11.25" customHeight="1">
      <c r="A149" s="135" t="s">
        <v>422</v>
      </c>
      <c r="B149" s="25">
        <f>SUM(B150:B152)</f>
        <v>82.88</v>
      </c>
      <c r="C149" s="25">
        <f>SUM(C150:C152)</f>
        <v>0</v>
      </c>
      <c r="D149" s="25">
        <f>SUM(D150:D152)</f>
        <v>0</v>
      </c>
      <c r="E149" s="23"/>
      <c r="F149" s="23"/>
      <c r="G149" s="25">
        <f>SUM(G150:G152)</f>
        <v>282.493</v>
      </c>
      <c r="H149" s="25">
        <f>SUM(H150:H152)</f>
        <v>0</v>
      </c>
      <c r="I149" s="25">
        <f>SUM(I150:I152)</f>
        <v>0</v>
      </c>
      <c r="J149" s="23"/>
      <c r="K149" s="19"/>
      <c r="L149" s="26"/>
      <c r="M149" s="26"/>
      <c r="N149" s="26"/>
      <c r="Q149" s="259"/>
      <c r="R149" s="255"/>
      <c r="S149" s="255"/>
    </row>
    <row r="150" spans="1:17" ht="11.25" customHeight="1">
      <c r="A150" s="3" t="s">
        <v>218</v>
      </c>
      <c r="B150" s="18">
        <v>82.88</v>
      </c>
      <c r="C150" s="18">
        <v>0</v>
      </c>
      <c r="D150" s="18">
        <v>0</v>
      </c>
      <c r="E150" s="19"/>
      <c r="F150" s="23"/>
      <c r="G150" s="18">
        <v>282.493</v>
      </c>
      <c r="H150" s="18">
        <v>0</v>
      </c>
      <c r="I150" s="18">
        <v>0</v>
      </c>
      <c r="J150" s="19"/>
      <c r="K150" s="19"/>
      <c r="Q150" s="259"/>
    </row>
    <row r="151" spans="1:17" ht="11.25" customHeight="1">
      <c r="A151" s="3" t="s">
        <v>148</v>
      </c>
      <c r="B151" s="18"/>
      <c r="C151" s="18"/>
      <c r="D151" s="18"/>
      <c r="E151" s="19"/>
      <c r="F151" s="23"/>
      <c r="G151" s="18"/>
      <c r="H151" s="18"/>
      <c r="I151" s="18"/>
      <c r="J151" s="19"/>
      <c r="K151" s="19"/>
      <c r="Q151" s="259"/>
    </row>
    <row r="152" spans="1:17" ht="11.25" customHeight="1">
      <c r="A152" s="3" t="s">
        <v>144</v>
      </c>
      <c r="B152" s="18"/>
      <c r="C152" s="18"/>
      <c r="D152" s="18"/>
      <c r="E152" s="19"/>
      <c r="F152" s="23"/>
      <c r="G152" s="18"/>
      <c r="H152" s="18"/>
      <c r="I152" s="18"/>
      <c r="J152" s="19"/>
      <c r="K152" s="19"/>
      <c r="Q152" s="259"/>
    </row>
    <row r="153" spans="1:17" ht="11.25" customHeight="1">
      <c r="A153" s="3"/>
      <c r="B153" s="18"/>
      <c r="C153" s="18"/>
      <c r="D153" s="18"/>
      <c r="E153" s="19"/>
      <c r="F153" s="23"/>
      <c r="G153" s="18"/>
      <c r="H153" s="18"/>
      <c r="I153" s="18"/>
      <c r="J153" s="19"/>
      <c r="K153" s="19"/>
      <c r="Q153" s="259"/>
    </row>
    <row r="154" spans="1:19" s="27" customFormat="1" ht="11.25" customHeight="1">
      <c r="A154" s="135" t="s">
        <v>140</v>
      </c>
      <c r="B154" s="25">
        <f>SUM(B155:B159)</f>
        <v>271.60799999999995</v>
      </c>
      <c r="C154" s="25">
        <f>SUM(C155:C159)</f>
        <v>90.896</v>
      </c>
      <c r="D154" s="25">
        <f>SUM(D155:D159)</f>
        <v>63.75</v>
      </c>
      <c r="E154" s="23">
        <f aca="true" t="shared" si="15" ref="E154:E161">+D154/C154*100-100</f>
        <v>-29.86490054567858</v>
      </c>
      <c r="F154" s="25"/>
      <c r="G154" s="25">
        <f>SUM(G155:G159)</f>
        <v>4134.962</v>
      </c>
      <c r="H154" s="25">
        <f>SUM(H155:H159)</f>
        <v>1190.04</v>
      </c>
      <c r="I154" s="25">
        <f>SUM(I155:I159)</f>
        <v>855.0239999999999</v>
      </c>
      <c r="J154" s="23">
        <f aca="true" t="shared" si="16" ref="J154:J161">+I154/H154*100-100</f>
        <v>-28.151658767772517</v>
      </c>
      <c r="K154" s="23">
        <f aca="true" t="shared" si="17" ref="K154:K159">+I154/$I$154*100</f>
        <v>100</v>
      </c>
      <c r="L154" s="26"/>
      <c r="M154" s="26"/>
      <c r="N154" s="26"/>
      <c r="Q154" s="259"/>
      <c r="R154" s="255"/>
      <c r="S154" s="255"/>
    </row>
    <row r="155" spans="1:17" ht="11.25" customHeight="1">
      <c r="A155" s="3" t="s">
        <v>425</v>
      </c>
      <c r="B155" s="18">
        <v>1.332</v>
      </c>
      <c r="C155" s="18">
        <v>1.332</v>
      </c>
      <c r="D155" s="18">
        <v>2.517</v>
      </c>
      <c r="E155" s="19">
        <f t="shared" si="15"/>
        <v>88.96396396396395</v>
      </c>
      <c r="F155" s="23"/>
      <c r="G155" s="18">
        <v>10.775</v>
      </c>
      <c r="H155" s="18">
        <v>10.775</v>
      </c>
      <c r="I155" s="18">
        <v>13.596</v>
      </c>
      <c r="J155" s="19">
        <f t="shared" si="16"/>
        <v>26.180974477958245</v>
      </c>
      <c r="K155" s="19">
        <f t="shared" si="17"/>
        <v>1.590130803345871</v>
      </c>
      <c r="Q155" s="259"/>
    </row>
    <row r="156" spans="1:17" ht="11.25" customHeight="1">
      <c r="A156" s="3" t="s">
        <v>220</v>
      </c>
      <c r="B156" s="18">
        <v>0.745</v>
      </c>
      <c r="C156" s="18">
        <v>0.518</v>
      </c>
      <c r="D156" s="18">
        <v>1.541</v>
      </c>
      <c r="E156" s="19">
        <f t="shared" si="15"/>
        <v>197.49034749034746</v>
      </c>
      <c r="F156" s="23"/>
      <c r="G156" s="18">
        <v>13.572</v>
      </c>
      <c r="H156" s="18">
        <v>10.242</v>
      </c>
      <c r="I156" s="18">
        <v>26.543</v>
      </c>
      <c r="J156" s="19">
        <f t="shared" si="16"/>
        <v>159.1583675063464</v>
      </c>
      <c r="K156" s="19">
        <f t="shared" si="17"/>
        <v>3.104357304590281</v>
      </c>
      <c r="Q156" s="259"/>
    </row>
    <row r="157" spans="1:17" ht="11.25" customHeight="1">
      <c r="A157" s="3" t="s">
        <v>221</v>
      </c>
      <c r="B157" s="138">
        <v>130.319</v>
      </c>
      <c r="C157" s="138">
        <v>22.755</v>
      </c>
      <c r="D157" s="18">
        <v>9.773</v>
      </c>
      <c r="E157" s="19">
        <f t="shared" si="15"/>
        <v>-57.051197539002416</v>
      </c>
      <c r="F157" s="23"/>
      <c r="G157" s="138">
        <v>2108.6</v>
      </c>
      <c r="H157" s="138">
        <v>363.678</v>
      </c>
      <c r="I157" s="18">
        <v>180.694</v>
      </c>
      <c r="J157" s="19">
        <f t="shared" si="16"/>
        <v>-50.31483895094012</v>
      </c>
      <c r="K157" s="19">
        <f t="shared" si="17"/>
        <v>21.13320795673572</v>
      </c>
      <c r="Q157" s="259"/>
    </row>
    <row r="158" spans="1:17" ht="11.25" customHeight="1">
      <c r="A158" s="3" t="s">
        <v>222</v>
      </c>
      <c r="B158" s="18">
        <v>11.11</v>
      </c>
      <c r="C158" s="18">
        <v>3.662</v>
      </c>
      <c r="D158" s="18">
        <v>1.358</v>
      </c>
      <c r="E158" s="19">
        <f t="shared" si="15"/>
        <v>-62.916439104314584</v>
      </c>
      <c r="F158" s="23"/>
      <c r="G158" s="18">
        <v>127.559</v>
      </c>
      <c r="H158" s="18">
        <v>87.938</v>
      </c>
      <c r="I158" s="18">
        <v>34.357</v>
      </c>
      <c r="J158" s="19">
        <f t="shared" si="16"/>
        <v>-60.93042825627147</v>
      </c>
      <c r="K158" s="19">
        <f t="shared" si="17"/>
        <v>4.018249780123131</v>
      </c>
      <c r="Q158" s="259"/>
    </row>
    <row r="159" spans="1:17" ht="11.25" customHeight="1">
      <c r="A159" s="3" t="s">
        <v>426</v>
      </c>
      <c r="B159" s="138">
        <v>128.102</v>
      </c>
      <c r="C159" s="138">
        <v>62.629</v>
      </c>
      <c r="D159" s="18">
        <v>48.561</v>
      </c>
      <c r="E159" s="19">
        <f t="shared" si="15"/>
        <v>-22.462437528940256</v>
      </c>
      <c r="F159" s="23"/>
      <c r="G159" s="138">
        <v>1874.456</v>
      </c>
      <c r="H159" s="138">
        <v>717.407</v>
      </c>
      <c r="I159" s="18">
        <v>599.834</v>
      </c>
      <c r="J159" s="19">
        <f t="shared" si="16"/>
        <v>-16.388605073549613</v>
      </c>
      <c r="K159" s="19">
        <f t="shared" si="17"/>
        <v>70.154054155205</v>
      </c>
      <c r="Q159" s="259"/>
    </row>
    <row r="160" spans="1:17" ht="11.25" customHeight="1">
      <c r="A160" s="3"/>
      <c r="B160" s="18"/>
      <c r="C160" s="18"/>
      <c r="D160" s="18"/>
      <c r="E160" s="19"/>
      <c r="F160" s="23"/>
      <c r="G160" s="18"/>
      <c r="H160" s="18"/>
      <c r="I160" s="18"/>
      <c r="J160" s="19"/>
      <c r="K160" s="19"/>
      <c r="Q160" s="259"/>
    </row>
    <row r="161" spans="1:19" s="27" customFormat="1" ht="11.25" customHeight="1">
      <c r="A161" s="135" t="s">
        <v>139</v>
      </c>
      <c r="B161" s="25">
        <v>55.052</v>
      </c>
      <c r="C161" s="25">
        <v>22.115</v>
      </c>
      <c r="D161" s="25">
        <v>187.66</v>
      </c>
      <c r="E161" s="19">
        <f t="shared" si="15"/>
        <v>748.5643228577889</v>
      </c>
      <c r="F161" s="23"/>
      <c r="G161" s="25">
        <v>167.009</v>
      </c>
      <c r="H161" s="25">
        <v>47.054</v>
      </c>
      <c r="I161" s="25">
        <v>609.409</v>
      </c>
      <c r="J161" s="19">
        <f t="shared" si="16"/>
        <v>1195.1268755047392</v>
      </c>
      <c r="K161" s="23">
        <f>+I161/$I$140*100</f>
        <v>0.013032353290887921</v>
      </c>
      <c r="L161" s="26"/>
      <c r="M161" s="26"/>
      <c r="N161" s="26"/>
      <c r="Q161" s="259"/>
      <c r="R161" s="255"/>
      <c r="S161" s="255"/>
    </row>
    <row r="162" spans="1:17" ht="11.25" customHeight="1">
      <c r="A162" s="135" t="s">
        <v>424</v>
      </c>
      <c r="B162" s="25">
        <v>0</v>
      </c>
      <c r="C162" s="25">
        <v>0</v>
      </c>
      <c r="D162" s="25">
        <v>36.039</v>
      </c>
      <c r="E162" s="19"/>
      <c r="F162" s="23"/>
      <c r="G162" s="25">
        <v>0</v>
      </c>
      <c r="H162" s="25">
        <v>0</v>
      </c>
      <c r="I162" s="25">
        <v>114.444</v>
      </c>
      <c r="J162" s="19"/>
      <c r="K162" s="19"/>
      <c r="Q162" s="259"/>
    </row>
    <row r="163" spans="1:17" ht="11.25">
      <c r="A163" s="121"/>
      <c r="B163" s="128"/>
      <c r="C163" s="128"/>
      <c r="D163" s="128"/>
      <c r="E163" s="128"/>
      <c r="F163" s="128"/>
      <c r="G163" s="128"/>
      <c r="H163" s="128"/>
      <c r="I163" s="128"/>
      <c r="J163" s="122"/>
      <c r="K163" s="122"/>
      <c r="L163" s="122"/>
      <c r="M163" s="122"/>
      <c r="N163" s="122"/>
      <c r="Q163" s="259"/>
    </row>
    <row r="164" spans="1:17" ht="11.25">
      <c r="A164" s="16" t="s">
        <v>423</v>
      </c>
      <c r="B164" s="16"/>
      <c r="C164" s="16"/>
      <c r="D164" s="16"/>
      <c r="E164" s="16"/>
      <c r="F164" s="16"/>
      <c r="G164" s="16"/>
      <c r="H164" s="16"/>
      <c r="I164" s="16"/>
      <c r="J164" s="16"/>
      <c r="K164" s="16"/>
      <c r="Q164" s="259"/>
    </row>
    <row r="165" spans="1:17" ht="19.5" customHeight="1">
      <c r="A165" s="324" t="s">
        <v>190</v>
      </c>
      <c r="B165" s="324"/>
      <c r="C165" s="324"/>
      <c r="D165" s="324"/>
      <c r="E165" s="324"/>
      <c r="F165" s="324"/>
      <c r="G165" s="324"/>
      <c r="H165" s="324"/>
      <c r="I165" s="324"/>
      <c r="J165" s="324"/>
      <c r="K165" s="324"/>
      <c r="Q165" s="259"/>
    </row>
    <row r="166" spans="1:17" ht="19.5" customHeight="1">
      <c r="A166" s="325" t="s">
        <v>184</v>
      </c>
      <c r="B166" s="325"/>
      <c r="C166" s="325"/>
      <c r="D166" s="325"/>
      <c r="E166" s="325"/>
      <c r="F166" s="325"/>
      <c r="G166" s="325"/>
      <c r="H166" s="325"/>
      <c r="I166" s="325"/>
      <c r="J166" s="325"/>
      <c r="K166" s="325"/>
      <c r="Q166" s="259"/>
    </row>
    <row r="167" spans="1:20" s="27" customFormat="1" ht="11.25">
      <c r="A167" s="24"/>
      <c r="B167" s="326" t="s">
        <v>118</v>
      </c>
      <c r="C167" s="326"/>
      <c r="D167" s="326"/>
      <c r="E167" s="326"/>
      <c r="F167" s="187"/>
      <c r="G167" s="326" t="s">
        <v>119</v>
      </c>
      <c r="H167" s="326"/>
      <c r="I167" s="326"/>
      <c r="J167" s="326"/>
      <c r="K167" s="187"/>
      <c r="L167" s="328"/>
      <c r="M167" s="328"/>
      <c r="N167" s="328"/>
      <c r="O167" s="137"/>
      <c r="P167" s="137"/>
      <c r="Q167" s="254"/>
      <c r="R167" s="254"/>
      <c r="S167" s="254"/>
      <c r="T167" s="137"/>
    </row>
    <row r="168" spans="1:20" s="27" customFormat="1" ht="11.25">
      <c r="A168" s="24" t="s">
        <v>330</v>
      </c>
      <c r="B168" s="188">
        <f>+B137</f>
        <v>2011</v>
      </c>
      <c r="C168" s="327" t="str">
        <f>+C137</f>
        <v>enero - junio</v>
      </c>
      <c r="D168" s="327"/>
      <c r="E168" s="327"/>
      <c r="F168" s="187"/>
      <c r="G168" s="188">
        <f>+G137</f>
        <v>2011</v>
      </c>
      <c r="H168" s="327" t="str">
        <f>+C168</f>
        <v>enero - junio</v>
      </c>
      <c r="I168" s="327"/>
      <c r="J168" s="327"/>
      <c r="K168" s="189" t="s">
        <v>223</v>
      </c>
      <c r="L168" s="329"/>
      <c r="M168" s="329"/>
      <c r="N168" s="329"/>
      <c r="O168" s="137"/>
      <c r="P168" s="137"/>
      <c r="Q168" s="254"/>
      <c r="R168" s="254"/>
      <c r="S168" s="254"/>
      <c r="T168" s="137"/>
    </row>
    <row r="169" spans="1:19" s="27" customFormat="1" ht="11.25">
      <c r="A169" s="190"/>
      <c r="B169" s="190"/>
      <c r="C169" s="191">
        <f>+C138</f>
        <v>2011</v>
      </c>
      <c r="D169" s="191">
        <f>+D138</f>
        <v>2012</v>
      </c>
      <c r="E169" s="192" t="str">
        <f>+E138</f>
        <v>Var % 12/11</v>
      </c>
      <c r="F169" s="193"/>
      <c r="G169" s="190"/>
      <c r="H169" s="191">
        <f>+H138</f>
        <v>2011</v>
      </c>
      <c r="I169" s="191">
        <f>+I138</f>
        <v>2012</v>
      </c>
      <c r="J169" s="192" t="str">
        <f>+J138</f>
        <v>Var % 12/11</v>
      </c>
      <c r="K169" s="193">
        <v>2008</v>
      </c>
      <c r="L169" s="194"/>
      <c r="M169" s="194"/>
      <c r="N169" s="193"/>
      <c r="Q169" s="255"/>
      <c r="R169" s="255"/>
      <c r="S169" s="255"/>
    </row>
    <row r="170" spans="1:17" ht="11.25">
      <c r="A170" s="16"/>
      <c r="B170" s="16"/>
      <c r="C170" s="16"/>
      <c r="D170" s="16"/>
      <c r="E170" s="16"/>
      <c r="F170" s="16"/>
      <c r="G170" s="16"/>
      <c r="H170" s="16"/>
      <c r="I170" s="16"/>
      <c r="J170" s="16"/>
      <c r="K170" s="16"/>
      <c r="Q170" s="259"/>
    </row>
    <row r="171" spans="1:19" s="27" customFormat="1" ht="11.25">
      <c r="A171" s="24" t="s">
        <v>391</v>
      </c>
      <c r="B171" s="24"/>
      <c r="C171" s="24"/>
      <c r="D171" s="24"/>
      <c r="E171" s="24"/>
      <c r="F171" s="24"/>
      <c r="G171" s="25">
        <f>+G140</f>
        <v>8129121</v>
      </c>
      <c r="H171" s="25">
        <f>+H140</f>
        <v>4962610</v>
      </c>
      <c r="I171" s="25">
        <f>+I140</f>
        <v>4676124</v>
      </c>
      <c r="J171" s="23">
        <f>+I171/H171*100-100</f>
        <v>-5.772889668944373</v>
      </c>
      <c r="K171" s="24"/>
      <c r="L171" s="26"/>
      <c r="M171" s="26"/>
      <c r="N171" s="26"/>
      <c r="Q171" s="255"/>
      <c r="R171" s="255"/>
      <c r="S171" s="255"/>
    </row>
    <row r="172" spans="1:19" s="126" customFormat="1" ht="11.25">
      <c r="A172" s="124" t="s">
        <v>395</v>
      </c>
      <c r="B172" s="124">
        <f>+B174+B192</f>
        <v>235022.509</v>
      </c>
      <c r="C172" s="124">
        <f>+C174+C192</f>
        <v>130949.12599999999</v>
      </c>
      <c r="D172" s="124">
        <f>+D174+D192</f>
        <v>97418.305</v>
      </c>
      <c r="E172" s="125">
        <f>+D172/C172*100-100</f>
        <v>-25.605990680686176</v>
      </c>
      <c r="F172" s="124"/>
      <c r="G172" s="124">
        <f>+G174+G192</f>
        <v>268799.935</v>
      </c>
      <c r="H172" s="124">
        <f>+H174+H192</f>
        <v>121496.794</v>
      </c>
      <c r="I172" s="124">
        <f>+I174+I192</f>
        <v>109539.38</v>
      </c>
      <c r="J172" s="125">
        <f>+I172/H172*100-100</f>
        <v>-9.84175269678309</v>
      </c>
      <c r="K172" s="125">
        <f>+I172/$I$171*100</f>
        <v>2.342525134064024</v>
      </c>
      <c r="L172" s="129"/>
      <c r="M172" s="129"/>
      <c r="N172" s="129"/>
      <c r="Q172" s="257"/>
      <c r="R172" s="258"/>
      <c r="S172" s="258"/>
    </row>
    <row r="173" spans="1:17" ht="11.25" customHeight="1">
      <c r="A173" s="24"/>
      <c r="B173" s="18"/>
      <c r="C173" s="18"/>
      <c r="D173" s="18"/>
      <c r="E173" s="19"/>
      <c r="F173" s="19"/>
      <c r="G173" s="18"/>
      <c r="H173" s="18"/>
      <c r="I173" s="18"/>
      <c r="J173" s="19"/>
      <c r="Q173" s="259"/>
    </row>
    <row r="174" spans="1:17" ht="11.25" customHeight="1">
      <c r="A174" s="24" t="s">
        <v>325</v>
      </c>
      <c r="B174" s="25">
        <f>SUM(B176:B190)</f>
        <v>100439.04199999999</v>
      </c>
      <c r="C174" s="25">
        <f>SUM(C176:C190)</f>
        <v>89365.405</v>
      </c>
      <c r="D174" s="25">
        <f>SUM(D176:D190)</f>
        <v>47410.067</v>
      </c>
      <c r="E174" s="23">
        <f>+D174/C174*100-100</f>
        <v>-46.948075712296045</v>
      </c>
      <c r="F174" s="23"/>
      <c r="G174" s="25">
        <f>SUM(G176:G190)</f>
        <v>77316.911</v>
      </c>
      <c r="H174" s="25">
        <f>SUM(H176:H190)</f>
        <v>62281.31799999999</v>
      </c>
      <c r="I174" s="25">
        <f>SUM(I176:I190)</f>
        <v>39503.880999999994</v>
      </c>
      <c r="J174" s="23">
        <f>+I174/H174*100-100</f>
        <v>-36.571860923045975</v>
      </c>
      <c r="K174" s="23">
        <f>+I174/I172*100</f>
        <v>36.0636339186875</v>
      </c>
      <c r="Q174" s="259"/>
    </row>
    <row r="175" spans="1:17" ht="11.25" customHeight="1">
      <c r="A175" s="24"/>
      <c r="B175" s="25"/>
      <c r="C175" s="25"/>
      <c r="D175" s="25"/>
      <c r="E175" s="23"/>
      <c r="F175" s="23"/>
      <c r="G175" s="25"/>
      <c r="H175" s="25"/>
      <c r="I175" s="25"/>
      <c r="J175" s="23"/>
      <c r="K175" s="19"/>
      <c r="Q175" s="259"/>
    </row>
    <row r="176" spans="1:17" ht="11.25" customHeight="1">
      <c r="A176" s="130" t="s">
        <v>137</v>
      </c>
      <c r="B176" s="18">
        <v>1445.48</v>
      </c>
      <c r="C176" s="18">
        <v>1203.685</v>
      </c>
      <c r="D176" s="18">
        <v>671.227</v>
      </c>
      <c r="E176" s="19">
        <f aca="true" t="shared" si="18" ref="E176:E189">+D176/C176*100-100</f>
        <v>-44.235659661788596</v>
      </c>
      <c r="F176" s="19"/>
      <c r="G176" s="18">
        <v>1419.974</v>
      </c>
      <c r="H176" s="18">
        <v>1152.256</v>
      </c>
      <c r="I176" s="18">
        <v>671.974</v>
      </c>
      <c r="J176" s="19">
        <f aca="true" t="shared" si="19" ref="J176:J189">+I176/H176*100-100</f>
        <v>-41.68188319262386</v>
      </c>
      <c r="K176" s="19">
        <f aca="true" t="shared" si="20" ref="K176:K190">+I176/$I$174*100</f>
        <v>1.7010328681376905</v>
      </c>
      <c r="Q176" s="259"/>
    </row>
    <row r="177" spans="1:17" ht="11.25" customHeight="1">
      <c r="A177" s="130" t="s">
        <v>127</v>
      </c>
      <c r="B177" s="18">
        <v>10381.23</v>
      </c>
      <c r="C177" s="18">
        <v>6874.46</v>
      </c>
      <c r="D177" s="18">
        <v>9932.523</v>
      </c>
      <c r="E177" s="19">
        <f t="shared" si="18"/>
        <v>44.48441041187235</v>
      </c>
      <c r="F177" s="19"/>
      <c r="G177" s="18">
        <v>28017.364</v>
      </c>
      <c r="H177" s="18">
        <v>22085.866</v>
      </c>
      <c r="I177" s="18">
        <v>17263.342</v>
      </c>
      <c r="J177" s="19">
        <f t="shared" si="19"/>
        <v>-21.835340303160393</v>
      </c>
      <c r="K177" s="19">
        <f t="shared" si="20"/>
        <v>43.700369591534574</v>
      </c>
      <c r="Q177" s="259"/>
    </row>
    <row r="178" spans="1:17" ht="11.25" customHeight="1">
      <c r="A178" s="130" t="s">
        <v>128</v>
      </c>
      <c r="B178" s="18">
        <v>85913.976</v>
      </c>
      <c r="C178" s="18">
        <v>79532.769</v>
      </c>
      <c r="D178" s="18">
        <v>35233.861</v>
      </c>
      <c r="E178" s="19">
        <f t="shared" si="18"/>
        <v>-55.69893838349826</v>
      </c>
      <c r="F178" s="19"/>
      <c r="G178" s="18">
        <v>38785.024</v>
      </c>
      <c r="H178" s="18">
        <v>36743.626</v>
      </c>
      <c r="I178" s="18">
        <v>18649.447</v>
      </c>
      <c r="J178" s="19">
        <f t="shared" si="19"/>
        <v>-49.244402280820076</v>
      </c>
      <c r="K178" s="19">
        <f t="shared" si="20"/>
        <v>47.20915142489419</v>
      </c>
      <c r="Q178" s="259"/>
    </row>
    <row r="179" spans="1:17" ht="11.25" customHeight="1">
      <c r="A179" s="130" t="s">
        <v>129</v>
      </c>
      <c r="B179" s="18">
        <v>6.411</v>
      </c>
      <c r="C179" s="18">
        <v>6.194</v>
      </c>
      <c r="D179" s="18">
        <v>0.101</v>
      </c>
      <c r="E179" s="19">
        <f t="shared" si="18"/>
        <v>-98.36938973199871</v>
      </c>
      <c r="F179" s="19"/>
      <c r="G179" s="18">
        <v>17.788</v>
      </c>
      <c r="H179" s="18">
        <v>16.648</v>
      </c>
      <c r="I179" s="18">
        <v>0.606</v>
      </c>
      <c r="J179" s="19">
        <f t="shared" si="19"/>
        <v>-96.35992311388756</v>
      </c>
      <c r="K179" s="19">
        <f t="shared" si="20"/>
        <v>0.0015340264922324976</v>
      </c>
      <c r="Q179" s="259"/>
    </row>
    <row r="180" spans="1:17" ht="11.25" customHeight="1">
      <c r="A180" s="130" t="s">
        <v>130</v>
      </c>
      <c r="B180" s="18">
        <v>14.86</v>
      </c>
      <c r="C180" s="18">
        <v>0.125</v>
      </c>
      <c r="D180" s="18">
        <v>0.017</v>
      </c>
      <c r="E180" s="19">
        <f t="shared" si="18"/>
        <v>-86.4</v>
      </c>
      <c r="F180" s="19"/>
      <c r="G180" s="18">
        <v>40.688</v>
      </c>
      <c r="H180" s="18">
        <v>0.488</v>
      </c>
      <c r="I180" s="18">
        <v>0.044</v>
      </c>
      <c r="J180" s="19">
        <f t="shared" si="19"/>
        <v>-90.98360655737704</v>
      </c>
      <c r="K180" s="19">
        <f t="shared" si="20"/>
        <v>0.00011138146148222754</v>
      </c>
      <c r="Q180" s="259"/>
    </row>
    <row r="181" spans="1:17" ht="11.25" customHeight="1">
      <c r="A181" s="130" t="s">
        <v>131</v>
      </c>
      <c r="B181" s="18">
        <v>0.994</v>
      </c>
      <c r="C181" s="18">
        <v>0.794</v>
      </c>
      <c r="D181" s="18">
        <v>0</v>
      </c>
      <c r="E181" s="19"/>
      <c r="F181" s="19"/>
      <c r="G181" s="18">
        <v>18.209</v>
      </c>
      <c r="H181" s="18">
        <v>18.096</v>
      </c>
      <c r="I181" s="18">
        <v>0</v>
      </c>
      <c r="J181" s="19"/>
      <c r="K181" s="19">
        <f t="shared" si="20"/>
        <v>0</v>
      </c>
      <c r="Q181" s="259"/>
    </row>
    <row r="182" spans="1:17" ht="11.25" customHeight="1">
      <c r="A182" s="130" t="s">
        <v>132</v>
      </c>
      <c r="B182" s="18">
        <v>7.197</v>
      </c>
      <c r="C182" s="18">
        <v>3.69</v>
      </c>
      <c r="D182" s="18">
        <v>3.339</v>
      </c>
      <c r="E182" s="19">
        <f t="shared" si="18"/>
        <v>-9.512195121951223</v>
      </c>
      <c r="F182" s="19"/>
      <c r="G182" s="18">
        <v>9.034</v>
      </c>
      <c r="H182" s="18">
        <v>5.072</v>
      </c>
      <c r="I182" s="18">
        <v>3.577</v>
      </c>
      <c r="J182" s="19">
        <f t="shared" si="19"/>
        <v>-29.475552050473183</v>
      </c>
      <c r="K182" s="19">
        <f t="shared" si="20"/>
        <v>0.009054806539134725</v>
      </c>
      <c r="Q182" s="259"/>
    </row>
    <row r="183" spans="1:17" ht="11.25" customHeight="1">
      <c r="A183" s="130" t="s">
        <v>133</v>
      </c>
      <c r="B183" s="18">
        <v>2.404</v>
      </c>
      <c r="C183" s="18">
        <v>1.715</v>
      </c>
      <c r="D183" s="18">
        <v>0.85</v>
      </c>
      <c r="E183" s="19">
        <f t="shared" si="18"/>
        <v>-50.437317784256564</v>
      </c>
      <c r="F183" s="19"/>
      <c r="G183" s="18">
        <v>5.27</v>
      </c>
      <c r="H183" s="18">
        <v>3.57</v>
      </c>
      <c r="I183" s="18">
        <v>1.691</v>
      </c>
      <c r="J183" s="19">
        <f t="shared" si="19"/>
        <v>-52.63305322128851</v>
      </c>
      <c r="K183" s="19">
        <f t="shared" si="20"/>
        <v>0.004280592076510154</v>
      </c>
      <c r="Q183" s="259"/>
    </row>
    <row r="184" spans="1:17" ht="11.25" customHeight="1">
      <c r="A184" s="130" t="s">
        <v>134</v>
      </c>
      <c r="B184" s="18">
        <v>994.22</v>
      </c>
      <c r="C184" s="18">
        <v>603.376</v>
      </c>
      <c r="D184" s="18">
        <v>731.262</v>
      </c>
      <c r="E184" s="19">
        <f t="shared" si="18"/>
        <v>21.195075707353283</v>
      </c>
      <c r="F184" s="19"/>
      <c r="G184" s="18">
        <v>2898.06</v>
      </c>
      <c r="H184" s="18">
        <v>1728.857</v>
      </c>
      <c r="I184" s="18">
        <v>2310.721</v>
      </c>
      <c r="J184" s="19">
        <f t="shared" si="19"/>
        <v>33.65599352635874</v>
      </c>
      <c r="K184" s="19">
        <f t="shared" si="20"/>
        <v>5.849351864947144</v>
      </c>
      <c r="Q184" s="259"/>
    </row>
    <row r="185" spans="1:17" ht="11.25" customHeight="1">
      <c r="A185" s="130" t="s">
        <v>138</v>
      </c>
      <c r="B185" s="18">
        <v>667.632</v>
      </c>
      <c r="C185" s="18">
        <v>653.771</v>
      </c>
      <c r="D185" s="18">
        <v>157.366</v>
      </c>
      <c r="E185" s="19">
        <f t="shared" si="18"/>
        <v>-75.92949213103671</v>
      </c>
      <c r="F185" s="19"/>
      <c r="G185" s="18">
        <v>477.349</v>
      </c>
      <c r="H185" s="18">
        <v>376.898</v>
      </c>
      <c r="I185" s="18">
        <v>164.015</v>
      </c>
      <c r="J185" s="19">
        <f t="shared" si="19"/>
        <v>-56.482921108628865</v>
      </c>
      <c r="K185" s="19">
        <f t="shared" si="20"/>
        <v>0.4151870546592625</v>
      </c>
      <c r="Q185" s="259"/>
    </row>
    <row r="186" spans="1:17" ht="11.25" customHeight="1">
      <c r="A186" s="17" t="s">
        <v>364</v>
      </c>
      <c r="B186" s="18">
        <v>203.52</v>
      </c>
      <c r="C186" s="18">
        <v>141</v>
      </c>
      <c r="D186" s="18">
        <v>105.92</v>
      </c>
      <c r="E186" s="19"/>
      <c r="F186" s="19"/>
      <c r="G186" s="18">
        <v>52.091</v>
      </c>
      <c r="H186" s="18">
        <v>32.5</v>
      </c>
      <c r="I186" s="18">
        <v>36.225</v>
      </c>
      <c r="J186" s="19"/>
      <c r="K186" s="19">
        <f t="shared" si="20"/>
        <v>0.09169985095894757</v>
      </c>
      <c r="Q186" s="259"/>
    </row>
    <row r="187" spans="1:17" ht="11.25">
      <c r="A187" s="139" t="s">
        <v>135</v>
      </c>
      <c r="B187" s="18">
        <v>452.739</v>
      </c>
      <c r="C187" s="18">
        <v>5.941</v>
      </c>
      <c r="D187" s="18">
        <v>18.517</v>
      </c>
      <c r="E187" s="19">
        <f t="shared" si="18"/>
        <v>211.68153509510182</v>
      </c>
      <c r="F187" s="19"/>
      <c r="G187" s="18">
        <v>5454.141</v>
      </c>
      <c r="H187" s="18">
        <v>13.887</v>
      </c>
      <c r="I187" s="18">
        <v>71.659</v>
      </c>
      <c r="J187" s="19">
        <f t="shared" si="19"/>
        <v>416.01497803701307</v>
      </c>
      <c r="K187" s="19">
        <f t="shared" si="20"/>
        <v>0.18139736700806694</v>
      </c>
      <c r="Q187" s="259"/>
    </row>
    <row r="188" spans="1:17" ht="11.25" customHeight="1">
      <c r="A188" s="130" t="s">
        <v>136</v>
      </c>
      <c r="B188" s="18">
        <v>15.607</v>
      </c>
      <c r="C188" s="18">
        <v>10.813</v>
      </c>
      <c r="D188" s="18">
        <v>0.898</v>
      </c>
      <c r="E188" s="19">
        <f t="shared" si="18"/>
        <v>-91.69518172570055</v>
      </c>
      <c r="F188" s="19"/>
      <c r="G188" s="18">
        <v>25.261</v>
      </c>
      <c r="H188" s="18">
        <v>15.647</v>
      </c>
      <c r="I188" s="18">
        <v>1.93</v>
      </c>
      <c r="J188" s="19">
        <f t="shared" si="19"/>
        <v>-87.66536716303445</v>
      </c>
      <c r="K188" s="19">
        <f t="shared" si="20"/>
        <v>0.004885595924106799</v>
      </c>
      <c r="Q188" s="259"/>
    </row>
    <row r="189" spans="1:17" ht="11.25" customHeight="1">
      <c r="A189" s="17" t="s">
        <v>455</v>
      </c>
      <c r="B189" s="18">
        <v>332.772</v>
      </c>
      <c r="C189" s="18">
        <v>327.072</v>
      </c>
      <c r="D189" s="18">
        <v>124.44</v>
      </c>
      <c r="E189" s="19">
        <f t="shared" si="18"/>
        <v>-61.95333137657764</v>
      </c>
      <c r="F189" s="19"/>
      <c r="G189" s="18">
        <v>96.658</v>
      </c>
      <c r="H189" s="18">
        <v>87.907</v>
      </c>
      <c r="I189" s="18">
        <v>53.11</v>
      </c>
      <c r="J189" s="19">
        <f t="shared" si="19"/>
        <v>-39.58387841696338</v>
      </c>
      <c r="K189" s="19"/>
      <c r="Q189" s="259"/>
    </row>
    <row r="190" spans="1:17" ht="11.25" customHeight="1">
      <c r="A190" s="130" t="s">
        <v>146</v>
      </c>
      <c r="B190" s="18">
        <v>0</v>
      </c>
      <c r="C190" s="18">
        <v>0</v>
      </c>
      <c r="D190" s="18">
        <v>429.746</v>
      </c>
      <c r="E190" s="19"/>
      <c r="F190" s="19"/>
      <c r="G190" s="18">
        <v>0</v>
      </c>
      <c r="H190" s="18">
        <v>0</v>
      </c>
      <c r="I190" s="18">
        <v>275.54</v>
      </c>
      <c r="J190" s="19"/>
      <c r="K190" s="19">
        <f t="shared" si="20"/>
        <v>0.6975010885639313</v>
      </c>
      <c r="Q190" s="259"/>
    </row>
    <row r="191" spans="1:17" ht="11.25" customHeight="1">
      <c r="A191" s="130"/>
      <c r="B191" s="18"/>
      <c r="C191" s="18"/>
      <c r="D191" s="18"/>
      <c r="E191" s="18"/>
      <c r="F191" s="18"/>
      <c r="G191" s="18"/>
      <c r="H191" s="18"/>
      <c r="I191" s="18"/>
      <c r="J191" s="19"/>
      <c r="K191" s="19"/>
      <c r="Q191" s="259"/>
    </row>
    <row r="192" spans="1:19" s="27" customFormat="1" ht="11.25" customHeight="1">
      <c r="A192" s="127" t="s">
        <v>326</v>
      </c>
      <c r="B192" s="25">
        <f>SUM(B194:B197)</f>
        <v>134583.467</v>
      </c>
      <c r="C192" s="25">
        <f>SUM(C194:C197)</f>
        <v>41583.721</v>
      </c>
      <c r="D192" s="25">
        <f>SUM(D194:D197)</f>
        <v>50008.238</v>
      </c>
      <c r="E192" s="23">
        <f aca="true" t="shared" si="21" ref="E192:E197">+D192/C192*100-100</f>
        <v>20.259170649976227</v>
      </c>
      <c r="F192" s="23"/>
      <c r="G192" s="25">
        <f>SUM(G194:G197)</f>
        <v>191483.024</v>
      </c>
      <c r="H192" s="25">
        <f>SUM(H194:H197)</f>
        <v>59215.475999999995</v>
      </c>
      <c r="I192" s="25">
        <f>SUM(I194:I197)</f>
        <v>70035.49900000001</v>
      </c>
      <c r="J192" s="23">
        <f aca="true" t="shared" si="22" ref="J192:J197">+I192/H192*100-100</f>
        <v>18.272289156300985</v>
      </c>
      <c r="K192" s="23">
        <f>+I192/I172*100</f>
        <v>63.9363660813125</v>
      </c>
      <c r="L192" s="26"/>
      <c r="M192" s="26"/>
      <c r="N192" s="26"/>
      <c r="Q192" s="257"/>
      <c r="R192" s="255"/>
      <c r="S192" s="255"/>
    </row>
    <row r="193" spans="1:17" ht="11.25" customHeight="1">
      <c r="A193" s="24"/>
      <c r="B193" s="25"/>
      <c r="C193" s="25"/>
      <c r="D193" s="25"/>
      <c r="E193" s="19"/>
      <c r="F193" s="23"/>
      <c r="G193" s="25"/>
      <c r="H193" s="25"/>
      <c r="I193" s="25"/>
      <c r="J193" s="19"/>
      <c r="K193" s="19"/>
      <c r="Q193" s="259"/>
    </row>
    <row r="194" spans="1:17" ht="11.25" customHeight="1">
      <c r="A194" s="16" t="s">
        <v>123</v>
      </c>
      <c r="B194" s="18">
        <v>23855.597</v>
      </c>
      <c r="C194" s="18">
        <v>8452.368</v>
      </c>
      <c r="D194" s="18">
        <v>7296.164</v>
      </c>
      <c r="E194" s="19">
        <f t="shared" si="21"/>
        <v>-13.679054201142222</v>
      </c>
      <c r="G194" s="18">
        <v>53445.394</v>
      </c>
      <c r="H194" s="18">
        <v>18677.338</v>
      </c>
      <c r="I194" s="18">
        <v>19692.487</v>
      </c>
      <c r="J194" s="19">
        <f t="shared" si="22"/>
        <v>5.435191032041089</v>
      </c>
      <c r="K194" s="19">
        <f>+I194/$I$192*100</f>
        <v>28.117864913049306</v>
      </c>
      <c r="Q194" s="259"/>
    </row>
    <row r="195" spans="1:17" ht="11.25" customHeight="1">
      <c r="A195" s="16" t="s">
        <v>124</v>
      </c>
      <c r="B195" s="18">
        <v>10975.146</v>
      </c>
      <c r="C195" s="18">
        <v>2511.411</v>
      </c>
      <c r="D195" s="18">
        <v>2224.334</v>
      </c>
      <c r="E195" s="19">
        <f t="shared" si="21"/>
        <v>-11.430904778230257</v>
      </c>
      <c r="G195" s="18">
        <v>23664.504</v>
      </c>
      <c r="H195" s="18">
        <v>4537.491</v>
      </c>
      <c r="I195" s="18">
        <v>5730.872</v>
      </c>
      <c r="J195" s="19">
        <f t="shared" si="22"/>
        <v>26.300459879700043</v>
      </c>
      <c r="K195" s="19">
        <f>+I195/$I$192*100</f>
        <v>8.182810263120992</v>
      </c>
      <c r="Q195" s="259"/>
    </row>
    <row r="196" spans="1:17" ht="11.25" customHeight="1">
      <c r="A196" s="16" t="s">
        <v>125</v>
      </c>
      <c r="B196" s="18">
        <v>3006.013</v>
      </c>
      <c r="C196" s="18">
        <v>1046.962</v>
      </c>
      <c r="D196" s="18">
        <v>799.304</v>
      </c>
      <c r="E196" s="19">
        <f t="shared" si="21"/>
        <v>-23.654917752506776</v>
      </c>
      <c r="G196" s="18">
        <v>17001.039</v>
      </c>
      <c r="H196" s="18">
        <v>6202.735</v>
      </c>
      <c r="I196" s="18">
        <v>4413.647</v>
      </c>
      <c r="J196" s="19">
        <f t="shared" si="22"/>
        <v>-28.843534344123995</v>
      </c>
      <c r="K196" s="19">
        <f>+I196/$I$192*100</f>
        <v>6.302014068608262</v>
      </c>
      <c r="Q196" s="259"/>
    </row>
    <row r="197" spans="1:17" ht="11.25" customHeight="1">
      <c r="A197" s="16" t="s">
        <v>147</v>
      </c>
      <c r="B197" s="18">
        <v>96746.711</v>
      </c>
      <c r="C197" s="18">
        <v>29572.98</v>
      </c>
      <c r="D197" s="18">
        <v>39688.436</v>
      </c>
      <c r="E197" s="19">
        <f t="shared" si="21"/>
        <v>34.205061512231765</v>
      </c>
      <c r="G197" s="18">
        <v>97372.087</v>
      </c>
      <c r="H197" s="18">
        <v>29797.912</v>
      </c>
      <c r="I197" s="18">
        <v>40198.493</v>
      </c>
      <c r="J197" s="19">
        <f t="shared" si="22"/>
        <v>34.90372412671064</v>
      </c>
      <c r="K197" s="19">
        <f>+I197/$I$192*100</f>
        <v>57.39731075522143</v>
      </c>
      <c r="Q197" s="259"/>
    </row>
    <row r="198" spans="1:17" ht="11.25">
      <c r="A198" s="122"/>
      <c r="B198" s="128"/>
      <c r="C198" s="128"/>
      <c r="D198" s="128"/>
      <c r="E198" s="128"/>
      <c r="F198" s="128"/>
      <c r="G198" s="128"/>
      <c r="H198" s="128"/>
      <c r="I198" s="128"/>
      <c r="J198" s="122"/>
      <c r="K198" s="122"/>
      <c r="Q198" s="259"/>
    </row>
    <row r="199" spans="1:17" ht="11.25">
      <c r="A199" s="16" t="s">
        <v>375</v>
      </c>
      <c r="B199" s="16"/>
      <c r="C199" s="16"/>
      <c r="D199" s="16"/>
      <c r="E199" s="16"/>
      <c r="F199" s="16"/>
      <c r="G199" s="16"/>
      <c r="H199" s="16"/>
      <c r="I199" s="16"/>
      <c r="J199" s="16"/>
      <c r="K199" s="16"/>
      <c r="Q199" s="259"/>
    </row>
    <row r="200" spans="1:17" ht="19.5" customHeight="1">
      <c r="A200" s="324" t="s">
        <v>191</v>
      </c>
      <c r="B200" s="324"/>
      <c r="C200" s="324"/>
      <c r="D200" s="324"/>
      <c r="E200" s="324"/>
      <c r="F200" s="324"/>
      <c r="G200" s="324"/>
      <c r="H200" s="324"/>
      <c r="I200" s="324"/>
      <c r="J200" s="324"/>
      <c r="K200" s="324"/>
      <c r="Q200" s="259"/>
    </row>
    <row r="201" spans="1:17" ht="19.5" customHeight="1">
      <c r="A201" s="325" t="s">
        <v>186</v>
      </c>
      <c r="B201" s="325"/>
      <c r="C201" s="325"/>
      <c r="D201" s="325"/>
      <c r="E201" s="325"/>
      <c r="F201" s="325"/>
      <c r="G201" s="325"/>
      <c r="H201" s="325"/>
      <c r="I201" s="325"/>
      <c r="J201" s="325"/>
      <c r="K201" s="325"/>
      <c r="Q201" s="259"/>
    </row>
    <row r="202" spans="1:20" s="27" customFormat="1" ht="11.25">
      <c r="A202" s="24"/>
      <c r="B202" s="326" t="s">
        <v>152</v>
      </c>
      <c r="C202" s="326"/>
      <c r="D202" s="326"/>
      <c r="E202" s="326"/>
      <c r="F202" s="187"/>
      <c r="G202" s="326" t="s">
        <v>119</v>
      </c>
      <c r="H202" s="326"/>
      <c r="I202" s="326"/>
      <c r="J202" s="326"/>
      <c r="K202" s="187"/>
      <c r="L202" s="328"/>
      <c r="M202" s="328"/>
      <c r="N202" s="328"/>
      <c r="O202" s="137"/>
      <c r="P202" s="137"/>
      <c r="Q202" s="254"/>
      <c r="R202" s="254"/>
      <c r="S202" s="254"/>
      <c r="T202" s="137"/>
    </row>
    <row r="203" spans="1:20" s="27" customFormat="1" ht="11.25">
      <c r="A203" s="24" t="s">
        <v>330</v>
      </c>
      <c r="B203" s="188">
        <f>+B168</f>
        <v>2011</v>
      </c>
      <c r="C203" s="327" t="str">
        <f>+C168</f>
        <v>enero - junio</v>
      </c>
      <c r="D203" s="327"/>
      <c r="E203" s="327"/>
      <c r="F203" s="187"/>
      <c r="G203" s="188">
        <f>+G168</f>
        <v>2011</v>
      </c>
      <c r="H203" s="327" t="str">
        <f>+C203</f>
        <v>enero - junio</v>
      </c>
      <c r="I203" s="327"/>
      <c r="J203" s="327"/>
      <c r="K203" s="189" t="s">
        <v>223</v>
      </c>
      <c r="L203" s="329"/>
      <c r="M203" s="329"/>
      <c r="N203" s="329"/>
      <c r="O203" s="137"/>
      <c r="P203" s="137"/>
      <c r="Q203" s="254"/>
      <c r="R203" s="254"/>
      <c r="S203" s="254"/>
      <c r="T203" s="137"/>
    </row>
    <row r="204" spans="1:19" s="27" customFormat="1" ht="11.25">
      <c r="A204" s="190"/>
      <c r="B204" s="190"/>
      <c r="C204" s="191">
        <f>+C169</f>
        <v>2011</v>
      </c>
      <c r="D204" s="191">
        <f>+D169</f>
        <v>2012</v>
      </c>
      <c r="E204" s="192" t="str">
        <f>+E169</f>
        <v>Var % 12/11</v>
      </c>
      <c r="F204" s="193"/>
      <c r="G204" s="190"/>
      <c r="H204" s="191">
        <f>+H169</f>
        <v>2011</v>
      </c>
      <c r="I204" s="191">
        <f>+I169</f>
        <v>2012</v>
      </c>
      <c r="J204" s="192" t="str">
        <f>+J169</f>
        <v>Var % 12/11</v>
      </c>
      <c r="K204" s="193">
        <v>2008</v>
      </c>
      <c r="L204" s="194" t="s">
        <v>199</v>
      </c>
      <c r="M204" s="194" t="s">
        <v>199</v>
      </c>
      <c r="N204" s="193" t="s">
        <v>196</v>
      </c>
      <c r="Q204" s="255"/>
      <c r="R204" s="255"/>
      <c r="S204" s="255"/>
    </row>
    <row r="205" spans="1:17" ht="11.25" customHeight="1">
      <c r="A205" s="16"/>
      <c r="B205" s="16"/>
      <c r="C205" s="16"/>
      <c r="D205" s="16"/>
      <c r="E205" s="16"/>
      <c r="F205" s="16"/>
      <c r="G205" s="16"/>
      <c r="H205" s="16"/>
      <c r="I205" s="16"/>
      <c r="J205" s="16"/>
      <c r="K205" s="16"/>
      <c r="Q205" s="259"/>
    </row>
    <row r="206" spans="1:21" s="27" customFormat="1" ht="11.25">
      <c r="A206" s="24" t="s">
        <v>391</v>
      </c>
      <c r="B206" s="24"/>
      <c r="C206" s="24"/>
      <c r="D206" s="24"/>
      <c r="E206" s="24"/>
      <c r="F206" s="24"/>
      <c r="G206" s="25">
        <f>+G171</f>
        <v>8129121</v>
      </c>
      <c r="H206" s="25">
        <f>+H171</f>
        <v>4962610</v>
      </c>
      <c r="I206" s="25">
        <f>+I171</f>
        <v>4676124</v>
      </c>
      <c r="J206" s="23">
        <f>+I206/H206*100-100</f>
        <v>-5.772889668944373</v>
      </c>
      <c r="K206" s="24"/>
      <c r="L206" s="26"/>
      <c r="M206" s="26"/>
      <c r="N206" s="26"/>
      <c r="Q206" s="255"/>
      <c r="R206" s="255"/>
      <c r="S206" s="268"/>
      <c r="T206" s="146"/>
      <c r="U206" s="146"/>
    </row>
    <row r="207" spans="1:19" s="126" customFormat="1" ht="11.25">
      <c r="A207" s="124" t="s">
        <v>396</v>
      </c>
      <c r="B207" s="124">
        <f>+B209+B230</f>
        <v>672409.769</v>
      </c>
      <c r="C207" s="124">
        <f>+C209+C230</f>
        <v>296587.448</v>
      </c>
      <c r="D207" s="124">
        <f>+D209+D230</f>
        <v>346247.316</v>
      </c>
      <c r="E207" s="125">
        <f>+D207/C207*100-100</f>
        <v>16.74375241935391</v>
      </c>
      <c r="F207" s="124"/>
      <c r="G207" s="124">
        <f>+G209+G230</f>
        <v>1721152.4500000002</v>
      </c>
      <c r="H207" s="124">
        <f>+H209+H230</f>
        <v>771369.3620000001</v>
      </c>
      <c r="I207" s="124">
        <f>+I209+I230</f>
        <v>848373.2220000001</v>
      </c>
      <c r="J207" s="125">
        <f>+I207/H207*100-100</f>
        <v>9.982748057343755</v>
      </c>
      <c r="K207" s="125">
        <f>+I207/$I$206*100</f>
        <v>18.142658791768568</v>
      </c>
      <c r="L207" s="129"/>
      <c r="M207" s="129"/>
      <c r="N207" s="129"/>
      <c r="Q207" s="257"/>
      <c r="R207" s="258"/>
      <c r="S207" s="258"/>
    </row>
    <row r="208" spans="1:17" ht="11.25" customHeight="1">
      <c r="A208" s="16"/>
      <c r="B208" s="18"/>
      <c r="C208" s="18"/>
      <c r="D208" s="18"/>
      <c r="E208" s="19"/>
      <c r="F208" s="19"/>
      <c r="G208" s="18"/>
      <c r="H208" s="18"/>
      <c r="I208" s="18"/>
      <c r="J208" s="19"/>
      <c r="K208" s="121"/>
      <c r="Q208" s="259"/>
    </row>
    <row r="209" spans="1:22" s="27" customFormat="1" ht="24" customHeight="1">
      <c r="A209" s="269" t="s">
        <v>115</v>
      </c>
      <c r="B209" s="25">
        <f>SUM(B211:B228)</f>
        <v>396576.148</v>
      </c>
      <c r="C209" s="25">
        <f>SUM(C211:C228)</f>
        <v>182647.615</v>
      </c>
      <c r="D209" s="25">
        <f>SUM(D211:D228)</f>
        <v>189472.77500000002</v>
      </c>
      <c r="E209" s="19">
        <f aca="true" t="shared" si="23" ref="E209:E228">+D209/C209*100-100</f>
        <v>3.736791197629401</v>
      </c>
      <c r="F209" s="23"/>
      <c r="G209" s="25">
        <f>SUM(G211:G228)</f>
        <v>1321551.594</v>
      </c>
      <c r="H209" s="25">
        <f>SUM(H211:H228)</f>
        <v>606997.3890000001</v>
      </c>
      <c r="I209" s="25">
        <f>SUM(I211:I228)</f>
        <v>624580.9530000001</v>
      </c>
      <c r="J209" s="23">
        <f>+I209/H209*100-100</f>
        <v>2.8968104836444297</v>
      </c>
      <c r="K209" s="23">
        <f>+I209/I207*100</f>
        <v>73.62101216815634</v>
      </c>
      <c r="L209" s="26">
        <f>+H209/C209</f>
        <v>3.3233250212437766</v>
      </c>
      <c r="M209" s="26">
        <f>+I209/D209</f>
        <v>3.296415292381716</v>
      </c>
      <c r="N209" s="26">
        <f>+M209/L209*100-100</f>
        <v>-0.8097230541714993</v>
      </c>
      <c r="O209" s="25"/>
      <c r="Q209" s="270"/>
      <c r="R209" s="270"/>
      <c r="S209" s="271"/>
      <c r="T209" s="172"/>
      <c r="U209" s="172"/>
      <c r="V209" s="172"/>
    </row>
    <row r="210" spans="1:22" s="27" customFormat="1" ht="11.25" customHeight="1">
      <c r="A210" s="24"/>
      <c r="B210" s="25"/>
      <c r="C210" s="25"/>
      <c r="D210" s="25"/>
      <c r="E210" s="23"/>
      <c r="F210" s="23"/>
      <c r="G210" s="25"/>
      <c r="H210" s="25"/>
      <c r="I210" s="25"/>
      <c r="J210" s="23"/>
      <c r="K210" s="23"/>
      <c r="L210" s="26"/>
      <c r="M210" s="26"/>
      <c r="N210" s="26"/>
      <c r="O210" s="25"/>
      <c r="Q210" s="270"/>
      <c r="R210" s="270"/>
      <c r="S210" s="271"/>
      <c r="T210" s="172"/>
      <c r="U210" s="172"/>
      <c r="V210" s="172"/>
    </row>
    <row r="211" spans="1:22" s="27" customFormat="1" ht="15" customHeight="1">
      <c r="A211" s="139" t="s">
        <v>429</v>
      </c>
      <c r="B211" s="18">
        <v>37079.015</v>
      </c>
      <c r="C211" s="18">
        <v>17508.146</v>
      </c>
      <c r="D211" s="18">
        <v>16955.576</v>
      </c>
      <c r="E211" s="19">
        <f t="shared" si="23"/>
        <v>-3.1560737498990505</v>
      </c>
      <c r="F211" s="23"/>
      <c r="G211" s="18">
        <v>119054.184</v>
      </c>
      <c r="H211" s="18">
        <v>56023.012</v>
      </c>
      <c r="I211" s="18">
        <v>53112.042</v>
      </c>
      <c r="J211" s="23">
        <f>+I211/H211*100-100</f>
        <v>-5.196025518942122</v>
      </c>
      <c r="K211" s="23"/>
      <c r="L211" s="26"/>
      <c r="M211" s="26"/>
      <c r="N211" s="26"/>
      <c r="O211" s="25"/>
      <c r="Q211" s="270"/>
      <c r="R211" s="270"/>
      <c r="S211" s="271"/>
      <c r="T211" s="172"/>
      <c r="U211" s="172"/>
      <c r="V211" s="172"/>
    </row>
    <row r="212" spans="1:22" s="27" customFormat="1" ht="11.25" customHeight="1">
      <c r="A212" s="139" t="s">
        <v>430</v>
      </c>
      <c r="B212" s="18">
        <v>0</v>
      </c>
      <c r="C212" s="18">
        <v>0</v>
      </c>
      <c r="D212" s="18">
        <v>0.318</v>
      </c>
      <c r="E212" s="19"/>
      <c r="F212" s="23"/>
      <c r="G212" s="18">
        <v>0</v>
      </c>
      <c r="H212" s="18">
        <v>0</v>
      </c>
      <c r="I212" s="18">
        <v>3.033</v>
      </c>
      <c r="J212" s="23"/>
      <c r="K212" s="23"/>
      <c r="L212" s="26"/>
      <c r="M212" s="26"/>
      <c r="N212" s="26"/>
      <c r="O212" s="25"/>
      <c r="Q212" s="270"/>
      <c r="R212" s="270"/>
      <c r="S212" s="271"/>
      <c r="T212" s="172"/>
      <c r="U212" s="172"/>
      <c r="V212" s="172"/>
    </row>
    <row r="213" spans="1:22" s="27" customFormat="1" ht="11.25" customHeight="1">
      <c r="A213" s="139" t="s">
        <v>436</v>
      </c>
      <c r="B213" s="18">
        <v>0</v>
      </c>
      <c r="C213" s="18">
        <v>0</v>
      </c>
      <c r="D213" s="18">
        <v>12.957</v>
      </c>
      <c r="E213" s="19"/>
      <c r="F213" s="23"/>
      <c r="G213" s="18">
        <v>0</v>
      </c>
      <c r="H213" s="18">
        <v>0</v>
      </c>
      <c r="I213" s="18">
        <v>41.529</v>
      </c>
      <c r="J213" s="23"/>
      <c r="K213" s="23"/>
      <c r="L213" s="26"/>
      <c r="M213" s="26"/>
      <c r="N213" s="26"/>
      <c r="O213" s="25"/>
      <c r="Q213" s="270"/>
      <c r="R213" s="270"/>
      <c r="S213" s="271"/>
      <c r="T213" s="172"/>
      <c r="U213" s="172"/>
      <c r="V213" s="172"/>
    </row>
    <row r="214" spans="1:22" s="27" customFormat="1" ht="11.25" customHeight="1">
      <c r="A214" s="272" t="s">
        <v>432</v>
      </c>
      <c r="B214" s="18">
        <v>0</v>
      </c>
      <c r="C214" s="18">
        <v>0</v>
      </c>
      <c r="D214" s="18">
        <v>169.852</v>
      </c>
      <c r="E214" s="19"/>
      <c r="F214" s="23"/>
      <c r="G214" s="18">
        <v>0</v>
      </c>
      <c r="H214" s="18">
        <v>0</v>
      </c>
      <c r="I214" s="18">
        <v>572.996</v>
      </c>
      <c r="J214" s="23"/>
      <c r="K214" s="23"/>
      <c r="L214" s="26"/>
      <c r="M214" s="26"/>
      <c r="N214" s="26"/>
      <c r="O214" s="25"/>
      <c r="Q214" s="270"/>
      <c r="R214" s="270"/>
      <c r="S214" s="271"/>
      <c r="T214" s="172"/>
      <c r="U214" s="172"/>
      <c r="V214" s="172"/>
    </row>
    <row r="215" spans="1:22" s="27" customFormat="1" ht="11.25" customHeight="1">
      <c r="A215" s="272" t="s">
        <v>433</v>
      </c>
      <c r="B215" s="18">
        <v>0</v>
      </c>
      <c r="C215" s="18">
        <v>0</v>
      </c>
      <c r="D215" s="18">
        <v>422.454</v>
      </c>
      <c r="E215" s="19"/>
      <c r="F215" s="23"/>
      <c r="G215" s="18">
        <v>0</v>
      </c>
      <c r="H215" s="18">
        <v>0</v>
      </c>
      <c r="I215" s="18">
        <v>1684.512</v>
      </c>
      <c r="J215" s="23"/>
      <c r="K215" s="23"/>
      <c r="L215" s="26"/>
      <c r="M215" s="26"/>
      <c r="N215" s="26"/>
      <c r="O215" s="25"/>
      <c r="Q215" s="270"/>
      <c r="R215" s="270"/>
      <c r="S215" s="271"/>
      <c r="T215" s="172"/>
      <c r="U215" s="172"/>
      <c r="V215" s="172"/>
    </row>
    <row r="216" spans="1:22" s="27" customFormat="1" ht="11.25" customHeight="1">
      <c r="A216" s="272" t="s">
        <v>434</v>
      </c>
      <c r="B216" s="18">
        <v>52872.805</v>
      </c>
      <c r="C216" s="18">
        <v>23651.394</v>
      </c>
      <c r="D216" s="18">
        <v>24150.35</v>
      </c>
      <c r="E216" s="19">
        <f t="shared" si="23"/>
        <v>2.1096261810191805</v>
      </c>
      <c r="F216" s="23"/>
      <c r="G216" s="18">
        <v>158176.197</v>
      </c>
      <c r="H216" s="18">
        <v>71063.295</v>
      </c>
      <c r="I216" s="18">
        <v>71933.925</v>
      </c>
      <c r="J216" s="19">
        <f aca="true" t="shared" si="24" ref="J216:J228">+I216/H216*100-100</f>
        <v>1.2251472437353215</v>
      </c>
      <c r="K216" s="23"/>
      <c r="L216" s="26"/>
      <c r="M216" s="26"/>
      <c r="N216" s="26"/>
      <c r="O216" s="25"/>
      <c r="Q216" s="270"/>
      <c r="R216" s="270"/>
      <c r="S216" s="271"/>
      <c r="T216" s="172"/>
      <c r="U216" s="172"/>
      <c r="V216" s="172"/>
    </row>
    <row r="217" spans="1:22" s="27" customFormat="1" ht="11.25" customHeight="1">
      <c r="A217" s="272" t="s">
        <v>437</v>
      </c>
      <c r="B217" s="18">
        <v>5226.248</v>
      </c>
      <c r="C217" s="18">
        <v>1527.877</v>
      </c>
      <c r="D217" s="18">
        <v>1781.355</v>
      </c>
      <c r="E217" s="19">
        <f t="shared" si="23"/>
        <v>16.590209814009896</v>
      </c>
      <c r="F217" s="23"/>
      <c r="G217" s="18">
        <v>14227.023</v>
      </c>
      <c r="H217" s="18">
        <v>5458.075</v>
      </c>
      <c r="I217" s="18">
        <v>4555.109</v>
      </c>
      <c r="J217" s="19">
        <f t="shared" si="24"/>
        <v>-16.5436715325458</v>
      </c>
      <c r="K217" s="23"/>
      <c r="L217" s="26"/>
      <c r="M217" s="26"/>
      <c r="N217" s="26"/>
      <c r="O217" s="25"/>
      <c r="Q217" s="270"/>
      <c r="R217" s="270"/>
      <c r="S217" s="271"/>
      <c r="T217" s="172"/>
      <c r="U217" s="172"/>
      <c r="V217" s="172"/>
    </row>
    <row r="218" spans="1:22" s="27" customFormat="1" ht="11.25" customHeight="1">
      <c r="A218" s="272" t="s">
        <v>438</v>
      </c>
      <c r="B218" s="18">
        <v>28260.649</v>
      </c>
      <c r="C218" s="18">
        <v>11669.34</v>
      </c>
      <c r="D218" s="18">
        <v>17675.704</v>
      </c>
      <c r="E218" s="19">
        <f t="shared" si="23"/>
        <v>51.47132571336513</v>
      </c>
      <c r="F218" s="23"/>
      <c r="G218" s="18">
        <v>77975.987</v>
      </c>
      <c r="H218" s="18">
        <v>31900.929</v>
      </c>
      <c r="I218" s="18">
        <v>52046.734</v>
      </c>
      <c r="J218" s="19">
        <f t="shared" si="24"/>
        <v>63.15115462624928</v>
      </c>
      <c r="K218" s="23"/>
      <c r="L218" s="26"/>
      <c r="M218" s="26"/>
      <c r="N218" s="26"/>
      <c r="O218" s="25"/>
      <c r="Q218" s="270"/>
      <c r="R218" s="270"/>
      <c r="S218" s="271"/>
      <c r="T218" s="172"/>
      <c r="U218" s="172"/>
      <c r="V218" s="172"/>
    </row>
    <row r="219" spans="1:22" s="27" customFormat="1" ht="11.25" customHeight="1">
      <c r="A219" s="272" t="s">
        <v>427</v>
      </c>
      <c r="B219" s="18">
        <v>0</v>
      </c>
      <c r="C219" s="18">
        <v>0</v>
      </c>
      <c r="D219" s="18">
        <v>38.65</v>
      </c>
      <c r="E219" s="19"/>
      <c r="F219" s="23"/>
      <c r="G219" s="18">
        <v>0</v>
      </c>
      <c r="H219" s="18">
        <v>0</v>
      </c>
      <c r="I219" s="18">
        <v>257.298</v>
      </c>
      <c r="J219" s="19"/>
      <c r="K219" s="23"/>
      <c r="L219" s="26"/>
      <c r="M219" s="26"/>
      <c r="N219" s="26"/>
      <c r="O219" s="25"/>
      <c r="Q219" s="270"/>
      <c r="R219" s="270"/>
      <c r="S219" s="271"/>
      <c r="T219" s="172"/>
      <c r="U219" s="172"/>
      <c r="V219" s="172"/>
    </row>
    <row r="220" spans="1:22" s="27" customFormat="1" ht="11.25" customHeight="1">
      <c r="A220" s="272" t="s">
        <v>439</v>
      </c>
      <c r="B220" s="18">
        <v>80311.111</v>
      </c>
      <c r="C220" s="18">
        <v>39927.179</v>
      </c>
      <c r="D220" s="18">
        <v>35947.698</v>
      </c>
      <c r="E220" s="19">
        <f t="shared" si="23"/>
        <v>-9.966847394853517</v>
      </c>
      <c r="F220" s="23"/>
      <c r="G220" s="18">
        <v>286413.109</v>
      </c>
      <c r="H220" s="18">
        <v>140941.977</v>
      </c>
      <c r="I220" s="18">
        <v>123913.992</v>
      </c>
      <c r="J220" s="19">
        <f t="shared" si="24"/>
        <v>-12.08155679553154</v>
      </c>
      <c r="K220" s="23"/>
      <c r="L220" s="26"/>
      <c r="M220" s="26"/>
      <c r="N220" s="26"/>
      <c r="O220" s="25"/>
      <c r="Q220" s="270"/>
      <c r="R220" s="270"/>
      <c r="S220" s="271"/>
      <c r="T220" s="172"/>
      <c r="U220" s="172"/>
      <c r="V220" s="172"/>
    </row>
    <row r="221" spans="1:22" s="27" customFormat="1" ht="11.25" customHeight="1">
      <c r="A221" s="272" t="s">
        <v>428</v>
      </c>
      <c r="B221" s="18">
        <v>21435.345</v>
      </c>
      <c r="C221" s="18">
        <v>10235.059</v>
      </c>
      <c r="D221" s="18">
        <v>9749.99</v>
      </c>
      <c r="E221" s="19">
        <f t="shared" si="23"/>
        <v>-4.739288752512323</v>
      </c>
      <c r="F221" s="23"/>
      <c r="G221" s="18">
        <v>82681.247</v>
      </c>
      <c r="H221" s="18">
        <v>39292.718</v>
      </c>
      <c r="I221" s="18">
        <v>36656.423</v>
      </c>
      <c r="J221" s="19">
        <f t="shared" si="24"/>
        <v>-6.709372968294019</v>
      </c>
      <c r="K221" s="23"/>
      <c r="L221" s="26"/>
      <c r="M221" s="26"/>
      <c r="N221" s="26"/>
      <c r="O221" s="25"/>
      <c r="Q221" s="257"/>
      <c r="R221" s="255"/>
      <c r="S221" s="273"/>
      <c r="T221" s="274"/>
      <c r="U221" s="274"/>
      <c r="V221" s="274"/>
    </row>
    <row r="222" spans="1:22" ht="11.25" customHeight="1">
      <c r="A222" s="272" t="s">
        <v>440</v>
      </c>
      <c r="B222" s="18">
        <v>0</v>
      </c>
      <c r="C222" s="18">
        <v>0</v>
      </c>
      <c r="D222" s="18">
        <v>767.062</v>
      </c>
      <c r="E222" s="19"/>
      <c r="F222" s="19"/>
      <c r="G222" s="18">
        <v>0</v>
      </c>
      <c r="H222" s="18">
        <v>0</v>
      </c>
      <c r="I222" s="18">
        <v>3688.793</v>
      </c>
      <c r="J222" s="19"/>
      <c r="K222" s="19">
        <f aca="true" t="shared" si="25" ref="K222:K228">+I222/$I$209*100</f>
        <v>0.5906028645737456</v>
      </c>
      <c r="L222" s="22" t="e">
        <f aca="true" t="shared" si="26" ref="L222:L228">+H222/C222</f>
        <v>#DIV/0!</v>
      </c>
      <c r="M222" s="22">
        <f aca="true" t="shared" si="27" ref="M222:M228">+I222/D222</f>
        <v>4.808989364614594</v>
      </c>
      <c r="N222" s="22" t="e">
        <f aca="true" t="shared" si="28" ref="N222:N228">+M222/L222*100-100</f>
        <v>#DIV/0!</v>
      </c>
      <c r="O222" s="275"/>
      <c r="Q222" s="271"/>
      <c r="R222" s="271"/>
      <c r="S222" s="271"/>
      <c r="T222" s="172"/>
      <c r="U222" s="172"/>
      <c r="V222" s="172"/>
    </row>
    <row r="223" spans="1:17" ht="11.25" customHeight="1">
      <c r="A223" s="272" t="s">
        <v>441</v>
      </c>
      <c r="B223" s="18">
        <v>39131.08</v>
      </c>
      <c r="C223" s="18">
        <v>18300.482</v>
      </c>
      <c r="D223" s="18">
        <v>18569.178</v>
      </c>
      <c r="E223" s="19">
        <f t="shared" si="23"/>
        <v>1.4682454811845815</v>
      </c>
      <c r="F223" s="19"/>
      <c r="G223" s="18">
        <v>116244.439</v>
      </c>
      <c r="H223" s="18">
        <v>55190.615</v>
      </c>
      <c r="I223" s="18">
        <v>53412.435</v>
      </c>
      <c r="J223" s="19">
        <f t="shared" si="24"/>
        <v>-3.2218883590987275</v>
      </c>
      <c r="K223" s="19">
        <f t="shared" si="25"/>
        <v>8.55172331840225</v>
      </c>
      <c r="L223" s="22">
        <f t="shared" si="26"/>
        <v>3.0158011685156705</v>
      </c>
      <c r="M223" s="22">
        <f t="shared" si="27"/>
        <v>2.876402768070832</v>
      </c>
      <c r="N223" s="22">
        <f t="shared" si="28"/>
        <v>-4.6222676050440015</v>
      </c>
      <c r="O223" s="275"/>
      <c r="Q223" s="259"/>
    </row>
    <row r="224" spans="1:24" ht="11.25" customHeight="1">
      <c r="A224" s="272" t="s">
        <v>431</v>
      </c>
      <c r="B224" s="18">
        <v>5684.312</v>
      </c>
      <c r="C224" s="18">
        <v>2787.588</v>
      </c>
      <c r="D224" s="18">
        <v>2564.84</v>
      </c>
      <c r="E224" s="19">
        <f t="shared" si="23"/>
        <v>-7.990707378565261</v>
      </c>
      <c r="F224" s="19"/>
      <c r="G224" s="18">
        <v>28919.687</v>
      </c>
      <c r="H224" s="18">
        <v>14017.273</v>
      </c>
      <c r="I224" s="18">
        <v>12593.167</v>
      </c>
      <c r="J224" s="19">
        <f t="shared" si="24"/>
        <v>-10.159650882165167</v>
      </c>
      <c r="K224" s="19">
        <f t="shared" si="25"/>
        <v>2.01625857136889</v>
      </c>
      <c r="L224" s="22">
        <f t="shared" si="26"/>
        <v>5.028459370610004</v>
      </c>
      <c r="M224" s="22">
        <f t="shared" si="27"/>
        <v>4.909923036134807</v>
      </c>
      <c r="N224" s="22">
        <f t="shared" si="28"/>
        <v>-2.357309182371239</v>
      </c>
      <c r="O224" s="275"/>
      <c r="Q224" s="259"/>
      <c r="R224" s="260"/>
      <c r="S224" s="271"/>
      <c r="T224" s="172"/>
      <c r="U224" s="172"/>
      <c r="V224" s="172"/>
      <c r="W224" s="172"/>
      <c r="X224" s="172"/>
    </row>
    <row r="225" spans="1:24" ht="11.25" customHeight="1">
      <c r="A225" s="272" t="s">
        <v>442</v>
      </c>
      <c r="B225" s="18">
        <v>7749.802</v>
      </c>
      <c r="C225" s="18">
        <v>3337.238</v>
      </c>
      <c r="D225" s="18">
        <v>3233.572</v>
      </c>
      <c r="E225" s="19">
        <f t="shared" si="23"/>
        <v>-3.1063412318809753</v>
      </c>
      <c r="F225" s="19"/>
      <c r="G225" s="18">
        <v>34849.104</v>
      </c>
      <c r="H225" s="18">
        <v>15109.57</v>
      </c>
      <c r="I225" s="18">
        <v>14848.715</v>
      </c>
      <c r="J225" s="19">
        <f t="shared" si="24"/>
        <v>-1.726422393224965</v>
      </c>
      <c r="K225" s="19">
        <f t="shared" si="25"/>
        <v>2.377388379949524</v>
      </c>
      <c r="L225" s="22">
        <f t="shared" si="26"/>
        <v>4.527567407538809</v>
      </c>
      <c r="M225" s="22">
        <f t="shared" si="27"/>
        <v>4.592047123119571</v>
      </c>
      <c r="N225" s="22">
        <f t="shared" si="28"/>
        <v>1.4241580472859994</v>
      </c>
      <c r="O225" s="275"/>
      <c r="Q225" s="259"/>
      <c r="S225" s="276"/>
      <c r="T225" s="277"/>
      <c r="U225" s="277"/>
      <c r="V225" s="277"/>
      <c r="W225" s="277"/>
      <c r="X225" s="277"/>
    </row>
    <row r="226" spans="1:22" ht="11.25" customHeight="1">
      <c r="A226" s="272" t="s">
        <v>443</v>
      </c>
      <c r="B226" s="18">
        <v>5737.511</v>
      </c>
      <c r="C226" s="18">
        <v>2306.471</v>
      </c>
      <c r="D226" s="18">
        <v>3224.66</v>
      </c>
      <c r="E226" s="19">
        <f t="shared" si="23"/>
        <v>39.80925838651342</v>
      </c>
      <c r="F226" s="19"/>
      <c r="G226" s="18">
        <v>24282.151</v>
      </c>
      <c r="H226" s="18">
        <v>10533.035</v>
      </c>
      <c r="I226" s="18">
        <v>11804.178</v>
      </c>
      <c r="J226" s="19">
        <f t="shared" si="24"/>
        <v>12.06815509489904</v>
      </c>
      <c r="K226" s="19">
        <f t="shared" si="25"/>
        <v>1.8899356349728453</v>
      </c>
      <c r="L226" s="22">
        <f t="shared" si="26"/>
        <v>4.566732033483187</v>
      </c>
      <c r="M226" s="22">
        <f t="shared" si="27"/>
        <v>3.660596155873798</v>
      </c>
      <c r="N226" s="22">
        <f t="shared" si="28"/>
        <v>-19.84210746252724</v>
      </c>
      <c r="O226" s="275"/>
      <c r="Q226" s="259"/>
      <c r="S226" s="260"/>
      <c r="T226" s="20"/>
      <c r="U226" s="20"/>
      <c r="V226" s="20"/>
    </row>
    <row r="227" spans="1:17" ht="11.25" customHeight="1">
      <c r="A227" s="272" t="s">
        <v>444</v>
      </c>
      <c r="B227" s="18">
        <v>102413.784</v>
      </c>
      <c r="C227" s="18">
        <v>45839.842</v>
      </c>
      <c r="D227" s="18">
        <v>49113.565</v>
      </c>
      <c r="E227" s="19">
        <f t="shared" si="23"/>
        <v>7.141654196801127</v>
      </c>
      <c r="F227" s="19"/>
      <c r="G227" s="18">
        <v>350679.59</v>
      </c>
      <c r="H227" s="18">
        <v>152502.629</v>
      </c>
      <c r="I227" s="18">
        <v>169431.219</v>
      </c>
      <c r="J227" s="19">
        <f t="shared" si="24"/>
        <v>11.10052338835419</v>
      </c>
      <c r="K227" s="19">
        <f t="shared" si="25"/>
        <v>27.127183143543604</v>
      </c>
      <c r="L227" s="22">
        <f t="shared" si="26"/>
        <v>3.3268576492911994</v>
      </c>
      <c r="M227" s="22">
        <f t="shared" si="27"/>
        <v>3.4497845758091477</v>
      </c>
      <c r="N227" s="22">
        <f t="shared" si="28"/>
        <v>3.6949860642260433</v>
      </c>
      <c r="O227" s="275"/>
      <c r="Q227" s="259"/>
    </row>
    <row r="228" spans="1:17" ht="11.25" customHeight="1">
      <c r="A228" s="272" t="s">
        <v>116</v>
      </c>
      <c r="B228" s="18">
        <v>10674.486</v>
      </c>
      <c r="C228" s="18">
        <v>5556.999</v>
      </c>
      <c r="D228" s="18">
        <v>5094.994</v>
      </c>
      <c r="E228" s="19">
        <f t="shared" si="23"/>
        <v>-8.31392987473994</v>
      </c>
      <c r="F228" s="19"/>
      <c r="G228" s="18">
        <v>28048.876</v>
      </c>
      <c r="H228" s="18">
        <v>14964.261</v>
      </c>
      <c r="I228" s="18">
        <v>14024.853</v>
      </c>
      <c r="J228" s="19">
        <f t="shared" si="24"/>
        <v>-6.277677193681669</v>
      </c>
      <c r="K228" s="19">
        <f t="shared" si="25"/>
        <v>2.2454820200064596</v>
      </c>
      <c r="L228" s="22">
        <f t="shared" si="26"/>
        <v>2.6928673192131223</v>
      </c>
      <c r="M228" s="22">
        <f t="shared" si="27"/>
        <v>2.7526731140409586</v>
      </c>
      <c r="N228" s="22">
        <f t="shared" si="28"/>
        <v>2.2208964549100756</v>
      </c>
      <c r="O228" s="275"/>
      <c r="Q228" s="259"/>
    </row>
    <row r="229" spans="1:22" ht="11.25" customHeight="1">
      <c r="A229" s="16"/>
      <c r="B229" s="18"/>
      <c r="C229" s="18"/>
      <c r="D229" s="18"/>
      <c r="E229" s="19"/>
      <c r="F229" s="19"/>
      <c r="G229" s="18"/>
      <c r="H229" s="18"/>
      <c r="I229" s="18"/>
      <c r="J229" s="19"/>
      <c r="K229" s="19"/>
      <c r="O229" s="275"/>
      <c r="Q229" s="259"/>
      <c r="R229" s="260"/>
      <c r="S229" s="260"/>
      <c r="T229" s="20"/>
      <c r="U229" s="20"/>
      <c r="V229" s="20"/>
    </row>
    <row r="230" spans="1:19" s="27" customFormat="1" ht="11.25" customHeight="1">
      <c r="A230" s="24" t="s">
        <v>224</v>
      </c>
      <c r="B230" s="25">
        <f>SUM(B231:B235)</f>
        <v>275833.621</v>
      </c>
      <c r="C230" s="25">
        <f>SUM(C231:C235)</f>
        <v>113939.833</v>
      </c>
      <c r="D230" s="25">
        <f>SUM(D231:D235)</f>
        <v>156774.54099999997</v>
      </c>
      <c r="E230" s="23">
        <f aca="true" t="shared" si="29" ref="E230:E235">+D230/C230*100-100</f>
        <v>37.59414672829999</v>
      </c>
      <c r="F230" s="23"/>
      <c r="G230" s="25">
        <f>SUM(G231:G235)</f>
        <v>399600.856</v>
      </c>
      <c r="H230" s="25">
        <f>SUM(H231:H235)</f>
        <v>164371.97300000003</v>
      </c>
      <c r="I230" s="25">
        <f>SUM(I231:I235)</f>
        <v>223792.269</v>
      </c>
      <c r="J230" s="23">
        <f aca="true" t="shared" si="30" ref="J230:J235">+I230/H230*100-100</f>
        <v>36.14989521358362</v>
      </c>
      <c r="K230" s="23">
        <f>+I230/I207*100</f>
        <v>26.37898783184366</v>
      </c>
      <c r="L230" s="26"/>
      <c r="M230" s="26"/>
      <c r="N230" s="26"/>
      <c r="O230" s="278"/>
      <c r="Q230" s="257"/>
      <c r="R230" s="255"/>
      <c r="S230" s="255"/>
    </row>
    <row r="231" spans="1:19" ht="11.25" customHeight="1">
      <c r="A231" s="16" t="s">
        <v>116</v>
      </c>
      <c r="B231" s="18">
        <v>210154.777</v>
      </c>
      <c r="C231" s="18">
        <v>84627.969</v>
      </c>
      <c r="D231" s="18">
        <v>130257.34</v>
      </c>
      <c r="E231" s="19">
        <f t="shared" si="29"/>
        <v>53.91760140196678</v>
      </c>
      <c r="F231" s="19"/>
      <c r="G231" s="18">
        <v>245241.885</v>
      </c>
      <c r="H231" s="18">
        <v>96285.243</v>
      </c>
      <c r="I231" s="18">
        <v>159559.439</v>
      </c>
      <c r="J231" s="19">
        <f t="shared" si="30"/>
        <v>65.71536201035502</v>
      </c>
      <c r="K231" s="19">
        <f>+I231/$I$207*100</f>
        <v>18.80769393261213</v>
      </c>
      <c r="L231" s="22">
        <f aca="true" t="shared" si="31" ref="L231:M234">+H231/C231</f>
        <v>1.1377472972321951</v>
      </c>
      <c r="M231" s="22">
        <f t="shared" si="31"/>
        <v>1.224955453565995</v>
      </c>
      <c r="N231" s="22">
        <f>+M231/L231*100-100</f>
        <v>7.664984706705226</v>
      </c>
      <c r="Q231" s="259"/>
      <c r="R231" s="260"/>
      <c r="S231" s="260"/>
    </row>
    <row r="232" spans="1:19" ht="11.25" customHeight="1">
      <c r="A232" s="16" t="s">
        <v>445</v>
      </c>
      <c r="B232" s="18">
        <v>49518.246</v>
      </c>
      <c r="C232" s="18">
        <v>22527.215</v>
      </c>
      <c r="D232" s="18">
        <v>19375.053</v>
      </c>
      <c r="E232" s="19">
        <f t="shared" si="29"/>
        <v>-13.992683960267613</v>
      </c>
      <c r="F232" s="19"/>
      <c r="G232" s="18">
        <v>98660.379</v>
      </c>
      <c r="H232" s="18">
        <v>44311.199</v>
      </c>
      <c r="I232" s="18">
        <v>39929.913</v>
      </c>
      <c r="J232" s="19">
        <f t="shared" si="30"/>
        <v>-9.887536557067662</v>
      </c>
      <c r="K232" s="19"/>
      <c r="Q232" s="259"/>
      <c r="R232" s="260"/>
      <c r="S232" s="260"/>
    </row>
    <row r="233" spans="1:17" ht="11.25" customHeight="1">
      <c r="A233" s="16" t="s">
        <v>56</v>
      </c>
      <c r="B233" s="18">
        <v>3796.948</v>
      </c>
      <c r="C233" s="18">
        <v>1442.402</v>
      </c>
      <c r="D233" s="18">
        <v>1265.389</v>
      </c>
      <c r="E233" s="19">
        <f t="shared" si="29"/>
        <v>-12.27209890169317</v>
      </c>
      <c r="F233" s="19"/>
      <c r="G233" s="18">
        <v>14653.13</v>
      </c>
      <c r="H233" s="18">
        <v>5569.119</v>
      </c>
      <c r="I233" s="18">
        <v>5302.745</v>
      </c>
      <c r="J233" s="19">
        <f t="shared" si="30"/>
        <v>-4.78305455494845</v>
      </c>
      <c r="K233" s="19">
        <f>+I233/$I$207*100</f>
        <v>0.6250486062607006</v>
      </c>
      <c r="L233" s="22">
        <f t="shared" si="31"/>
        <v>3.8610033818588714</v>
      </c>
      <c r="M233" s="22">
        <f t="shared" si="31"/>
        <v>4.190604628300072</v>
      </c>
      <c r="N233" s="22">
        <f>+M233/L233*100-100</f>
        <v>8.536673342215906</v>
      </c>
      <c r="Q233" s="259"/>
    </row>
    <row r="234" spans="1:17" ht="11.25" customHeight="1">
      <c r="A234" s="16" t="s">
        <v>57</v>
      </c>
      <c r="B234" s="18">
        <v>327.658</v>
      </c>
      <c r="C234" s="18">
        <v>150.97</v>
      </c>
      <c r="D234" s="18">
        <v>275.429</v>
      </c>
      <c r="E234" s="19">
        <f t="shared" si="29"/>
        <v>82.4395575279857</v>
      </c>
      <c r="F234" s="19"/>
      <c r="G234" s="18">
        <v>1715.232</v>
      </c>
      <c r="H234" s="18">
        <v>688.026</v>
      </c>
      <c r="I234" s="18">
        <v>1316.971</v>
      </c>
      <c r="J234" s="19">
        <f t="shared" si="30"/>
        <v>91.41296985869724</v>
      </c>
      <c r="K234" s="19">
        <f>+I234/$I$207*100</f>
        <v>0.15523486195088793</v>
      </c>
      <c r="L234" s="22">
        <f t="shared" si="31"/>
        <v>4.557369013711333</v>
      </c>
      <c r="M234" s="22">
        <f t="shared" si="31"/>
        <v>4.781526273558703</v>
      </c>
      <c r="N234" s="22">
        <f>+M234/L234*100-100</f>
        <v>4.91856725169653</v>
      </c>
      <c r="Q234" s="259"/>
    </row>
    <row r="235" spans="1:17" ht="11.25" customHeight="1">
      <c r="A235" s="16" t="s">
        <v>0</v>
      </c>
      <c r="B235" s="18">
        <v>12035.992</v>
      </c>
      <c r="C235" s="18">
        <v>5191.277</v>
      </c>
      <c r="D235" s="18">
        <v>5601.33</v>
      </c>
      <c r="E235" s="19">
        <f t="shared" si="29"/>
        <v>7.89888499496368</v>
      </c>
      <c r="F235" s="19"/>
      <c r="G235" s="18">
        <v>39330.23</v>
      </c>
      <c r="H235" s="18">
        <v>17518.386</v>
      </c>
      <c r="I235" s="18">
        <v>17683.201</v>
      </c>
      <c r="J235" s="19">
        <f t="shared" si="30"/>
        <v>0.9408115564984314</v>
      </c>
      <c r="K235" s="19">
        <f>+I235/$I$207*100</f>
        <v>2.0843657651419836</v>
      </c>
      <c r="Q235" s="259"/>
    </row>
    <row r="236" spans="1:17" ht="11.25">
      <c r="A236" s="122"/>
      <c r="B236" s="128"/>
      <c r="C236" s="128"/>
      <c r="D236" s="128"/>
      <c r="E236" s="128"/>
      <c r="F236" s="128"/>
      <c r="G236" s="128"/>
      <c r="H236" s="128"/>
      <c r="I236" s="128"/>
      <c r="J236" s="122"/>
      <c r="K236" s="122"/>
      <c r="Q236" s="259"/>
    </row>
    <row r="237" spans="1:17" ht="11.25">
      <c r="A237" s="16" t="s">
        <v>376</v>
      </c>
      <c r="B237" s="16"/>
      <c r="C237" s="16"/>
      <c r="D237" s="16"/>
      <c r="E237" s="16"/>
      <c r="F237" s="16"/>
      <c r="G237" s="16"/>
      <c r="H237" s="16"/>
      <c r="I237" s="16"/>
      <c r="J237" s="16"/>
      <c r="K237" s="16"/>
      <c r="Q237" s="259"/>
    </row>
    <row r="238" spans="1:17" ht="19.5" customHeight="1">
      <c r="A238" s="324" t="s">
        <v>256</v>
      </c>
      <c r="B238" s="324"/>
      <c r="C238" s="324"/>
      <c r="D238" s="324"/>
      <c r="E238" s="324"/>
      <c r="F238" s="324"/>
      <c r="G238" s="324"/>
      <c r="H238" s="324"/>
      <c r="I238" s="324"/>
      <c r="J238" s="324"/>
      <c r="K238" s="324"/>
      <c r="Q238" s="259"/>
    </row>
    <row r="239" spans="1:19" ht="19.5" customHeight="1">
      <c r="A239" s="325" t="s">
        <v>188</v>
      </c>
      <c r="B239" s="325"/>
      <c r="C239" s="325"/>
      <c r="D239" s="325"/>
      <c r="E239" s="325"/>
      <c r="F239" s="325"/>
      <c r="G239" s="325"/>
      <c r="H239" s="325"/>
      <c r="I239" s="325"/>
      <c r="J239" s="325"/>
      <c r="K239" s="325"/>
      <c r="Q239" s="30"/>
      <c r="R239" s="30"/>
      <c r="S239" s="30"/>
    </row>
    <row r="240" spans="1:16" s="27" customFormat="1" ht="11.25">
      <c r="A240" s="24"/>
      <c r="B240" s="326" t="s">
        <v>118</v>
      </c>
      <c r="C240" s="326"/>
      <c r="D240" s="326"/>
      <c r="E240" s="326"/>
      <c r="F240" s="187"/>
      <c r="G240" s="326" t="s">
        <v>119</v>
      </c>
      <c r="H240" s="326"/>
      <c r="I240" s="326"/>
      <c r="J240" s="326"/>
      <c r="K240" s="187"/>
      <c r="L240" s="328" t="s">
        <v>198</v>
      </c>
      <c r="M240" s="328" t="s">
        <v>198</v>
      </c>
      <c r="N240" s="328" t="s">
        <v>196</v>
      </c>
      <c r="O240" s="137"/>
      <c r="P240" s="137"/>
    </row>
    <row r="241" spans="1:21" s="27" customFormat="1" ht="12.75">
      <c r="A241" s="24" t="s">
        <v>330</v>
      </c>
      <c r="B241" s="188">
        <f>+B203</f>
        <v>2011</v>
      </c>
      <c r="C241" s="327" t="str">
        <f>+C203</f>
        <v>enero - junio</v>
      </c>
      <c r="D241" s="327"/>
      <c r="E241" s="327"/>
      <c r="F241" s="187"/>
      <c r="G241" s="188">
        <f>+G203</f>
        <v>2011</v>
      </c>
      <c r="H241" s="327" t="str">
        <f>+C241</f>
        <v>enero - junio</v>
      </c>
      <c r="I241" s="327"/>
      <c r="J241" s="327"/>
      <c r="K241" s="189" t="s">
        <v>223</v>
      </c>
      <c r="L241" s="329"/>
      <c r="M241" s="329"/>
      <c r="N241" s="329"/>
      <c r="O241" s="137"/>
      <c r="P241" s="137"/>
      <c r="U241" s="29"/>
    </row>
    <row r="242" spans="1:21" s="27" customFormat="1" ht="12.75">
      <c r="A242" s="190"/>
      <c r="B242" s="190"/>
      <c r="C242" s="191">
        <f>+C204</f>
        <v>2011</v>
      </c>
      <c r="D242" s="191">
        <f>+D204</f>
        <v>2012</v>
      </c>
      <c r="E242" s="192" t="str">
        <f>+E204</f>
        <v>Var % 12/11</v>
      </c>
      <c r="F242" s="193"/>
      <c r="G242" s="190"/>
      <c r="H242" s="191">
        <f>+H204</f>
        <v>2011</v>
      </c>
      <c r="I242" s="191">
        <f>+I204</f>
        <v>2012</v>
      </c>
      <c r="J242" s="192" t="str">
        <f>+J204</f>
        <v>Var % 12/11</v>
      </c>
      <c r="K242" s="193">
        <v>2008</v>
      </c>
      <c r="L242" s="194"/>
      <c r="M242" s="194"/>
      <c r="N242" s="193"/>
      <c r="U242" s="30"/>
    </row>
    <row r="243" spans="1:21" ht="12.75">
      <c r="A243" s="16"/>
      <c r="B243" s="16"/>
      <c r="C243" s="16"/>
      <c r="D243" s="16"/>
      <c r="E243" s="16"/>
      <c r="F243" s="16"/>
      <c r="G243" s="16"/>
      <c r="H243" s="16"/>
      <c r="I243" s="16"/>
      <c r="J243" s="16"/>
      <c r="K243" s="16"/>
      <c r="U243" s="30"/>
    </row>
    <row r="244" spans="1:21" s="126" customFormat="1" ht="12.75">
      <c r="A244" s="124" t="s">
        <v>397</v>
      </c>
      <c r="B244" s="124"/>
      <c r="C244" s="124"/>
      <c r="D244" s="124"/>
      <c r="E244" s="124"/>
      <c r="F244" s="124"/>
      <c r="G244" s="124">
        <f>(G246+G255)</f>
        <v>1240755</v>
      </c>
      <c r="H244" s="124">
        <f>(+H246+H255)</f>
        <v>624234</v>
      </c>
      <c r="I244" s="124">
        <f>(+I246+I255)</f>
        <v>646167</v>
      </c>
      <c r="J244" s="125">
        <f>+I244/H244*100-100</f>
        <v>3.51358625130959</v>
      </c>
      <c r="K244" s="124">
        <f>(+K246+K255)</f>
        <v>99.99999999999999</v>
      </c>
      <c r="L244" s="129"/>
      <c r="M244" s="129"/>
      <c r="N244" s="129"/>
      <c r="U244" s="30"/>
    </row>
    <row r="245" spans="1:21" ht="11.25" customHeight="1">
      <c r="A245" s="16"/>
      <c r="B245" s="18"/>
      <c r="C245" s="18"/>
      <c r="D245" s="18"/>
      <c r="E245" s="19"/>
      <c r="F245" s="19"/>
      <c r="G245" s="18"/>
      <c r="H245" s="18"/>
      <c r="I245" s="18"/>
      <c r="J245" s="19"/>
      <c r="K245" s="19"/>
      <c r="U245" s="29"/>
    </row>
    <row r="246" spans="1:21" ht="11.25" customHeight="1">
      <c r="A246" s="24" t="s">
        <v>325</v>
      </c>
      <c r="B246" s="25"/>
      <c r="C246" s="25"/>
      <c r="D246" s="25"/>
      <c r="E246" s="23"/>
      <c r="F246" s="23"/>
      <c r="G246" s="25">
        <f>SUM(G248:G253)</f>
        <v>94459</v>
      </c>
      <c r="H246" s="25">
        <f>SUM(H248:H253)</f>
        <v>60094</v>
      </c>
      <c r="I246" s="25">
        <f>SUM(I248:I253)</f>
        <v>48387</v>
      </c>
      <c r="J246" s="23">
        <f>+I246/H246*100-100</f>
        <v>-19.481146204279966</v>
      </c>
      <c r="K246" s="140">
        <f>+I246/$I$244*100</f>
        <v>7.488311845080296</v>
      </c>
      <c r="L246" s="21"/>
      <c r="U246" s="30"/>
    </row>
    <row r="247" spans="1:21" ht="11.25" customHeight="1">
      <c r="A247" s="24"/>
      <c r="B247" s="18"/>
      <c r="C247" s="18"/>
      <c r="D247" s="18"/>
      <c r="E247" s="19"/>
      <c r="F247" s="19"/>
      <c r="G247" s="18"/>
      <c r="H247" s="18"/>
      <c r="I247" s="18"/>
      <c r="J247" s="19"/>
      <c r="K247" s="129"/>
      <c r="L247" s="21"/>
      <c r="U247" s="30"/>
    </row>
    <row r="248" spans="1:21" ht="11.25" customHeight="1">
      <c r="A248" s="16" t="s">
        <v>58</v>
      </c>
      <c r="B248" s="18">
        <v>203620</v>
      </c>
      <c r="C248" s="18">
        <v>173620</v>
      </c>
      <c r="D248" s="18">
        <v>1</v>
      </c>
      <c r="E248" s="19">
        <f aca="true" t="shared" si="32" ref="E248:E265">+D248/C248*100-100</f>
        <v>-99.99942402948969</v>
      </c>
      <c r="F248" s="19"/>
      <c r="G248" s="18">
        <v>346.688</v>
      </c>
      <c r="H248" s="18">
        <v>295.388</v>
      </c>
      <c r="I248" s="18">
        <v>0.08</v>
      </c>
      <c r="J248" s="19">
        <f aca="true" t="shared" si="33" ref="J248:J265">+I248/H248*100-100</f>
        <v>-99.97291697699298</v>
      </c>
      <c r="K248" s="129">
        <f aca="true" t="shared" si="34" ref="K248:K253">+I248/$I$246*100</f>
        <v>0.00016533366400066135</v>
      </c>
      <c r="L248" s="21"/>
      <c r="U248" s="30"/>
    </row>
    <row r="249" spans="1:12" ht="11.25" customHeight="1">
      <c r="A249" s="16" t="s">
        <v>59</v>
      </c>
      <c r="B249" s="18">
        <v>242</v>
      </c>
      <c r="C249" s="18">
        <v>105</v>
      </c>
      <c r="D249" s="18">
        <v>172</v>
      </c>
      <c r="E249" s="19">
        <f t="shared" si="32"/>
        <v>63.809523809523796</v>
      </c>
      <c r="F249" s="19"/>
      <c r="G249" s="18">
        <v>3345.325</v>
      </c>
      <c r="H249" s="18">
        <v>1590.45</v>
      </c>
      <c r="I249" s="18">
        <v>2015.6</v>
      </c>
      <c r="J249" s="19">
        <f t="shared" si="33"/>
        <v>26.73142821214121</v>
      </c>
      <c r="K249" s="129">
        <f t="shared" si="34"/>
        <v>4.165581664496662</v>
      </c>
      <c r="L249" s="21"/>
    </row>
    <row r="250" spans="1:21" ht="11.25" customHeight="1">
      <c r="A250" s="16" t="s">
        <v>60</v>
      </c>
      <c r="B250" s="18">
        <v>1157</v>
      </c>
      <c r="C250" s="18">
        <v>573</v>
      </c>
      <c r="D250" s="18">
        <v>683</v>
      </c>
      <c r="E250" s="19">
        <f t="shared" si="32"/>
        <v>19.19720767888306</v>
      </c>
      <c r="F250" s="19"/>
      <c r="G250" s="18">
        <v>1857.751</v>
      </c>
      <c r="H250" s="18">
        <v>877.139</v>
      </c>
      <c r="I250" s="18">
        <v>892.765</v>
      </c>
      <c r="J250" s="19">
        <f t="shared" si="33"/>
        <v>1.7814736318872946</v>
      </c>
      <c r="K250" s="129">
        <f t="shared" si="34"/>
        <v>1.8450513567693803</v>
      </c>
      <c r="L250" s="21"/>
      <c r="U250" s="29"/>
    </row>
    <row r="251" spans="1:21" ht="11.25" customHeight="1">
      <c r="A251" s="16" t="s">
        <v>61</v>
      </c>
      <c r="B251" s="18">
        <v>4011.674</v>
      </c>
      <c r="C251" s="18">
        <v>2976.107</v>
      </c>
      <c r="D251" s="18">
        <v>2419.105</v>
      </c>
      <c r="E251" s="19">
        <f t="shared" si="32"/>
        <v>-18.715792140537957</v>
      </c>
      <c r="F251" s="19"/>
      <c r="G251" s="18">
        <v>15155.348</v>
      </c>
      <c r="H251" s="18">
        <v>11443.285</v>
      </c>
      <c r="I251" s="18">
        <v>10451.472</v>
      </c>
      <c r="J251" s="19">
        <f t="shared" si="33"/>
        <v>-8.667205264921733</v>
      </c>
      <c r="K251" s="129">
        <f t="shared" si="34"/>
        <v>21.599751999504</v>
      </c>
      <c r="L251" s="21"/>
      <c r="U251" s="30"/>
    </row>
    <row r="252" spans="1:21" ht="11.25" customHeight="1">
      <c r="A252" s="16" t="s">
        <v>62</v>
      </c>
      <c r="B252" s="18">
        <v>7427.554</v>
      </c>
      <c r="C252" s="18">
        <v>6337.498</v>
      </c>
      <c r="D252" s="18">
        <v>4721.876</v>
      </c>
      <c r="E252" s="19">
        <f t="shared" si="32"/>
        <v>-25.493057354810986</v>
      </c>
      <c r="F252" s="19"/>
      <c r="G252" s="18">
        <v>27640.32</v>
      </c>
      <c r="H252" s="18">
        <v>23471.559</v>
      </c>
      <c r="I252" s="18">
        <v>14090.344</v>
      </c>
      <c r="J252" s="19">
        <f t="shared" si="33"/>
        <v>-39.96843584186291</v>
      </c>
      <c r="K252" s="129">
        <f t="shared" si="34"/>
        <v>29.12010250687168</v>
      </c>
      <c r="L252" s="21"/>
      <c r="U252" s="30"/>
    </row>
    <row r="253" spans="1:21" ht="11.25" customHeight="1">
      <c r="A253" s="16" t="s">
        <v>63</v>
      </c>
      <c r="B253" s="141"/>
      <c r="C253" s="141"/>
      <c r="D253" s="18"/>
      <c r="E253" s="142"/>
      <c r="F253" s="19"/>
      <c r="G253" s="18">
        <v>46113.568</v>
      </c>
      <c r="H253" s="18">
        <v>22416.179000000004</v>
      </c>
      <c r="I253" s="18">
        <v>20936.739</v>
      </c>
      <c r="J253" s="19">
        <f t="shared" si="33"/>
        <v>-6.599875919977265</v>
      </c>
      <c r="K253" s="129">
        <f t="shared" si="34"/>
        <v>43.26934713869428</v>
      </c>
      <c r="L253" s="21"/>
      <c r="U253" s="30"/>
    </row>
    <row r="254" spans="1:21" ht="11.25" customHeight="1">
      <c r="A254" s="16"/>
      <c r="B254" s="18"/>
      <c r="C254" s="18"/>
      <c r="D254" s="18"/>
      <c r="E254" s="19"/>
      <c r="F254" s="19"/>
      <c r="G254" s="18"/>
      <c r="H254" s="18"/>
      <c r="I254" s="18"/>
      <c r="J254" s="19"/>
      <c r="K254" s="129"/>
      <c r="L254" s="21"/>
      <c r="U254" s="29"/>
    </row>
    <row r="255" spans="1:21" ht="11.25" customHeight="1">
      <c r="A255" s="24" t="s">
        <v>326</v>
      </c>
      <c r="B255" s="18"/>
      <c r="C255" s="18"/>
      <c r="D255" s="18"/>
      <c r="E255" s="19"/>
      <c r="F255" s="19"/>
      <c r="G255" s="25">
        <f>(G257+G267+G274)</f>
        <v>1146296</v>
      </c>
      <c r="H255" s="25">
        <f>(H257+H267+H274)</f>
        <v>564140</v>
      </c>
      <c r="I255" s="25">
        <f>(I257+I267+I274)</f>
        <v>597780</v>
      </c>
      <c r="J255" s="23">
        <f t="shared" si="33"/>
        <v>5.963058815187722</v>
      </c>
      <c r="K255" s="140">
        <f>+I255/$I$244*100</f>
        <v>92.5116881549197</v>
      </c>
      <c r="L255" s="21"/>
      <c r="S255" s="260"/>
      <c r="T255" s="20"/>
      <c r="U255" s="30"/>
    </row>
    <row r="256" spans="1:21" ht="11.25" customHeight="1">
      <c r="A256" s="24"/>
      <c r="B256" s="18"/>
      <c r="C256" s="18"/>
      <c r="D256" s="18"/>
      <c r="E256" s="19"/>
      <c r="F256" s="19"/>
      <c r="G256" s="18"/>
      <c r="H256" s="18"/>
      <c r="I256" s="18"/>
      <c r="J256" s="19"/>
      <c r="K256" s="129"/>
      <c r="L256" s="21"/>
      <c r="U256" s="30"/>
    </row>
    <row r="257" spans="1:21" ht="11.25" customHeight="1">
      <c r="A257" s="24" t="s">
        <v>64</v>
      </c>
      <c r="B257" s="25">
        <f>SUM(B258:B265)</f>
        <v>72949.154</v>
      </c>
      <c r="C257" s="25">
        <f>SUM(C258:C265)</f>
        <v>38016.31</v>
      </c>
      <c r="D257" s="25">
        <f>SUM(D258:D265)</f>
        <v>45554.236999999994</v>
      </c>
      <c r="E257" s="23">
        <f t="shared" si="32"/>
        <v>19.828139553786244</v>
      </c>
      <c r="F257" s="19"/>
      <c r="G257" s="25">
        <f>SUM(G258:G265)</f>
        <v>199560.172</v>
      </c>
      <c r="H257" s="25">
        <f>SUM(H258:H265)</f>
        <v>108815.14499999999</v>
      </c>
      <c r="I257" s="25">
        <f>SUM(I258:I265)</f>
        <v>119658.303</v>
      </c>
      <c r="J257" s="23">
        <f t="shared" si="33"/>
        <v>9.96475077067629</v>
      </c>
      <c r="K257" s="140">
        <f>+I257/$I$244*100</f>
        <v>18.518169915826714</v>
      </c>
      <c r="L257" s="21"/>
      <c r="Q257" s="260"/>
      <c r="R257" s="250"/>
      <c r="S257" s="248"/>
      <c r="T257" s="30"/>
      <c r="U257" s="30"/>
    </row>
    <row r="258" spans="1:17" ht="11.25" customHeight="1">
      <c r="A258" s="16" t="s">
        <v>65</v>
      </c>
      <c r="B258" s="18">
        <v>1455.437</v>
      </c>
      <c r="C258" s="18">
        <v>403.501</v>
      </c>
      <c r="D258" s="18">
        <v>1088.126</v>
      </c>
      <c r="E258" s="19">
        <f t="shared" si="32"/>
        <v>169.67120279751475</v>
      </c>
      <c r="F258" s="19"/>
      <c r="G258" s="18">
        <v>1415.46</v>
      </c>
      <c r="H258" s="18">
        <v>394.708</v>
      </c>
      <c r="I258" s="18">
        <v>1033.272</v>
      </c>
      <c r="J258" s="19">
        <f t="shared" si="33"/>
        <v>161.78136749191805</v>
      </c>
      <c r="K258" s="129">
        <f>+I258/$I$257*100</f>
        <v>0.8635188483326559</v>
      </c>
      <c r="L258" s="20">
        <f>+H258/C258*1000</f>
        <v>978.2082324455207</v>
      </c>
      <c r="M258" s="20">
        <f>+I258/D258*1000</f>
        <v>949.5885586779473</v>
      </c>
      <c r="N258" s="19">
        <f aca="true" t="shared" si="35" ref="N258:N272">+M258/L258*100-100</f>
        <v>-2.9257240757445118</v>
      </c>
      <c r="Q258" s="260"/>
    </row>
    <row r="259" spans="1:21" ht="11.25" customHeight="1">
      <c r="A259" s="16" t="s">
        <v>66</v>
      </c>
      <c r="B259" s="18">
        <v>1863.638</v>
      </c>
      <c r="C259" s="18">
        <v>1492.22</v>
      </c>
      <c r="D259" s="18">
        <v>4017.478</v>
      </c>
      <c r="E259" s="19">
        <f t="shared" si="32"/>
        <v>169.2282639289113</v>
      </c>
      <c r="F259" s="19"/>
      <c r="G259" s="18">
        <v>6527.964</v>
      </c>
      <c r="H259" s="18">
        <v>5300.023</v>
      </c>
      <c r="I259" s="18">
        <v>14343.392</v>
      </c>
      <c r="J259" s="19">
        <f t="shared" si="33"/>
        <v>170.6288633087064</v>
      </c>
      <c r="K259" s="129">
        <f aca="true" t="shared" si="36" ref="K259:K265">+I259/$I$257*100</f>
        <v>11.98695923340982</v>
      </c>
      <c r="L259" s="20">
        <f aca="true" t="shared" si="37" ref="L259:L272">+H259/C259*1000</f>
        <v>3551.7705164117892</v>
      </c>
      <c r="M259" s="20">
        <f aca="true" t="shared" si="38" ref="M259:M264">+I259/D259*1000</f>
        <v>3570.247802228164</v>
      </c>
      <c r="N259" s="19">
        <f t="shared" si="35"/>
        <v>0.5202274677093044</v>
      </c>
      <c r="Q259" s="260"/>
      <c r="S259" s="260"/>
      <c r="T259" s="20"/>
      <c r="U259" s="20"/>
    </row>
    <row r="260" spans="1:17" ht="11.25" customHeight="1">
      <c r="A260" s="16" t="s">
        <v>67</v>
      </c>
      <c r="B260" s="18">
        <v>13973.736</v>
      </c>
      <c r="C260" s="18">
        <v>10292.647</v>
      </c>
      <c r="D260" s="18">
        <v>8867.469</v>
      </c>
      <c r="E260" s="19">
        <f t="shared" si="32"/>
        <v>-13.846564445472595</v>
      </c>
      <c r="F260" s="19"/>
      <c r="G260" s="18">
        <v>53604.184</v>
      </c>
      <c r="H260" s="18">
        <v>38846.988</v>
      </c>
      <c r="I260" s="18">
        <v>35359.645</v>
      </c>
      <c r="J260" s="19">
        <f t="shared" si="33"/>
        <v>-8.977125845638284</v>
      </c>
      <c r="K260" s="129">
        <f t="shared" si="36"/>
        <v>29.55051518656419</v>
      </c>
      <c r="L260" s="20">
        <f t="shared" si="37"/>
        <v>3774.24660536789</v>
      </c>
      <c r="M260" s="20">
        <f t="shared" si="38"/>
        <v>3987.5690571909527</v>
      </c>
      <c r="N260" s="19">
        <f t="shared" si="35"/>
        <v>5.652053883274789</v>
      </c>
      <c r="Q260" s="260"/>
    </row>
    <row r="261" spans="1:17" ht="11.25" customHeight="1">
      <c r="A261" s="16" t="s">
        <v>68</v>
      </c>
      <c r="B261" s="18">
        <v>49.591</v>
      </c>
      <c r="C261" s="18">
        <v>21.849</v>
      </c>
      <c r="D261" s="18">
        <v>23.142</v>
      </c>
      <c r="E261" s="19">
        <f t="shared" si="32"/>
        <v>5.917890978992176</v>
      </c>
      <c r="F261" s="19"/>
      <c r="G261" s="18">
        <v>25.292</v>
      </c>
      <c r="H261" s="18">
        <v>12.09</v>
      </c>
      <c r="I261" s="18">
        <v>17.617</v>
      </c>
      <c r="J261" s="19">
        <f t="shared" si="33"/>
        <v>45.71546732837058</v>
      </c>
      <c r="K261" s="129">
        <f t="shared" si="36"/>
        <v>0.014722756013011484</v>
      </c>
      <c r="L261" s="20">
        <f t="shared" si="37"/>
        <v>553.3434024440478</v>
      </c>
      <c r="M261" s="20">
        <f t="shared" si="38"/>
        <v>761.2565897502377</v>
      </c>
      <c r="N261" s="19">
        <f t="shared" si="35"/>
        <v>37.57398866379606</v>
      </c>
      <c r="Q261" s="260"/>
    </row>
    <row r="262" spans="1:14" ht="11.25" customHeight="1">
      <c r="A262" s="16" t="s">
        <v>69</v>
      </c>
      <c r="B262" s="18">
        <v>10361.314</v>
      </c>
      <c r="C262" s="18">
        <v>5543.003</v>
      </c>
      <c r="D262" s="18">
        <v>4973.927</v>
      </c>
      <c r="E262" s="19">
        <f t="shared" si="32"/>
        <v>-10.266564892712495</v>
      </c>
      <c r="F262" s="19"/>
      <c r="G262" s="18">
        <v>46798.986</v>
      </c>
      <c r="H262" s="18">
        <v>24492.177</v>
      </c>
      <c r="I262" s="18">
        <v>23283.486</v>
      </c>
      <c r="J262" s="19">
        <f t="shared" si="33"/>
        <v>-4.935008431467722</v>
      </c>
      <c r="K262" s="129">
        <f t="shared" si="36"/>
        <v>19.458312057124864</v>
      </c>
      <c r="L262" s="20">
        <f t="shared" si="37"/>
        <v>4418.5754544964175</v>
      </c>
      <c r="M262" s="20">
        <f t="shared" si="38"/>
        <v>4681.107302137728</v>
      </c>
      <c r="N262" s="19">
        <f t="shared" si="35"/>
        <v>5.941549495870973</v>
      </c>
    </row>
    <row r="263" spans="1:14" ht="11.25" customHeight="1">
      <c r="A263" s="16" t="s">
        <v>117</v>
      </c>
      <c r="B263" s="18">
        <v>27649.935</v>
      </c>
      <c r="C263" s="18">
        <v>13260.617</v>
      </c>
      <c r="D263" s="18">
        <v>15642.195</v>
      </c>
      <c r="E263" s="19">
        <f t="shared" si="32"/>
        <v>17.959782715992773</v>
      </c>
      <c r="F263" s="19"/>
      <c r="G263" s="18">
        <v>55768.191</v>
      </c>
      <c r="H263" s="18">
        <v>25746.124</v>
      </c>
      <c r="I263" s="18">
        <v>29360.999</v>
      </c>
      <c r="J263" s="19">
        <f t="shared" si="33"/>
        <v>14.040462945024274</v>
      </c>
      <c r="K263" s="129">
        <f t="shared" si="36"/>
        <v>24.537368710635985</v>
      </c>
      <c r="L263" s="20">
        <f t="shared" si="37"/>
        <v>1941.5479686955744</v>
      </c>
      <c r="M263" s="20">
        <f t="shared" si="38"/>
        <v>1877.03829289943</v>
      </c>
      <c r="N263" s="19">
        <f t="shared" si="35"/>
        <v>-3.3225898528525732</v>
      </c>
    </row>
    <row r="264" spans="1:14" ht="11.25" customHeight="1">
      <c r="A264" s="16" t="s">
        <v>70</v>
      </c>
      <c r="B264" s="18">
        <v>3582.089</v>
      </c>
      <c r="C264" s="18">
        <v>1593.187</v>
      </c>
      <c r="D264" s="18">
        <v>1967.956</v>
      </c>
      <c r="E264" s="19">
        <f t="shared" si="32"/>
        <v>23.52322734242746</v>
      </c>
      <c r="F264" s="19"/>
      <c r="G264" s="18">
        <v>6577.448</v>
      </c>
      <c r="H264" s="18">
        <v>2932.572</v>
      </c>
      <c r="I264" s="18">
        <v>3522.493</v>
      </c>
      <c r="J264" s="19">
        <f t="shared" si="33"/>
        <v>20.11616424080978</v>
      </c>
      <c r="K264" s="129">
        <f t="shared" si="36"/>
        <v>2.943793210906559</v>
      </c>
      <c r="L264" s="20">
        <f t="shared" si="37"/>
        <v>1840.695411147593</v>
      </c>
      <c r="M264" s="20">
        <f t="shared" si="38"/>
        <v>1789.9246731126104</v>
      </c>
      <c r="N264" s="19">
        <f t="shared" si="35"/>
        <v>-2.7582367906990726</v>
      </c>
    </row>
    <row r="265" spans="1:14" ht="11.25" customHeight="1">
      <c r="A265" s="16" t="s">
        <v>0</v>
      </c>
      <c r="B265" s="207">
        <v>14013.414</v>
      </c>
      <c r="C265" s="207">
        <v>5409.286</v>
      </c>
      <c r="D265" s="207">
        <v>8973.944</v>
      </c>
      <c r="E265" s="19">
        <f t="shared" si="32"/>
        <v>65.89886354687104</v>
      </c>
      <c r="F265" s="19"/>
      <c r="G265" s="18">
        <v>28842.647</v>
      </c>
      <c r="H265" s="18">
        <v>11090.463</v>
      </c>
      <c r="I265" s="18">
        <v>12737.399</v>
      </c>
      <c r="J265" s="19">
        <f t="shared" si="33"/>
        <v>14.850020238109082</v>
      </c>
      <c r="K265" s="129">
        <f t="shared" si="36"/>
        <v>10.64480999701291</v>
      </c>
      <c r="L265" s="20"/>
      <c r="N265" s="19"/>
    </row>
    <row r="266" spans="1:14" ht="11.25" customHeight="1">
      <c r="A266" s="16"/>
      <c r="B266" s="18"/>
      <c r="C266" s="18"/>
      <c r="D266" s="18"/>
      <c r="E266" s="19"/>
      <c r="F266" s="19"/>
      <c r="G266" s="18"/>
      <c r="H266" s="18"/>
      <c r="I266" s="18"/>
      <c r="J266" s="19"/>
      <c r="K266" s="129"/>
      <c r="L266" s="20"/>
      <c r="N266" s="19"/>
    </row>
    <row r="267" spans="1:14" ht="11.25" customHeight="1">
      <c r="A267" s="24" t="s">
        <v>71</v>
      </c>
      <c r="B267" s="25">
        <f>SUM(B268:B272)</f>
        <v>234073.14099999997</v>
      </c>
      <c r="C267" s="25">
        <f>SUM(C268:C272)</f>
        <v>114057.388</v>
      </c>
      <c r="D267" s="25">
        <f>SUM(D268:D272)</f>
        <v>128089.931</v>
      </c>
      <c r="E267" s="23">
        <f aca="true" t="shared" si="39" ref="E267:E272">+D267/C267*100-100</f>
        <v>12.303054844636634</v>
      </c>
      <c r="F267" s="23"/>
      <c r="G267" s="25">
        <f>SUM(G268:G272)</f>
        <v>759101.6429999999</v>
      </c>
      <c r="H267" s="25">
        <f>SUM(H268:H272)</f>
        <v>366829.91199999995</v>
      </c>
      <c r="I267" s="25">
        <f>SUM(I268:I272)</f>
        <v>378532.779</v>
      </c>
      <c r="J267" s="23">
        <f aca="true" t="shared" si="40" ref="J267:J272">+I267/H267*100-100</f>
        <v>3.19027064510486</v>
      </c>
      <c r="K267" s="140">
        <f>+I267/$I$244*100</f>
        <v>58.581261345751166</v>
      </c>
      <c r="L267" s="20">
        <f t="shared" si="37"/>
        <v>3216.187205689823</v>
      </c>
      <c r="M267" s="20">
        <f aca="true" t="shared" si="41" ref="M267:M272">+I267/D267*1000</f>
        <v>2955.2110462140854</v>
      </c>
      <c r="N267" s="19">
        <f t="shared" si="35"/>
        <v>-8.114457983479298</v>
      </c>
    </row>
    <row r="268" spans="1:14" ht="11.25" customHeight="1">
      <c r="A268" s="16" t="s">
        <v>72</v>
      </c>
      <c r="B268" s="18">
        <v>4046.567</v>
      </c>
      <c r="C268" s="18">
        <v>1435.675</v>
      </c>
      <c r="D268" s="18">
        <v>786.565</v>
      </c>
      <c r="E268" s="19">
        <f t="shared" si="39"/>
        <v>-45.2128789593745</v>
      </c>
      <c r="F268" s="19"/>
      <c r="G268" s="18">
        <v>30288.541</v>
      </c>
      <c r="H268" s="18">
        <v>9868.482</v>
      </c>
      <c r="I268" s="18">
        <v>7092.441</v>
      </c>
      <c r="J268" s="19">
        <f t="shared" si="40"/>
        <v>-28.130375066803595</v>
      </c>
      <c r="K268" s="129">
        <f>+I268/$I$267*100</f>
        <v>1.8736662697314252</v>
      </c>
      <c r="L268" s="20">
        <f t="shared" si="37"/>
        <v>6873.757640134432</v>
      </c>
      <c r="M268" s="20">
        <f t="shared" si="41"/>
        <v>9016.980160571598</v>
      </c>
      <c r="N268" s="19">
        <f t="shared" si="35"/>
        <v>31.179780152901202</v>
      </c>
    </row>
    <row r="269" spans="1:14" ht="11.25" customHeight="1">
      <c r="A269" s="16" t="s">
        <v>73</v>
      </c>
      <c r="B269" s="18">
        <v>97228.778</v>
      </c>
      <c r="C269" s="18">
        <v>46778.29</v>
      </c>
      <c r="D269" s="18">
        <v>47348.181</v>
      </c>
      <c r="E269" s="19">
        <f t="shared" si="39"/>
        <v>1.2182809589662043</v>
      </c>
      <c r="F269" s="19"/>
      <c r="G269" s="18">
        <v>246545.664</v>
      </c>
      <c r="H269" s="18">
        <v>118450.258</v>
      </c>
      <c r="I269" s="18">
        <v>112454.401</v>
      </c>
      <c r="J269" s="19">
        <f t="shared" si="40"/>
        <v>-5.06191974693715</v>
      </c>
      <c r="K269" s="129">
        <f>+I269/$I$267*100</f>
        <v>29.707969095062175</v>
      </c>
      <c r="L269" s="20">
        <f t="shared" si="37"/>
        <v>2532.1630611123237</v>
      </c>
      <c r="M269" s="20">
        <f t="shared" si="41"/>
        <v>2375.0521904949214</v>
      </c>
      <c r="N269" s="19">
        <f t="shared" si="35"/>
        <v>-6.204611110170248</v>
      </c>
    </row>
    <row r="270" spans="1:26" ht="11.25" customHeight="1">
      <c r="A270" s="16" t="s">
        <v>74</v>
      </c>
      <c r="B270" s="18">
        <v>6440.491</v>
      </c>
      <c r="C270" s="18">
        <v>4875.976</v>
      </c>
      <c r="D270" s="18">
        <v>3418.52</v>
      </c>
      <c r="E270" s="19">
        <f t="shared" si="39"/>
        <v>-29.890549092120224</v>
      </c>
      <c r="F270" s="19"/>
      <c r="G270" s="18">
        <v>44641.104</v>
      </c>
      <c r="H270" s="18">
        <v>34517.587</v>
      </c>
      <c r="I270" s="18">
        <v>22082.511</v>
      </c>
      <c r="J270" s="19">
        <f t="shared" si="40"/>
        <v>-36.025333984093386</v>
      </c>
      <c r="K270" s="129">
        <f>+I270/$I$267*100</f>
        <v>5.833711695546451</v>
      </c>
      <c r="L270" s="20">
        <f t="shared" si="37"/>
        <v>7079.113391862471</v>
      </c>
      <c r="M270" s="20">
        <f t="shared" si="41"/>
        <v>6459.669974140856</v>
      </c>
      <c r="N270" s="19">
        <f t="shared" si="35"/>
        <v>-8.750296589876257</v>
      </c>
      <c r="U270" s="20"/>
      <c r="V270" s="20"/>
      <c r="W270" s="20"/>
      <c r="X270" s="20"/>
      <c r="Y270" s="20"/>
      <c r="Z270" s="20"/>
    </row>
    <row r="271" spans="1:20" ht="11.25" customHeight="1">
      <c r="A271" s="16" t="s">
        <v>75</v>
      </c>
      <c r="B271" s="18">
        <v>100887.639</v>
      </c>
      <c r="C271" s="18">
        <v>48475.787</v>
      </c>
      <c r="D271" s="18">
        <v>60706.404</v>
      </c>
      <c r="E271" s="19">
        <f t="shared" si="39"/>
        <v>25.23036294387549</v>
      </c>
      <c r="F271" s="19"/>
      <c r="G271" s="18">
        <v>403331.685</v>
      </c>
      <c r="H271" s="18">
        <v>188757.692</v>
      </c>
      <c r="I271" s="18">
        <v>214698.103</v>
      </c>
      <c r="J271" s="19">
        <f t="shared" si="40"/>
        <v>13.742704058915905</v>
      </c>
      <c r="K271" s="129">
        <f>+I271/$I$267*100</f>
        <v>56.71849702611884</v>
      </c>
      <c r="L271" s="20">
        <f t="shared" si="37"/>
        <v>3893.8551322539647</v>
      </c>
      <c r="M271" s="20">
        <f t="shared" si="41"/>
        <v>3536.6631665417044</v>
      </c>
      <c r="N271" s="19">
        <f t="shared" si="35"/>
        <v>-9.17322174503957</v>
      </c>
      <c r="Q271" s="260"/>
      <c r="R271" s="251"/>
      <c r="S271" s="248"/>
      <c r="T271" s="30"/>
    </row>
    <row r="272" spans="1:24" ht="11.25" customHeight="1">
      <c r="A272" s="16" t="s">
        <v>76</v>
      </c>
      <c r="B272" s="18">
        <v>25469.666</v>
      </c>
      <c r="C272" s="18">
        <v>12491.66</v>
      </c>
      <c r="D272" s="18">
        <v>15830.261</v>
      </c>
      <c r="E272" s="19">
        <f t="shared" si="39"/>
        <v>26.726640014217494</v>
      </c>
      <c r="F272" s="19"/>
      <c r="G272" s="18">
        <v>34294.649</v>
      </c>
      <c r="H272" s="18">
        <v>15235.893</v>
      </c>
      <c r="I272" s="18">
        <v>22205.323</v>
      </c>
      <c r="J272" s="19">
        <f t="shared" si="40"/>
        <v>45.74349531071135</v>
      </c>
      <c r="K272" s="129">
        <f>+I272/$I$267*100</f>
        <v>5.86615591354111</v>
      </c>
      <c r="L272" s="20">
        <f t="shared" si="37"/>
        <v>1219.685213974764</v>
      </c>
      <c r="M272" s="20">
        <f t="shared" si="41"/>
        <v>1402.7136381390048</v>
      </c>
      <c r="N272" s="19">
        <f t="shared" si="35"/>
        <v>15.006201769699217</v>
      </c>
      <c r="Q272" s="260"/>
      <c r="R272" s="250"/>
      <c r="S272" s="248"/>
      <c r="T272" s="30"/>
      <c r="U272" s="20"/>
      <c r="V272" s="20"/>
      <c r="W272" s="20"/>
      <c r="X272" s="20"/>
    </row>
    <row r="273" spans="1:24" ht="11.25" customHeight="1">
      <c r="A273" s="16"/>
      <c r="B273" s="18"/>
      <c r="C273" s="18"/>
      <c r="D273" s="18"/>
      <c r="E273" s="19"/>
      <c r="F273" s="19"/>
      <c r="G273" s="18"/>
      <c r="H273" s="18"/>
      <c r="I273" s="18"/>
      <c r="J273" s="19"/>
      <c r="K273" s="129"/>
      <c r="L273" s="21"/>
      <c r="N273" s="143"/>
      <c r="P273" s="199"/>
      <c r="Q273" s="262"/>
      <c r="R273" s="262"/>
      <c r="S273" s="263"/>
      <c r="T273" s="200"/>
      <c r="U273" s="200"/>
      <c r="V273" s="20"/>
      <c r="W273" s="20"/>
      <c r="X273" s="20"/>
    </row>
    <row r="274" spans="1:25" ht="11.25" customHeight="1">
      <c r="A274" s="24" t="s">
        <v>77</v>
      </c>
      <c r="B274" s="18"/>
      <c r="C274" s="18"/>
      <c r="D274" s="18"/>
      <c r="E274" s="19"/>
      <c r="F274" s="19"/>
      <c r="G274" s="25">
        <v>187634.18500000006</v>
      </c>
      <c r="H274" s="25">
        <v>88494.94300000009</v>
      </c>
      <c r="I274" s="25">
        <v>99588.918</v>
      </c>
      <c r="J274" s="23">
        <f>+I274/H274*100-100</f>
        <v>12.536281310447194</v>
      </c>
      <c r="K274" s="140">
        <f>+I274/$I$244*100</f>
        <v>15.412256893341814</v>
      </c>
      <c r="L274" s="21"/>
      <c r="N274" s="143"/>
      <c r="P274" s="199"/>
      <c r="Q274" s="248"/>
      <c r="R274" s="264"/>
      <c r="S274" s="264"/>
      <c r="T274" s="198"/>
      <c r="U274" s="198"/>
      <c r="V274" s="198"/>
      <c r="W274" s="198"/>
      <c r="X274" s="198"/>
      <c r="Y274" s="198"/>
    </row>
    <row r="275" spans="1:25" ht="11.25" customHeight="1">
      <c r="A275" s="121" t="s">
        <v>153</v>
      </c>
      <c r="B275" s="18">
        <v>3893.324</v>
      </c>
      <c r="C275" s="18">
        <v>2066.408</v>
      </c>
      <c r="D275" s="18">
        <v>1194.505</v>
      </c>
      <c r="E275" s="19">
        <f>+D275/C275*100-100</f>
        <v>-42.19413591120437</v>
      </c>
      <c r="F275" s="19"/>
      <c r="G275" s="18">
        <v>9158.001</v>
      </c>
      <c r="H275" s="18">
        <v>4704.81</v>
      </c>
      <c r="I275" s="18">
        <v>3719.94</v>
      </c>
      <c r="J275" s="19">
        <f>+I275/H275*100-100</f>
        <v>-20.933257666090668</v>
      </c>
      <c r="K275" s="129">
        <f>+I275/$I$274*100</f>
        <v>3.7352951259094915</v>
      </c>
      <c r="L275" s="21"/>
      <c r="N275" s="143"/>
      <c r="P275" s="199"/>
      <c r="Q275" s="263"/>
      <c r="R275" s="264"/>
      <c r="S275" s="264"/>
      <c r="T275" s="198"/>
      <c r="U275" s="198"/>
      <c r="V275" s="198"/>
      <c r="W275" s="198"/>
      <c r="X275" s="198"/>
      <c r="Y275" s="198"/>
    </row>
    <row r="276" spans="1:25" ht="15">
      <c r="A276" s="16" t="s">
        <v>0</v>
      </c>
      <c r="B276" s="18"/>
      <c r="C276" s="18"/>
      <c r="D276" s="18"/>
      <c r="E276" s="18"/>
      <c r="F276" s="18"/>
      <c r="G276" s="18">
        <f>+G274-G275</f>
        <v>178476.18400000007</v>
      </c>
      <c r="H276" s="18">
        <f>+H274-H275</f>
        <v>83790.13300000009</v>
      </c>
      <c r="I276" s="18">
        <f>+I274-I275</f>
        <v>95868.978</v>
      </c>
      <c r="J276" s="19">
        <f>+I276/H276*100-100</f>
        <v>14.415593540112766</v>
      </c>
      <c r="K276" s="129">
        <f>+I276/$I$274*100</f>
        <v>96.26470487409051</v>
      </c>
      <c r="L276" s="21"/>
      <c r="P276" s="199"/>
      <c r="Q276" s="263"/>
      <c r="R276" s="264"/>
      <c r="S276" s="264"/>
      <c r="T276" s="198"/>
      <c r="U276" s="198"/>
      <c r="V276" s="198"/>
      <c r="W276" s="198"/>
      <c r="X276" s="198"/>
      <c r="Y276" s="198"/>
    </row>
    <row r="277" spans="1:25" ht="15">
      <c r="A277" s="122"/>
      <c r="B277" s="128"/>
      <c r="C277" s="128"/>
      <c r="D277" s="128"/>
      <c r="E277" s="128"/>
      <c r="F277" s="128"/>
      <c r="G277" s="128"/>
      <c r="H277" s="128"/>
      <c r="I277" s="128"/>
      <c r="J277" s="122"/>
      <c r="K277" s="122"/>
      <c r="P277" s="199"/>
      <c r="Q277" s="265"/>
      <c r="R277" s="264"/>
      <c r="S277" s="264"/>
      <c r="T277" s="198"/>
      <c r="U277" s="198"/>
      <c r="V277" s="198"/>
      <c r="W277" s="198"/>
      <c r="X277" s="198"/>
      <c r="Y277" s="198"/>
    </row>
    <row r="278" spans="1:25" ht="15">
      <c r="A278" s="16" t="s">
        <v>375</v>
      </c>
      <c r="B278" s="16"/>
      <c r="C278" s="16"/>
      <c r="D278" s="16"/>
      <c r="E278" s="16"/>
      <c r="F278" s="16"/>
      <c r="G278" s="16"/>
      <c r="H278" s="16"/>
      <c r="I278" s="16"/>
      <c r="J278" s="16"/>
      <c r="K278" s="16"/>
      <c r="P278" s="199"/>
      <c r="Q278" s="265"/>
      <c r="R278" s="264"/>
      <c r="S278" s="264"/>
      <c r="T278" s="198"/>
      <c r="U278" s="198"/>
      <c r="V278" s="198"/>
      <c r="W278" s="198"/>
      <c r="X278" s="198"/>
      <c r="Y278" s="198"/>
    </row>
    <row r="279" spans="1:25" ht="19.5" customHeight="1">
      <c r="A279" s="324" t="s">
        <v>257</v>
      </c>
      <c r="B279" s="324"/>
      <c r="C279" s="324"/>
      <c r="D279" s="324"/>
      <c r="E279" s="324"/>
      <c r="F279" s="324"/>
      <c r="G279" s="324"/>
      <c r="H279" s="324"/>
      <c r="I279" s="324"/>
      <c r="J279" s="324"/>
      <c r="K279" s="324"/>
      <c r="P279" s="199"/>
      <c r="Q279" s="265"/>
      <c r="R279" s="264"/>
      <c r="S279" s="264"/>
      <c r="T279" s="198"/>
      <c r="U279" s="198"/>
      <c r="V279" s="198"/>
      <c r="W279" s="198"/>
      <c r="X279" s="198"/>
      <c r="Y279" s="198"/>
    </row>
    <row r="280" spans="1:25" ht="19.5" customHeight="1">
      <c r="A280" s="325" t="s">
        <v>189</v>
      </c>
      <c r="B280" s="325"/>
      <c r="C280" s="325"/>
      <c r="D280" s="325"/>
      <c r="E280" s="325"/>
      <c r="F280" s="325"/>
      <c r="G280" s="325"/>
      <c r="H280" s="325"/>
      <c r="I280" s="325"/>
      <c r="J280" s="325"/>
      <c r="K280" s="325"/>
      <c r="P280" s="199"/>
      <c r="Q280" s="265"/>
      <c r="R280" s="264"/>
      <c r="S280" s="264"/>
      <c r="T280" s="198"/>
      <c r="U280" s="198"/>
      <c r="V280" s="198"/>
      <c r="W280" s="198"/>
      <c r="X280" s="198"/>
      <c r="Y280" s="198"/>
    </row>
    <row r="281" spans="1:25" s="27" customFormat="1" ht="15.75">
      <c r="A281" s="24"/>
      <c r="B281" s="326" t="s">
        <v>118</v>
      </c>
      <c r="C281" s="326"/>
      <c r="D281" s="326"/>
      <c r="E281" s="326"/>
      <c r="F281" s="187"/>
      <c r="G281" s="326" t="s">
        <v>119</v>
      </c>
      <c r="H281" s="326"/>
      <c r="I281" s="326"/>
      <c r="J281" s="326"/>
      <c r="K281" s="187"/>
      <c r="L281" s="328" t="s">
        <v>198</v>
      </c>
      <c r="M281" s="328" t="s">
        <v>198</v>
      </c>
      <c r="N281" s="328" t="s">
        <v>196</v>
      </c>
      <c r="O281" s="137"/>
      <c r="P281" s="209"/>
      <c r="Q281" s="33"/>
      <c r="R281" s="29"/>
      <c r="S281" s="29"/>
      <c r="T281" s="29"/>
      <c r="U281" s="21"/>
      <c r="V281" s="210"/>
      <c r="W281" s="210"/>
      <c r="X281" s="210"/>
      <c r="Y281" s="210"/>
    </row>
    <row r="282" spans="1:25" s="27" customFormat="1" ht="15.75">
      <c r="A282" s="24" t="s">
        <v>330</v>
      </c>
      <c r="B282" s="188">
        <f>+B241</f>
        <v>2011</v>
      </c>
      <c r="C282" s="327" t="str">
        <f>+C241</f>
        <v>enero - junio</v>
      </c>
      <c r="D282" s="327"/>
      <c r="E282" s="327"/>
      <c r="F282" s="187"/>
      <c r="G282" s="188">
        <f>+G241</f>
        <v>2011</v>
      </c>
      <c r="H282" s="327" t="str">
        <f>+C282</f>
        <v>enero - junio</v>
      </c>
      <c r="I282" s="327"/>
      <c r="J282" s="327"/>
      <c r="K282" s="189" t="s">
        <v>223</v>
      </c>
      <c r="L282" s="329"/>
      <c r="M282" s="329"/>
      <c r="N282" s="329"/>
      <c r="O282" s="137"/>
      <c r="P282" s="209"/>
      <c r="Q282" s="33"/>
      <c r="R282" s="29"/>
      <c r="S282" s="29"/>
      <c r="T282" s="29"/>
      <c r="U282" s="29"/>
      <c r="V282" s="210"/>
      <c r="W282" s="210"/>
      <c r="X282" s="210"/>
      <c r="Y282" s="210"/>
    </row>
    <row r="283" spans="1:20" s="27" customFormat="1" ht="12.75">
      <c r="A283" s="190"/>
      <c r="B283" s="190"/>
      <c r="C283" s="191">
        <f>+C242</f>
        <v>2011</v>
      </c>
      <c r="D283" s="191">
        <f>+D242</f>
        <v>2012</v>
      </c>
      <c r="E283" s="192" t="str">
        <f>+E242</f>
        <v>Var % 12/11</v>
      </c>
      <c r="F283" s="193"/>
      <c r="G283" s="190"/>
      <c r="H283" s="191">
        <f>+H242</f>
        <v>2011</v>
      </c>
      <c r="I283" s="191">
        <f>+I242</f>
        <v>2012</v>
      </c>
      <c r="J283" s="192" t="str">
        <f>+J242</f>
        <v>Var % 12/11</v>
      </c>
      <c r="K283" s="193">
        <v>2008</v>
      </c>
      <c r="L283" s="194"/>
      <c r="M283" s="194"/>
      <c r="N283" s="193"/>
      <c r="Q283" s="33"/>
      <c r="R283" s="29"/>
      <c r="S283" s="29"/>
      <c r="T283" s="29"/>
    </row>
    <row r="284" spans="1:20" ht="12.75">
      <c r="A284" s="16"/>
      <c r="B284" s="18"/>
      <c r="C284" s="18"/>
      <c r="D284" s="18"/>
      <c r="E284" s="19"/>
      <c r="F284" s="19"/>
      <c r="G284" s="18"/>
      <c r="H284" s="18"/>
      <c r="I284" s="18"/>
      <c r="J284" s="19"/>
      <c r="K284" s="19"/>
      <c r="Q284" s="33"/>
      <c r="R284" s="29"/>
      <c r="S284" s="29"/>
      <c r="T284" s="29"/>
    </row>
    <row r="285" spans="1:20" s="126" customFormat="1" ht="12.75">
      <c r="A285" s="124" t="s">
        <v>379</v>
      </c>
      <c r="B285" s="124"/>
      <c r="C285" s="124"/>
      <c r="D285" s="124"/>
      <c r="E285" s="124"/>
      <c r="F285" s="124"/>
      <c r="G285" s="124">
        <f>+G287+G297</f>
        <v>5111091.340000001</v>
      </c>
      <c r="H285" s="124">
        <f>+H287+H297</f>
        <v>2535558.382</v>
      </c>
      <c r="I285" s="124">
        <f>+I287+I297</f>
        <v>2360996.181</v>
      </c>
      <c r="J285" s="125">
        <f>+I285/H285*100-100</f>
        <v>-6.884566422892178</v>
      </c>
      <c r="K285" s="124">
        <f>+K287+K297</f>
        <v>99.99999999999999</v>
      </c>
      <c r="L285" s="129"/>
      <c r="M285" s="129"/>
      <c r="N285" s="129"/>
      <c r="Q285" s="33"/>
      <c r="R285" s="29"/>
      <c r="S285" s="29"/>
      <c r="T285" s="29"/>
    </row>
    <row r="286" spans="1:22" ht="18">
      <c r="A286" s="16"/>
      <c r="B286" s="18"/>
      <c r="C286" s="18"/>
      <c r="D286" s="18"/>
      <c r="E286" s="19"/>
      <c r="F286" s="19"/>
      <c r="G286" s="18"/>
      <c r="H286" s="18"/>
      <c r="I286" s="18"/>
      <c r="J286" s="19"/>
      <c r="K286" s="19"/>
      <c r="Q286" s="33"/>
      <c r="R286" s="29"/>
      <c r="S286" s="29"/>
      <c r="T286" s="29"/>
      <c r="V286" s="201"/>
    </row>
    <row r="287" spans="1:22" ht="15" customHeight="1">
      <c r="A287" s="24" t="s">
        <v>325</v>
      </c>
      <c r="B287" s="25"/>
      <c r="C287" s="25"/>
      <c r="D287" s="25"/>
      <c r="E287" s="23"/>
      <c r="F287" s="23"/>
      <c r="G287" s="25">
        <f>+G289+G292+G295</f>
        <v>421678</v>
      </c>
      <c r="H287" s="25">
        <f>+H289+H292+H295</f>
        <v>218738</v>
      </c>
      <c r="I287" s="25">
        <f>+I289+I292+I295</f>
        <v>194920</v>
      </c>
      <c r="J287" s="23">
        <f>+I287/H287*100-100</f>
        <v>-10.88882590130659</v>
      </c>
      <c r="K287" s="23">
        <f>+I287/$I$285*100</f>
        <v>8.25583715757819</v>
      </c>
      <c r="Q287" s="33"/>
      <c r="R287" s="29"/>
      <c r="S287" s="29"/>
      <c r="T287" s="29"/>
      <c r="V287" s="201"/>
    </row>
    <row r="288" spans="1:22" ht="18">
      <c r="A288" s="24"/>
      <c r="B288" s="18"/>
      <c r="C288" s="18"/>
      <c r="D288" s="18"/>
      <c r="E288" s="19"/>
      <c r="F288" s="19"/>
      <c r="G288" s="18"/>
      <c r="H288" s="18"/>
      <c r="I288" s="18"/>
      <c r="J288" s="23"/>
      <c r="K288" s="19"/>
      <c r="Q288" s="33"/>
      <c r="R288" s="29"/>
      <c r="S288" s="29"/>
      <c r="T288" s="29"/>
      <c r="V288" s="201"/>
    </row>
    <row r="289" spans="1:22" ht="14.25" customHeight="1">
      <c r="A289" s="24" t="s">
        <v>79</v>
      </c>
      <c r="B289" s="25">
        <f>+B290+B291</f>
        <v>5121905.211</v>
      </c>
      <c r="C289" s="25">
        <f>+C290+C291</f>
        <v>2647077.7</v>
      </c>
      <c r="D289" s="25">
        <f>+D290+D291</f>
        <v>2202991.978</v>
      </c>
      <c r="E289" s="23">
        <f aca="true" t="shared" si="42" ref="E289:E294">+D289/C289*100-100</f>
        <v>-16.77645208525614</v>
      </c>
      <c r="F289" s="18"/>
      <c r="G289" s="25">
        <f>+G290+G291</f>
        <v>410658.753</v>
      </c>
      <c r="H289" s="25">
        <f>+H290+H291</f>
        <v>214200.6</v>
      </c>
      <c r="I289" s="25">
        <f>+I290+I291</f>
        <v>190540.246</v>
      </c>
      <c r="J289" s="23">
        <f aca="true" t="shared" si="43" ref="J289:J295">+I289/H289*100-100</f>
        <v>-11.04588595923633</v>
      </c>
      <c r="K289" s="23">
        <f aca="true" t="shared" si="44" ref="K289:K316">+I289/$I$285*100</f>
        <v>8.07033266437969</v>
      </c>
      <c r="Q289" s="33"/>
      <c r="R289" s="29"/>
      <c r="S289" s="29"/>
      <c r="T289" s="29"/>
      <c r="V289" s="201"/>
    </row>
    <row r="290" spans="1:20" ht="11.25" customHeight="1">
      <c r="A290" s="16" t="s">
        <v>102</v>
      </c>
      <c r="B290" s="18">
        <v>0</v>
      </c>
      <c r="C290" s="18">
        <v>0</v>
      </c>
      <c r="D290" s="18">
        <v>6736.017</v>
      </c>
      <c r="E290" s="19"/>
      <c r="F290" s="19"/>
      <c r="G290" s="18">
        <v>0</v>
      </c>
      <c r="H290" s="18">
        <v>0</v>
      </c>
      <c r="I290" s="18">
        <v>497.358</v>
      </c>
      <c r="J290" s="19"/>
      <c r="K290" s="129">
        <f t="shared" si="44"/>
        <v>0.021065599512716877</v>
      </c>
      <c r="L290" s="20"/>
      <c r="M290" s="20"/>
      <c r="N290" s="19"/>
      <c r="Q290" s="33"/>
      <c r="R290" s="29"/>
      <c r="S290" s="29"/>
      <c r="T290" s="29"/>
    </row>
    <row r="291" spans="1:20" ht="11.25" customHeight="1">
      <c r="A291" s="16" t="s">
        <v>103</v>
      </c>
      <c r="B291" s="18">
        <v>5121905.211</v>
      </c>
      <c r="C291" s="18">
        <v>2647077.7</v>
      </c>
      <c r="D291" s="18">
        <v>2196255.961</v>
      </c>
      <c r="E291" s="19">
        <f t="shared" si="42"/>
        <v>-17.030922023936057</v>
      </c>
      <c r="F291" s="19"/>
      <c r="G291" s="18">
        <v>410658.753</v>
      </c>
      <c r="H291" s="18">
        <v>214200.6</v>
      </c>
      <c r="I291" s="18">
        <v>190042.888</v>
      </c>
      <c r="J291" s="19">
        <f t="shared" si="43"/>
        <v>-11.278078586147757</v>
      </c>
      <c r="K291" s="129">
        <f t="shared" si="44"/>
        <v>8.049267064866973</v>
      </c>
      <c r="L291" s="20"/>
      <c r="M291" s="20"/>
      <c r="N291" s="19"/>
      <c r="Q291" s="33"/>
      <c r="R291" s="29"/>
      <c r="S291" s="29"/>
      <c r="T291" s="29"/>
    </row>
    <row r="292" spans="1:22" ht="18">
      <c r="A292" s="24" t="s">
        <v>380</v>
      </c>
      <c r="B292" s="25">
        <f>+B293+B294</f>
        <v>1043290</v>
      </c>
      <c r="C292" s="25">
        <f>+C293+C294</f>
        <v>455458</v>
      </c>
      <c r="D292" s="25">
        <f>+D293+D294</f>
        <v>720316</v>
      </c>
      <c r="E292" s="23">
        <f t="shared" si="42"/>
        <v>58.15201401666016</v>
      </c>
      <c r="F292" s="19"/>
      <c r="G292" s="25">
        <f>+G293+G294</f>
        <v>7039.092000000001</v>
      </c>
      <c r="H292" s="25">
        <f>+H293+H294</f>
        <v>2284.837</v>
      </c>
      <c r="I292" s="25">
        <f>+I293+I294</f>
        <v>1609.2620000000002</v>
      </c>
      <c r="J292" s="23">
        <f t="shared" si="43"/>
        <v>-29.567754723859935</v>
      </c>
      <c r="K292" s="19">
        <f t="shared" si="44"/>
        <v>0.06816029661337263</v>
      </c>
      <c r="Q292" s="260"/>
      <c r="R292" s="260"/>
      <c r="S292" s="260"/>
      <c r="U292" s="267"/>
      <c r="V292" s="201"/>
    </row>
    <row r="293" spans="1:14" ht="11.25" customHeight="1">
      <c r="A293" s="16" t="s">
        <v>102</v>
      </c>
      <c r="B293" s="18">
        <v>1040891</v>
      </c>
      <c r="C293" s="18">
        <v>454103</v>
      </c>
      <c r="D293" s="18">
        <v>701184</v>
      </c>
      <c r="E293" s="19">
        <f t="shared" si="42"/>
        <v>54.410783456616684</v>
      </c>
      <c r="F293" s="19"/>
      <c r="G293" s="18">
        <v>6246.907</v>
      </c>
      <c r="H293" s="18">
        <v>1845.544</v>
      </c>
      <c r="I293" s="18">
        <v>1056.807</v>
      </c>
      <c r="J293" s="19">
        <f t="shared" si="43"/>
        <v>-42.737371745133146</v>
      </c>
      <c r="K293" s="129">
        <f t="shared" si="44"/>
        <v>0.04476106350804809</v>
      </c>
      <c r="L293" s="20"/>
      <c r="M293" s="20"/>
      <c r="N293" s="19"/>
    </row>
    <row r="294" spans="1:19" ht="11.25" customHeight="1">
      <c r="A294" s="16" t="s">
        <v>103</v>
      </c>
      <c r="B294" s="18">
        <v>2399</v>
      </c>
      <c r="C294" s="18">
        <v>1355</v>
      </c>
      <c r="D294" s="18">
        <v>19132</v>
      </c>
      <c r="E294" s="19">
        <f t="shared" si="42"/>
        <v>1311.9557195571956</v>
      </c>
      <c r="F294" s="19"/>
      <c r="G294" s="18">
        <v>792.185</v>
      </c>
      <c r="H294" s="18">
        <v>439.293</v>
      </c>
      <c r="I294" s="18">
        <v>552.455</v>
      </c>
      <c r="J294" s="19">
        <f t="shared" si="43"/>
        <v>25.760028045063322</v>
      </c>
      <c r="K294" s="129">
        <f t="shared" si="44"/>
        <v>0.02339923310532454</v>
      </c>
      <c r="L294" s="20"/>
      <c r="M294" s="20"/>
      <c r="N294" s="19"/>
      <c r="Q294" s="260"/>
      <c r="R294" s="260"/>
      <c r="S294" s="260"/>
    </row>
    <row r="295" spans="1:20" ht="11.25" customHeight="1">
      <c r="A295" s="24" t="s">
        <v>80</v>
      </c>
      <c r="B295" s="25"/>
      <c r="C295" s="25"/>
      <c r="D295" s="25"/>
      <c r="E295" s="23"/>
      <c r="F295" s="23"/>
      <c r="G295" s="25">
        <v>3980.1549999999697</v>
      </c>
      <c r="H295" s="25">
        <v>2252.5629999999946</v>
      </c>
      <c r="I295" s="25">
        <v>2770.4919999999984</v>
      </c>
      <c r="J295" s="23">
        <f t="shared" si="43"/>
        <v>22.99287522701941</v>
      </c>
      <c r="K295" s="140">
        <f t="shared" si="44"/>
        <v>0.11734419658512775</v>
      </c>
      <c r="L295" s="20"/>
      <c r="M295" s="20"/>
      <c r="N295" s="19"/>
      <c r="T295" s="20"/>
    </row>
    <row r="296" spans="1:14" ht="11.25" customHeight="1">
      <c r="A296" s="16"/>
      <c r="B296" s="18"/>
      <c r="C296" s="18"/>
      <c r="D296" s="18"/>
      <c r="E296" s="19"/>
      <c r="F296" s="19"/>
      <c r="G296" s="18"/>
      <c r="H296" s="18"/>
      <c r="I296" s="18"/>
      <c r="J296" s="19"/>
      <c r="K296" s="129"/>
      <c r="L296" s="20"/>
      <c r="M296" s="20"/>
      <c r="N296" s="19"/>
    </row>
    <row r="297" spans="1:19" ht="11.25" customHeight="1">
      <c r="A297" s="24" t="s">
        <v>326</v>
      </c>
      <c r="B297" s="25"/>
      <c r="C297" s="25"/>
      <c r="D297" s="25"/>
      <c r="E297" s="23"/>
      <c r="F297" s="23"/>
      <c r="G297" s="25">
        <f>+G299+G306+G311+G315+G316</f>
        <v>4689413.340000001</v>
      </c>
      <c r="H297" s="25">
        <f>+H299+H306+H311+H315+H316</f>
        <v>2316820.382</v>
      </c>
      <c r="I297" s="25">
        <f>+I299+I306+I311+I315+I316</f>
        <v>2166076.181</v>
      </c>
      <c r="J297" s="23">
        <f>+I297/H297*100-100</f>
        <v>-6.506512208333987</v>
      </c>
      <c r="K297" s="140">
        <f t="shared" si="44"/>
        <v>91.7441628424218</v>
      </c>
      <c r="L297" s="20"/>
      <c r="M297" s="20"/>
      <c r="N297" s="19"/>
      <c r="Q297" s="260"/>
      <c r="R297" s="248"/>
      <c r="S297" s="260"/>
    </row>
    <row r="298" spans="1:14" ht="11.25" customHeight="1">
      <c r="A298" s="16"/>
      <c r="B298" s="18"/>
      <c r="C298" s="18"/>
      <c r="D298" s="18"/>
      <c r="E298" s="19"/>
      <c r="F298" s="19"/>
      <c r="G298" s="18"/>
      <c r="H298" s="18"/>
      <c r="I298" s="18"/>
      <c r="J298" s="19"/>
      <c r="K298" s="129"/>
      <c r="L298" s="20"/>
      <c r="M298" s="20"/>
      <c r="N298" s="19"/>
    </row>
    <row r="299" spans="1:17" ht="11.25">
      <c r="A299" s="24" t="s">
        <v>81</v>
      </c>
      <c r="B299" s="25">
        <f>+B300+B301+B302+B303</f>
        <v>4024910.244</v>
      </c>
      <c r="C299" s="25">
        <f>+C300+C301+C302+C303</f>
        <v>1919622.0210000002</v>
      </c>
      <c r="D299" s="25">
        <f>+D300+D301+D302+D303</f>
        <v>2153357.9359999998</v>
      </c>
      <c r="E299" s="23">
        <f>+D299/C299*100-100</f>
        <v>12.176142617817959</v>
      </c>
      <c r="F299" s="19"/>
      <c r="G299" s="25">
        <f>SUM(G300:G304)</f>
        <v>2790796.478</v>
      </c>
      <c r="H299" s="25">
        <f>SUM(H300:H304)</f>
        <v>1422805.7889999999</v>
      </c>
      <c r="I299" s="25">
        <f>SUM(I300:I304)</f>
        <v>1275094.418</v>
      </c>
      <c r="J299" s="23">
        <f>+I299/H299*100-100</f>
        <v>-10.381695951899147</v>
      </c>
      <c r="K299" s="23">
        <f t="shared" si="44"/>
        <v>54.00662772185992</v>
      </c>
      <c r="L299" s="20">
        <f>+H299/C299*1000</f>
        <v>741.1905955625624</v>
      </c>
      <c r="M299" s="20">
        <f>+I299/D299*1000</f>
        <v>592.1423450708662</v>
      </c>
      <c r="N299" s="19">
        <f>+M299/L299*100-100</f>
        <v>-20.109301357037438</v>
      </c>
      <c r="Q299" s="259"/>
    </row>
    <row r="300" spans="1:19" ht="12.75">
      <c r="A300" s="16" t="s">
        <v>381</v>
      </c>
      <c r="B300" s="18">
        <v>361280.545</v>
      </c>
      <c r="C300" s="18">
        <v>190178.731</v>
      </c>
      <c r="D300" s="18">
        <v>194530.441</v>
      </c>
      <c r="E300" s="19">
        <f>+D300/C300*100-100</f>
        <v>2.2882211786343163</v>
      </c>
      <c r="F300" s="19"/>
      <c r="G300" s="18">
        <v>250956.03</v>
      </c>
      <c r="H300" s="18">
        <v>136439.621</v>
      </c>
      <c r="I300" s="18">
        <v>114275.829</v>
      </c>
      <c r="J300" s="19">
        <f>+I300/H300*100-100</f>
        <v>-16.244395753635246</v>
      </c>
      <c r="K300" s="19">
        <f t="shared" si="44"/>
        <v>4.8401530641865955</v>
      </c>
      <c r="L300" s="20">
        <f>+H300/C300*1000</f>
        <v>717.4283910854365</v>
      </c>
      <c r="M300" s="20">
        <f>+I300/D300*1000</f>
        <v>587.4444555441069</v>
      </c>
      <c r="N300" s="19">
        <f>+M300/L300*100-100</f>
        <v>-18.118036190994587</v>
      </c>
      <c r="Q300" s="248"/>
      <c r="R300" s="248"/>
      <c r="S300" s="248"/>
    </row>
    <row r="301" spans="1:17" ht="11.25">
      <c r="A301" s="16" t="s">
        <v>382</v>
      </c>
      <c r="B301" s="18">
        <v>0</v>
      </c>
      <c r="C301" s="18">
        <v>0</v>
      </c>
      <c r="D301" s="18">
        <v>0</v>
      </c>
      <c r="E301" s="19"/>
      <c r="F301" s="19"/>
      <c r="G301" s="18">
        <v>0</v>
      </c>
      <c r="H301" s="18">
        <v>0</v>
      </c>
      <c r="I301" s="18">
        <v>0</v>
      </c>
      <c r="J301" s="19"/>
      <c r="K301" s="19">
        <f t="shared" si="44"/>
        <v>0</v>
      </c>
      <c r="L301" s="20"/>
      <c r="M301" s="20"/>
      <c r="N301" s="19"/>
      <c r="Q301" s="259"/>
    </row>
    <row r="302" spans="1:17" ht="11.25">
      <c r="A302" s="16" t="s">
        <v>383</v>
      </c>
      <c r="B302" s="18">
        <v>1799255.517</v>
      </c>
      <c r="C302" s="18">
        <v>852178.581</v>
      </c>
      <c r="D302" s="18">
        <v>962464.472</v>
      </c>
      <c r="E302" s="19">
        <f>+D302/C302*100-100</f>
        <v>12.941640808500907</v>
      </c>
      <c r="F302" s="19"/>
      <c r="G302" s="18">
        <v>1359840.262</v>
      </c>
      <c r="H302" s="18">
        <v>683719.654</v>
      </c>
      <c r="I302" s="18">
        <v>602389.312</v>
      </c>
      <c r="J302" s="19">
        <f>+I302/H302*100-100</f>
        <v>-11.895276305747387</v>
      </c>
      <c r="K302" s="19">
        <f t="shared" si="44"/>
        <v>25.514201032924078</v>
      </c>
      <c r="L302" s="20">
        <f>+H302/C302*1000</f>
        <v>802.3196889056755</v>
      </c>
      <c r="M302" s="20">
        <f>+I302/D302*1000</f>
        <v>625.8821281457131</v>
      </c>
      <c r="N302" s="19">
        <f>+M302/L302*100-100</f>
        <v>-21.990929949708033</v>
      </c>
      <c r="Q302" s="259"/>
    </row>
    <row r="303" spans="1:18" ht="11.25">
      <c r="A303" s="16" t="s">
        <v>384</v>
      </c>
      <c r="B303" s="18">
        <v>1864374.182</v>
      </c>
      <c r="C303" s="18">
        <v>877264.709</v>
      </c>
      <c r="D303" s="18">
        <v>996363.023</v>
      </c>
      <c r="E303" s="19">
        <f>+D303/C303*100-100</f>
        <v>13.576097702113302</v>
      </c>
      <c r="F303" s="19"/>
      <c r="G303" s="18">
        <v>1179995.53</v>
      </c>
      <c r="H303" s="18">
        <v>602646.514</v>
      </c>
      <c r="I303" s="18">
        <v>558428.977</v>
      </c>
      <c r="J303" s="19">
        <f>+I303/H303*100-100</f>
        <v>-7.337226047573225</v>
      </c>
      <c r="K303" s="19">
        <f t="shared" si="44"/>
        <v>23.652260918248388</v>
      </c>
      <c r="L303" s="20">
        <f>+H303/C303*1000</f>
        <v>686.9608543662504</v>
      </c>
      <c r="M303" s="20">
        <f>+I303/D303*1000</f>
        <v>560.4673839848028</v>
      </c>
      <c r="N303" s="19">
        <f>+M303/L303*100-100</f>
        <v>-18.41349031425422</v>
      </c>
      <c r="Q303" s="259"/>
      <c r="R303" s="260"/>
    </row>
    <row r="304" spans="1:19" ht="11.25">
      <c r="A304" s="16" t="s">
        <v>0</v>
      </c>
      <c r="B304" s="18">
        <v>23.28</v>
      </c>
      <c r="C304" s="18">
        <v>0</v>
      </c>
      <c r="D304" s="18">
        <v>0.047</v>
      </c>
      <c r="E304" s="19"/>
      <c r="F304" s="19"/>
      <c r="G304" s="18">
        <v>4.656</v>
      </c>
      <c r="H304" s="18">
        <v>0</v>
      </c>
      <c r="I304" s="18">
        <v>0.3</v>
      </c>
      <c r="J304" s="19"/>
      <c r="K304" s="19">
        <f t="shared" si="44"/>
        <v>1.2706500858164665E-05</v>
      </c>
      <c r="L304" s="20"/>
      <c r="M304" s="20"/>
      <c r="N304" s="19"/>
      <c r="Q304" s="259"/>
      <c r="S304" s="260"/>
    </row>
    <row r="305" spans="1:17" ht="11.25">
      <c r="A305" s="16"/>
      <c r="B305" s="18"/>
      <c r="C305" s="18"/>
      <c r="D305" s="18"/>
      <c r="E305" s="19"/>
      <c r="F305" s="19"/>
      <c r="G305" s="18"/>
      <c r="H305" s="18"/>
      <c r="I305" s="18"/>
      <c r="J305" s="19"/>
      <c r="K305" s="19"/>
      <c r="L305" s="20"/>
      <c r="M305" s="20"/>
      <c r="N305" s="19"/>
      <c r="Q305" s="259"/>
    </row>
    <row r="306" spans="1:19" ht="12.75">
      <c r="A306" s="24" t="s">
        <v>386</v>
      </c>
      <c r="B306" s="18"/>
      <c r="C306" s="18"/>
      <c r="D306" s="18"/>
      <c r="E306" s="19"/>
      <c r="F306" s="19"/>
      <c r="G306" s="25">
        <f>+G307+G308+G309</f>
        <v>678500.79</v>
      </c>
      <c r="H306" s="25">
        <f>+H307+H308+H309</f>
        <v>317051.27900000004</v>
      </c>
      <c r="I306" s="25">
        <f>+I307+I308+I309</f>
        <v>346851.643</v>
      </c>
      <c r="J306" s="23">
        <f aca="true" t="shared" si="45" ref="J306:J316">+I306/H306*100-100</f>
        <v>9.399225290619299</v>
      </c>
      <c r="K306" s="23">
        <f t="shared" si="44"/>
        <v>14.690902331451081</v>
      </c>
      <c r="L306" s="20"/>
      <c r="M306" s="20"/>
      <c r="N306" s="19"/>
      <c r="Q306" s="248"/>
      <c r="R306" s="248"/>
      <c r="S306" s="248"/>
    </row>
    <row r="307" spans="1:17" ht="11.25">
      <c r="A307" s="16" t="s">
        <v>387</v>
      </c>
      <c r="B307" s="18">
        <v>5178352</v>
      </c>
      <c r="C307" s="18">
        <v>1802790</v>
      </c>
      <c r="D307" s="18">
        <v>2959343</v>
      </c>
      <c r="E307" s="19">
        <f>+D307/C307*100-100</f>
        <v>64.15350650935494</v>
      </c>
      <c r="F307" s="19"/>
      <c r="G307" s="18">
        <v>673625.707</v>
      </c>
      <c r="H307" s="18">
        <v>314831.976</v>
      </c>
      <c r="I307" s="18">
        <v>344375.164</v>
      </c>
      <c r="J307" s="19">
        <f t="shared" si="45"/>
        <v>9.383795247024068</v>
      </c>
      <c r="K307" s="19">
        <f t="shared" si="44"/>
        <v>14.586011056321993</v>
      </c>
      <c r="L307" s="20">
        <f>+H307/C307*1000</f>
        <v>174.6359675835788</v>
      </c>
      <c r="M307" s="20">
        <f>+I307/D307*1000</f>
        <v>116.36878996452928</v>
      </c>
      <c r="N307" s="19">
        <f>+M307/L307*100-100</f>
        <v>-33.36493531389145</v>
      </c>
      <c r="Q307" s="259"/>
    </row>
    <row r="308" spans="1:17" ht="11.25">
      <c r="A308" s="16" t="s">
        <v>388</v>
      </c>
      <c r="B308" s="18">
        <v>173082</v>
      </c>
      <c r="C308" s="18">
        <v>154694</v>
      </c>
      <c r="D308" s="18">
        <v>72958</v>
      </c>
      <c r="E308" s="19">
        <f>+D308/C308*100-100</f>
        <v>-52.83721411302313</v>
      </c>
      <c r="F308" s="19"/>
      <c r="G308" s="18">
        <v>3579.618</v>
      </c>
      <c r="H308" s="18">
        <v>1848.767</v>
      </c>
      <c r="I308" s="18">
        <v>1884.409</v>
      </c>
      <c r="J308" s="19">
        <f t="shared" si="45"/>
        <v>1.927879500229082</v>
      </c>
      <c r="K308" s="19">
        <f t="shared" si="44"/>
        <v>0.07981414858544408</v>
      </c>
      <c r="L308" s="20">
        <f>+H308/C308*1000</f>
        <v>11.951122861908026</v>
      </c>
      <c r="M308" s="20">
        <f>+I308/D308*1000</f>
        <v>25.828682255544287</v>
      </c>
      <c r="N308" s="19">
        <f>+M308/L308*100-100</f>
        <v>116.11929317427064</v>
      </c>
      <c r="Q308" s="259"/>
    </row>
    <row r="309" spans="1:17" ht="11.25">
      <c r="A309" s="16" t="s">
        <v>104</v>
      </c>
      <c r="B309" s="141"/>
      <c r="C309" s="141"/>
      <c r="D309" s="141"/>
      <c r="E309" s="19"/>
      <c r="F309" s="19"/>
      <c r="G309" s="18">
        <v>1295.465</v>
      </c>
      <c r="H309" s="18">
        <v>370.536</v>
      </c>
      <c r="I309" s="18">
        <v>592.07</v>
      </c>
      <c r="J309" s="19">
        <f t="shared" si="45"/>
        <v>59.787443055465616</v>
      </c>
      <c r="K309" s="19">
        <f t="shared" si="44"/>
        <v>0.025077126543645186</v>
      </c>
      <c r="L309" s="20"/>
      <c r="M309" s="20"/>
      <c r="N309" s="19"/>
      <c r="Q309" s="259"/>
    </row>
    <row r="310" spans="1:20" ht="12.75">
      <c r="A310" s="16"/>
      <c r="B310" s="18"/>
      <c r="C310" s="18"/>
      <c r="D310" s="18"/>
      <c r="E310" s="19"/>
      <c r="F310" s="19"/>
      <c r="G310" s="18"/>
      <c r="H310" s="18"/>
      <c r="I310" s="18"/>
      <c r="J310" s="19"/>
      <c r="K310" s="19"/>
      <c r="L310" s="20"/>
      <c r="M310" s="20"/>
      <c r="N310" s="19"/>
      <c r="Q310" s="259"/>
      <c r="R310" s="248"/>
      <c r="S310" s="248"/>
      <c r="T310" s="30"/>
    </row>
    <row r="311" spans="1:17" ht="11.25">
      <c r="A311" s="24" t="s">
        <v>385</v>
      </c>
      <c r="B311" s="18"/>
      <c r="C311" s="18"/>
      <c r="D311" s="18"/>
      <c r="E311" s="19"/>
      <c r="F311" s="19"/>
      <c r="G311" s="25">
        <f>SUM(G312:G314)</f>
        <v>1078397.202</v>
      </c>
      <c r="H311" s="25">
        <f>SUM(H312:H314)</f>
        <v>509434.516</v>
      </c>
      <c r="I311" s="25">
        <f>SUM(I312:I314)</f>
        <v>488542.506</v>
      </c>
      <c r="J311" s="23">
        <f t="shared" si="45"/>
        <v>-4.101019727528637</v>
      </c>
      <c r="K311" s="23">
        <f t="shared" si="44"/>
        <v>20.692219239129724</v>
      </c>
      <c r="L311" s="20"/>
      <c r="M311" s="20"/>
      <c r="N311" s="19"/>
      <c r="Q311" s="259"/>
    </row>
    <row r="312" spans="1:20" ht="11.25">
      <c r="A312" s="16" t="s">
        <v>389</v>
      </c>
      <c r="B312" s="141"/>
      <c r="C312" s="141"/>
      <c r="D312" s="141"/>
      <c r="E312" s="19"/>
      <c r="F312" s="19"/>
      <c r="G312" s="18">
        <v>622247.009</v>
      </c>
      <c r="H312" s="18">
        <v>292261.451</v>
      </c>
      <c r="I312" s="18">
        <v>254249.932</v>
      </c>
      <c r="J312" s="19">
        <f t="shared" si="45"/>
        <v>-13.005998180717995</v>
      </c>
      <c r="K312" s="19">
        <f t="shared" si="44"/>
        <v>10.768756597154361</v>
      </c>
      <c r="L312" s="20"/>
      <c r="M312" s="20"/>
      <c r="N312" s="19"/>
      <c r="Q312" s="259"/>
      <c r="T312" s="20"/>
    </row>
    <row r="313" spans="1:17" ht="11.25">
      <c r="A313" s="16" t="s">
        <v>390</v>
      </c>
      <c r="B313" s="141"/>
      <c r="C313" s="141"/>
      <c r="D313" s="141"/>
      <c r="E313" s="19"/>
      <c r="F313" s="19"/>
      <c r="G313" s="18">
        <v>19870.479</v>
      </c>
      <c r="H313" s="18">
        <v>8476.87</v>
      </c>
      <c r="I313" s="18">
        <v>11991.118</v>
      </c>
      <c r="J313" s="19">
        <f t="shared" si="45"/>
        <v>41.456905673910285</v>
      </c>
      <c r="K313" s="19">
        <f t="shared" si="44"/>
        <v>0.5078838371911794</v>
      </c>
      <c r="L313" s="20"/>
      <c r="M313" s="20"/>
      <c r="N313" s="19"/>
      <c r="Q313" s="259"/>
    </row>
    <row r="314" spans="1:17" ht="11.25">
      <c r="A314" s="16" t="s">
        <v>105</v>
      </c>
      <c r="B314" s="141"/>
      <c r="C314" s="141"/>
      <c r="D314" s="141"/>
      <c r="E314" s="19"/>
      <c r="F314" s="19"/>
      <c r="G314" s="18">
        <v>436279.714</v>
      </c>
      <c r="H314" s="18">
        <v>208696.195</v>
      </c>
      <c r="I314" s="18">
        <v>222301.456</v>
      </c>
      <c r="J314" s="19">
        <f t="shared" si="45"/>
        <v>6.519170605865625</v>
      </c>
      <c r="K314" s="19">
        <f t="shared" si="44"/>
        <v>9.415578804784182</v>
      </c>
      <c r="L314" s="20"/>
      <c r="M314" s="20"/>
      <c r="N314" s="19"/>
      <c r="Q314" s="259"/>
    </row>
    <row r="315" spans="1:17" ht="11.25">
      <c r="A315" s="24" t="s">
        <v>11</v>
      </c>
      <c r="B315" s="25">
        <v>210750.892</v>
      </c>
      <c r="C315" s="25">
        <v>101419.571</v>
      </c>
      <c r="D315" s="25">
        <v>82469.826</v>
      </c>
      <c r="E315" s="23">
        <f>+D315/C315*100-100</f>
        <v>-18.684505182929627</v>
      </c>
      <c r="F315" s="19"/>
      <c r="G315" s="25">
        <v>141171.261</v>
      </c>
      <c r="H315" s="25">
        <v>67343.578</v>
      </c>
      <c r="I315" s="25">
        <v>55587.614</v>
      </c>
      <c r="J315" s="23">
        <f t="shared" si="45"/>
        <v>-17.456696464806186</v>
      </c>
      <c r="K315" s="19">
        <f t="shared" si="44"/>
        <v>2.354413549981088</v>
      </c>
      <c r="L315" s="20">
        <f>+H315/C315*1000</f>
        <v>664.0096909895232</v>
      </c>
      <c r="M315" s="20">
        <f>+I315/D315*1000</f>
        <v>674.035786131039</v>
      </c>
      <c r="N315" s="19">
        <f>+M315/L315*100-100</f>
        <v>1.5099320503251477</v>
      </c>
      <c r="Q315" s="259"/>
    </row>
    <row r="316" spans="1:17" ht="12.75">
      <c r="A316" s="24" t="s">
        <v>80</v>
      </c>
      <c r="B316" s="25"/>
      <c r="C316" s="25"/>
      <c r="D316" s="25"/>
      <c r="E316" s="23"/>
      <c r="F316" s="23"/>
      <c r="G316" s="25">
        <v>547.609</v>
      </c>
      <c r="H316" s="25">
        <v>185.22</v>
      </c>
      <c r="I316" s="25">
        <v>0</v>
      </c>
      <c r="J316" s="23">
        <f t="shared" si="45"/>
        <v>-100</v>
      </c>
      <c r="K316" s="19">
        <f t="shared" si="44"/>
        <v>0</v>
      </c>
      <c r="L316" s="20"/>
      <c r="M316" s="20"/>
      <c r="N316" s="19"/>
      <c r="Q316" s="248"/>
    </row>
    <row r="317" spans="1:17" ht="11.25">
      <c r="A317" s="122"/>
      <c r="B317" s="128"/>
      <c r="C317" s="128"/>
      <c r="D317" s="128"/>
      <c r="E317" s="128"/>
      <c r="F317" s="128"/>
      <c r="G317" s="128"/>
      <c r="H317" s="128"/>
      <c r="I317" s="128"/>
      <c r="J317" s="122"/>
      <c r="K317" s="122"/>
      <c r="Q317" s="259"/>
    </row>
    <row r="318" spans="1:17" ht="11.25">
      <c r="A318" s="16" t="s">
        <v>375</v>
      </c>
      <c r="B318" s="16"/>
      <c r="C318" s="16"/>
      <c r="D318" s="16"/>
      <c r="E318" s="16"/>
      <c r="F318" s="16"/>
      <c r="G318" s="16"/>
      <c r="H318" s="16"/>
      <c r="I318" s="16"/>
      <c r="J318" s="16"/>
      <c r="K318" s="16"/>
      <c r="Q318" s="259"/>
    </row>
    <row r="319" spans="1:17" ht="11.25">
      <c r="A319" s="16"/>
      <c r="B319" s="16"/>
      <c r="C319" s="16"/>
      <c r="D319" s="16"/>
      <c r="E319" s="16"/>
      <c r="F319" s="16"/>
      <c r="G319" s="16"/>
      <c r="H319" s="16"/>
      <c r="I319" s="16"/>
      <c r="J319" s="16"/>
      <c r="K319" s="16"/>
      <c r="Q319" s="259"/>
    </row>
    <row r="320" spans="1:17" ht="19.5" customHeight="1">
      <c r="A320" s="324" t="s">
        <v>258</v>
      </c>
      <c r="B320" s="324"/>
      <c r="C320" s="324"/>
      <c r="D320" s="324"/>
      <c r="E320" s="324"/>
      <c r="F320" s="324"/>
      <c r="G320" s="324"/>
      <c r="H320" s="324"/>
      <c r="I320" s="324"/>
      <c r="J320" s="324"/>
      <c r="K320" s="119"/>
      <c r="Q320" s="259"/>
    </row>
    <row r="321" spans="1:19" ht="19.5" customHeight="1">
      <c r="A321" s="325" t="s">
        <v>363</v>
      </c>
      <c r="B321" s="325"/>
      <c r="C321" s="325"/>
      <c r="D321" s="325"/>
      <c r="E321" s="325"/>
      <c r="F321" s="325"/>
      <c r="G321" s="325"/>
      <c r="H321" s="325"/>
      <c r="I321" s="325"/>
      <c r="J321" s="325"/>
      <c r="K321" s="120"/>
      <c r="Q321" s="259"/>
      <c r="R321" s="260"/>
      <c r="S321" s="260"/>
    </row>
    <row r="322" spans="1:20" s="27" customFormat="1" ht="12.75">
      <c r="A322" s="24"/>
      <c r="B322" s="326" t="s">
        <v>118</v>
      </c>
      <c r="C322" s="326"/>
      <c r="D322" s="326"/>
      <c r="E322" s="326"/>
      <c r="F322" s="187"/>
      <c r="G322" s="326" t="s">
        <v>119</v>
      </c>
      <c r="H322" s="326"/>
      <c r="I322" s="326"/>
      <c r="J322" s="326"/>
      <c r="K322" s="187"/>
      <c r="L322" s="328"/>
      <c r="M322" s="328"/>
      <c r="N322" s="328"/>
      <c r="O322" s="137"/>
      <c r="P322" s="137"/>
      <c r="Q322" s="249"/>
      <c r="R322" s="249"/>
      <c r="S322" s="249"/>
      <c r="T322" s="137"/>
    </row>
    <row r="323" spans="1:19" s="27" customFormat="1" ht="12.75">
      <c r="A323" s="24" t="s">
        <v>330</v>
      </c>
      <c r="B323" s="188">
        <f>+B282</f>
        <v>2011</v>
      </c>
      <c r="C323" s="327" t="str">
        <f>+C282</f>
        <v>enero - junio</v>
      </c>
      <c r="D323" s="327"/>
      <c r="E323" s="327"/>
      <c r="F323" s="187"/>
      <c r="G323" s="188">
        <f>+B323</f>
        <v>2011</v>
      </c>
      <c r="H323" s="327" t="str">
        <f>+C323</f>
        <v>enero - junio</v>
      </c>
      <c r="I323" s="327"/>
      <c r="J323" s="327"/>
      <c r="K323" s="189" t="s">
        <v>223</v>
      </c>
      <c r="L323" s="329"/>
      <c r="M323" s="329"/>
      <c r="N323" s="329"/>
      <c r="O323" s="137"/>
      <c r="P323" s="137"/>
      <c r="Q323" s="249"/>
      <c r="R323" s="255"/>
      <c r="S323" s="255"/>
    </row>
    <row r="324" spans="1:19" s="27" customFormat="1" ht="12.75">
      <c r="A324" s="190"/>
      <c r="B324" s="190"/>
      <c r="C324" s="191">
        <f>+C283</f>
        <v>2011</v>
      </c>
      <c r="D324" s="191">
        <f>+D283</f>
        <v>2012</v>
      </c>
      <c r="E324" s="192" t="str">
        <f>+E283</f>
        <v>Var % 12/11</v>
      </c>
      <c r="F324" s="193"/>
      <c r="G324" s="190"/>
      <c r="H324" s="191">
        <f>+C324</f>
        <v>2011</v>
      </c>
      <c r="I324" s="191">
        <f>+D324</f>
        <v>2012</v>
      </c>
      <c r="J324" s="192" t="str">
        <f>+E324</f>
        <v>Var % 12/11</v>
      </c>
      <c r="K324" s="193">
        <v>2008</v>
      </c>
      <c r="L324" s="194"/>
      <c r="M324" s="194"/>
      <c r="N324" s="193"/>
      <c r="Q324" s="249"/>
      <c r="R324" s="255"/>
      <c r="S324" s="255"/>
    </row>
    <row r="325" spans="1:19" s="126" customFormat="1" ht="12.75">
      <c r="A325" s="124" t="s">
        <v>328</v>
      </c>
      <c r="B325" s="124"/>
      <c r="C325" s="124"/>
      <c r="D325" s="124"/>
      <c r="E325" s="124"/>
      <c r="F325" s="124"/>
      <c r="G325" s="124">
        <f>+G334+G327+G340+G345</f>
        <v>826617.9480000001</v>
      </c>
      <c r="H325" s="124">
        <f>+H334+H327+H340+H345</f>
        <v>379704.407</v>
      </c>
      <c r="I325" s="124">
        <f>+I334+I327+I340+I345</f>
        <v>489485.995</v>
      </c>
      <c r="J325" s="125">
        <f>+I325/H325*100-100</f>
        <v>28.912381836010667</v>
      </c>
      <c r="K325" s="124"/>
      <c r="Q325" s="248"/>
      <c r="R325" s="258"/>
      <c r="S325" s="258"/>
    </row>
    <row r="326" spans="1:17" ht="12.75">
      <c r="A326" s="121"/>
      <c r="B326" s="126"/>
      <c r="C326" s="126"/>
      <c r="E326" s="126"/>
      <c r="F326" s="126"/>
      <c r="G326" s="126"/>
      <c r="I326" s="145"/>
      <c r="J326" s="126"/>
      <c r="L326" s="21"/>
      <c r="M326" s="21"/>
      <c r="N326" s="21"/>
      <c r="Q326" s="249"/>
    </row>
    <row r="327" spans="1:17" ht="12.75">
      <c r="A327" s="137" t="s">
        <v>229</v>
      </c>
      <c r="B327" s="28">
        <f>SUM(B328:B332)</f>
        <v>1529784.827</v>
      </c>
      <c r="C327" s="28">
        <f>SUM(C328:C332)</f>
        <v>755953.049</v>
      </c>
      <c r="D327" s="28">
        <f>SUM(D328:D332)</f>
        <v>858729.563</v>
      </c>
      <c r="E327" s="23">
        <f>+D327/C327*100-100</f>
        <v>13.595621333356107</v>
      </c>
      <c r="F327" s="28"/>
      <c r="G327" s="28">
        <f>SUM(G328:G332)</f>
        <v>742366.1140000001</v>
      </c>
      <c r="H327" s="28">
        <f>SUM(H328:H332)</f>
        <v>341164.82800000004</v>
      </c>
      <c r="I327" s="28">
        <f>SUM(I328:I332)</f>
        <v>448767.212</v>
      </c>
      <c r="J327" s="23">
        <f>+I327/H327*100-100</f>
        <v>31.539706080135545</v>
      </c>
      <c r="K327" s="26">
        <f>+I327/$I$405*100</f>
        <v>204.47042271193033</v>
      </c>
      <c r="L327" s="20">
        <f aca="true" t="shared" si="46" ref="L327:M332">+H327/C327*1000</f>
        <v>451.3042555371716</v>
      </c>
      <c r="M327" s="20">
        <f t="shared" si="46"/>
        <v>522.5943432437763</v>
      </c>
      <c r="N327" s="19">
        <f>+M327/L327*100-100</f>
        <v>15.796458117096762</v>
      </c>
      <c r="Q327" s="248"/>
    </row>
    <row r="328" spans="1:17" ht="12.75">
      <c r="A328" s="121" t="s">
        <v>230</v>
      </c>
      <c r="B328" s="126">
        <v>0</v>
      </c>
      <c r="C328" s="126">
        <v>0</v>
      </c>
      <c r="D328" s="126">
        <v>0.204</v>
      </c>
      <c r="E328" s="19"/>
      <c r="F328" s="126"/>
      <c r="G328" s="126">
        <v>0</v>
      </c>
      <c r="H328" s="126">
        <v>0</v>
      </c>
      <c r="I328" s="126">
        <v>0.245</v>
      </c>
      <c r="J328" s="19"/>
      <c r="K328" s="22"/>
      <c r="L328" s="20"/>
      <c r="M328" s="20"/>
      <c r="N328" s="19"/>
      <c r="Q328" s="251"/>
    </row>
    <row r="329" spans="1:19" ht="12.75">
      <c r="A329" s="121" t="s">
        <v>231</v>
      </c>
      <c r="B329" s="146">
        <v>48.005</v>
      </c>
      <c r="C329" s="146">
        <v>48</v>
      </c>
      <c r="D329" s="146">
        <v>0.004</v>
      </c>
      <c r="E329" s="19">
        <f>+D329/C329*100-100</f>
        <v>-99.99166666666666</v>
      </c>
      <c r="F329" s="146"/>
      <c r="G329" s="146">
        <v>53.18</v>
      </c>
      <c r="H329" s="146">
        <v>53.15</v>
      </c>
      <c r="I329" s="146">
        <v>0.022</v>
      </c>
      <c r="J329" s="19">
        <f>+I329/H329*100-100</f>
        <v>-99.95860771401694</v>
      </c>
      <c r="K329" s="22">
        <f>+I329/$I$405*100</f>
        <v>1.0023792245460362E-05</v>
      </c>
      <c r="L329" s="20">
        <f t="shared" si="46"/>
        <v>1107.2916666666665</v>
      </c>
      <c r="M329" s="20">
        <f t="shared" si="46"/>
        <v>5500</v>
      </c>
      <c r="N329" s="19">
        <f>+M329/L329*100-100</f>
        <v>396.7074317968016</v>
      </c>
      <c r="Q329" s="248"/>
      <c r="R329" s="21"/>
      <c r="S329" s="21"/>
    </row>
    <row r="330" spans="1:19" ht="11.25">
      <c r="A330" s="121" t="s">
        <v>232</v>
      </c>
      <c r="B330" s="146">
        <v>257155.046</v>
      </c>
      <c r="C330" s="146">
        <v>88402.236</v>
      </c>
      <c r="D330" s="146">
        <v>124359.78</v>
      </c>
      <c r="E330" s="19">
        <f>+D330/C330*100-100</f>
        <v>40.67492591476986</v>
      </c>
      <c r="F330" s="146"/>
      <c r="G330" s="146">
        <v>118785.175</v>
      </c>
      <c r="H330" s="146">
        <v>39234.589</v>
      </c>
      <c r="I330" s="146">
        <v>61612.784</v>
      </c>
      <c r="J330" s="19">
        <f>+I330/H330*100-100</f>
        <v>57.03690434988371</v>
      </c>
      <c r="K330" s="22">
        <f>+I330/$I$405*100</f>
        <v>28.072443021837472</v>
      </c>
      <c r="L330" s="20">
        <f t="shared" si="46"/>
        <v>443.81896629854475</v>
      </c>
      <c r="M330" s="20">
        <f t="shared" si="46"/>
        <v>495.4397957281687</v>
      </c>
      <c r="N330" s="19">
        <f>+M330/L330*100-100</f>
        <v>11.631055306207898</v>
      </c>
      <c r="Q330" s="260"/>
      <c r="R330" s="21"/>
      <c r="S330" s="21"/>
    </row>
    <row r="331" spans="1:19" ht="11.25">
      <c r="A331" s="121" t="s">
        <v>233</v>
      </c>
      <c r="B331" s="146">
        <v>25.5</v>
      </c>
      <c r="C331" s="146">
        <v>25</v>
      </c>
      <c r="D331" s="146">
        <v>0</v>
      </c>
      <c r="E331" s="19">
        <f>+D331/C331*100-100</f>
        <v>-100</v>
      </c>
      <c r="F331" s="146"/>
      <c r="G331" s="146">
        <v>33.283</v>
      </c>
      <c r="H331" s="146">
        <v>31.938</v>
      </c>
      <c r="I331" s="146">
        <v>0</v>
      </c>
      <c r="J331" s="19">
        <f>+I331/H331*100-100</f>
        <v>-100</v>
      </c>
      <c r="K331" s="22">
        <f>+I331/$I$405*100</f>
        <v>0</v>
      </c>
      <c r="L331" s="20">
        <f t="shared" si="46"/>
        <v>1277.52</v>
      </c>
      <c r="M331" s="20" t="e">
        <f t="shared" si="46"/>
        <v>#DIV/0!</v>
      </c>
      <c r="N331" s="19" t="e">
        <f>+M331/L331*100-100</f>
        <v>#DIV/0!</v>
      </c>
      <c r="R331" s="21"/>
      <c r="S331" s="21"/>
    </row>
    <row r="332" spans="1:19" ht="11.25">
      <c r="A332" s="121" t="s">
        <v>235</v>
      </c>
      <c r="B332" s="146">
        <v>1272556.276</v>
      </c>
      <c r="C332" s="146">
        <v>667477.813</v>
      </c>
      <c r="D332" s="146">
        <v>734369.575</v>
      </c>
      <c r="E332" s="19">
        <f>+D332/C332*100-100</f>
        <v>10.021570859314835</v>
      </c>
      <c r="F332" s="146"/>
      <c r="G332" s="146">
        <v>623494.476</v>
      </c>
      <c r="H332" s="146">
        <v>301845.151</v>
      </c>
      <c r="I332" s="146">
        <v>387154.161</v>
      </c>
      <c r="J332" s="19">
        <f>+I332/H332*100-100</f>
        <v>28.26250801690037</v>
      </c>
      <c r="K332" s="22">
        <f>+I332/$I$405*100</f>
        <v>176.39785803770516</v>
      </c>
      <c r="L332" s="20">
        <f t="shared" si="46"/>
        <v>452.2175046438585</v>
      </c>
      <c r="M332" s="20">
        <f t="shared" si="46"/>
        <v>527.1925392606305</v>
      </c>
      <c r="N332" s="19">
        <f>+M332/L332*100-100</f>
        <v>16.57941894040971</v>
      </c>
      <c r="R332" s="21"/>
      <c r="S332" s="21"/>
    </row>
    <row r="333" spans="1:19" ht="11.25">
      <c r="A333" s="121"/>
      <c r="B333" s="126"/>
      <c r="C333" s="126"/>
      <c r="D333" s="126"/>
      <c r="E333" s="19"/>
      <c r="F333" s="126"/>
      <c r="G333" s="126"/>
      <c r="H333" s="126"/>
      <c r="I333" s="147"/>
      <c r="J333" s="19"/>
      <c r="L333" s="20"/>
      <c r="M333" s="20"/>
      <c r="N333" s="19"/>
      <c r="R333" s="21"/>
      <c r="S333" s="21"/>
    </row>
    <row r="334" spans="1:19" ht="11.25">
      <c r="A334" s="137" t="s">
        <v>517</v>
      </c>
      <c r="B334" s="28">
        <f>SUM(B335:B338)</f>
        <v>18146.757</v>
      </c>
      <c r="C334" s="28">
        <f>SUM(C335:C338)</f>
        <v>8785.952000000001</v>
      </c>
      <c r="D334" s="28">
        <f>SUM(D335:D338)</f>
        <v>8776.563</v>
      </c>
      <c r="E334" s="23">
        <f>+D334/C334*100-100</f>
        <v>-0.10686377526306501</v>
      </c>
      <c r="F334" s="28"/>
      <c r="G334" s="28">
        <f>SUM(G335:G338)</f>
        <v>78043.78700000001</v>
      </c>
      <c r="H334" s="28">
        <f>SUM(H335:H338)</f>
        <v>35644.882999999994</v>
      </c>
      <c r="I334" s="28">
        <f>SUM(I335:I338)</f>
        <v>37135.252</v>
      </c>
      <c r="J334" s="23">
        <f>+I334/H334*100-100</f>
        <v>4.1811583446633875</v>
      </c>
      <c r="K334" s="26">
        <f>+I334/$I$413*100</f>
        <v>31.550899850026553</v>
      </c>
      <c r="L334" s="21"/>
      <c r="M334" s="21"/>
      <c r="N334" s="21"/>
      <c r="R334" s="21"/>
      <c r="S334" s="21"/>
    </row>
    <row r="335" spans="1:19" ht="11.25">
      <c r="A335" s="121" t="s">
        <v>225</v>
      </c>
      <c r="B335" s="20">
        <v>206.271</v>
      </c>
      <c r="C335" s="146">
        <v>108.403</v>
      </c>
      <c r="D335" s="146">
        <v>171.216</v>
      </c>
      <c r="E335" s="19">
        <f>+D335/C335*100-100</f>
        <v>57.94396834035956</v>
      </c>
      <c r="F335" s="20"/>
      <c r="G335" s="146">
        <v>2572.22</v>
      </c>
      <c r="H335" s="146">
        <v>1305.801</v>
      </c>
      <c r="I335" s="146">
        <v>2214.546</v>
      </c>
      <c r="J335" s="19">
        <f>+I335/H335*100-100</f>
        <v>69.59291653169203</v>
      </c>
      <c r="K335" s="22">
        <f>+I335/$I$413*100</f>
        <v>1.8815253780767909</v>
      </c>
      <c r="L335" s="20">
        <f aca="true" t="shared" si="47" ref="L335:M338">+H335/C335*1000</f>
        <v>12045.801315461747</v>
      </c>
      <c r="M335" s="20">
        <f t="shared" si="47"/>
        <v>12934.223437061955</v>
      </c>
      <c r="N335" s="19">
        <f>+M335/L335*100-100</f>
        <v>7.3753675520104025</v>
      </c>
      <c r="R335" s="21"/>
      <c r="S335" s="21"/>
    </row>
    <row r="336" spans="1:19" ht="11.25">
      <c r="A336" s="121" t="s">
        <v>226</v>
      </c>
      <c r="B336" s="20">
        <v>15514.873</v>
      </c>
      <c r="C336" s="146">
        <v>7817.761</v>
      </c>
      <c r="D336" s="146">
        <v>6753.279</v>
      </c>
      <c r="E336" s="19">
        <f>+D336/C336*100-100</f>
        <v>-13.616200341760248</v>
      </c>
      <c r="F336" s="146"/>
      <c r="G336" s="146">
        <v>53853.359</v>
      </c>
      <c r="H336" s="146">
        <v>25446.974</v>
      </c>
      <c r="I336" s="146">
        <v>22033.466</v>
      </c>
      <c r="J336" s="19">
        <f>+I336/H336*100-100</f>
        <v>-13.414200053805999</v>
      </c>
      <c r="K336" s="22">
        <f>+I336/$I$413*100</f>
        <v>18.720101296605318</v>
      </c>
      <c r="L336" s="20">
        <f t="shared" si="47"/>
        <v>3255.020715010346</v>
      </c>
      <c r="M336" s="20">
        <f t="shared" si="47"/>
        <v>3262.632270930906</v>
      </c>
      <c r="N336" s="19">
        <f>+M336/L336*100-100</f>
        <v>0.23384047559082433</v>
      </c>
      <c r="R336" s="21"/>
      <c r="S336" s="21"/>
    </row>
    <row r="337" spans="1:19" ht="11.25">
      <c r="A337" s="121" t="s">
        <v>227</v>
      </c>
      <c r="B337" s="20">
        <v>1078.248</v>
      </c>
      <c r="C337" s="146">
        <v>467.473</v>
      </c>
      <c r="D337" s="146">
        <v>1176.482</v>
      </c>
      <c r="E337" s="19">
        <f>+D337/C337*100-100</f>
        <v>151.66843860501032</v>
      </c>
      <c r="F337" s="146"/>
      <c r="G337" s="146">
        <v>16963.964</v>
      </c>
      <c r="H337" s="146">
        <v>7509.637</v>
      </c>
      <c r="I337" s="146">
        <v>10947.033</v>
      </c>
      <c r="J337" s="19">
        <f>+I337/H337*100-100</f>
        <v>45.773131244559494</v>
      </c>
      <c r="K337" s="22">
        <f>+I337/$I$413*100</f>
        <v>9.30083204600135</v>
      </c>
      <c r="L337" s="20">
        <f t="shared" si="47"/>
        <v>16064.322431455934</v>
      </c>
      <c r="M337" s="20">
        <f t="shared" si="47"/>
        <v>9304.887792588412</v>
      </c>
      <c r="N337" s="19">
        <f>+M337/L337*100-100</f>
        <v>-42.07730931515488</v>
      </c>
      <c r="R337" s="21"/>
      <c r="S337" s="21"/>
    </row>
    <row r="338" spans="1:19" ht="11.25">
      <c r="A338" s="121" t="s">
        <v>228</v>
      </c>
      <c r="B338" s="146">
        <v>1347.365</v>
      </c>
      <c r="C338" s="146">
        <v>392.315</v>
      </c>
      <c r="D338" s="146">
        <v>675.586</v>
      </c>
      <c r="E338" s="19">
        <f>+D338/C338*100-100</f>
        <v>72.20498833845252</v>
      </c>
      <c r="F338" s="146"/>
      <c r="G338" s="146">
        <v>4654.244</v>
      </c>
      <c r="H338" s="146">
        <v>1382.471</v>
      </c>
      <c r="I338" s="146">
        <v>1940.207</v>
      </c>
      <c r="J338" s="19">
        <f>+I338/H338*100-100</f>
        <v>40.343414075231976</v>
      </c>
      <c r="K338" s="22">
        <f>+I338/$I$413*100</f>
        <v>1.6484411293430965</v>
      </c>
      <c r="L338" s="20">
        <f t="shared" si="47"/>
        <v>3523.880045371704</v>
      </c>
      <c r="M338" s="20">
        <f t="shared" si="47"/>
        <v>2871.8875169112443</v>
      </c>
      <c r="N338" s="19">
        <f>+M338/L338*100-100</f>
        <v>-18.502120391889974</v>
      </c>
      <c r="R338" s="21"/>
      <c r="S338" s="21"/>
    </row>
    <row r="339" spans="1:19" ht="11.25">
      <c r="A339" s="121"/>
      <c r="B339" s="146"/>
      <c r="C339" s="146"/>
      <c r="D339" s="146"/>
      <c r="E339" s="19"/>
      <c r="F339" s="146"/>
      <c r="G339" s="146"/>
      <c r="H339" s="146"/>
      <c r="I339" s="146"/>
      <c r="J339" s="19"/>
      <c r="K339" s="22"/>
      <c r="L339" s="20"/>
      <c r="M339" s="20"/>
      <c r="N339" s="19"/>
      <c r="R339" s="21"/>
      <c r="S339" s="21"/>
    </row>
    <row r="340" spans="1:19" ht="11.25">
      <c r="A340" s="137" t="s">
        <v>236</v>
      </c>
      <c r="B340" s="28">
        <f>SUM(B341:B343)</f>
        <v>642.014</v>
      </c>
      <c r="C340" s="28">
        <f>SUM(C341:C343)</f>
        <v>362.997</v>
      </c>
      <c r="D340" s="28">
        <f>SUM(D341:D343)</f>
        <v>643.9989999999999</v>
      </c>
      <c r="E340" s="23">
        <f>+D340/C340*100-100</f>
        <v>77.41165904952379</v>
      </c>
      <c r="F340" s="28"/>
      <c r="G340" s="28">
        <f>SUM(G341:G343)</f>
        <v>4528.854</v>
      </c>
      <c r="H340" s="28">
        <f>SUM(H341:H343)</f>
        <v>2086.7650000000003</v>
      </c>
      <c r="I340" s="28">
        <f>SUM(I341:I343)</f>
        <v>2696.571</v>
      </c>
      <c r="J340" s="23">
        <f>+I340/H340*100-100</f>
        <v>29.222552611338557</v>
      </c>
      <c r="K340" s="26">
        <f>+I340/$I$419*100</f>
        <v>5.369510569204508</v>
      </c>
      <c r="L340" s="20">
        <f aca="true" t="shared" si="48" ref="L340:M343">+H340/C340*1000</f>
        <v>5748.711421857482</v>
      </c>
      <c r="M340" s="20">
        <f t="shared" si="48"/>
        <v>4187.22855159713</v>
      </c>
      <c r="N340" s="19">
        <f>+M340/L340*100-100</f>
        <v>-27.16231091933672</v>
      </c>
      <c r="R340" s="21"/>
      <c r="S340" s="21"/>
    </row>
    <row r="341" spans="1:19" ht="11.25">
      <c r="A341" s="121" t="s">
        <v>237</v>
      </c>
      <c r="B341" s="146">
        <v>141.363</v>
      </c>
      <c r="C341" s="146">
        <v>95.405</v>
      </c>
      <c r="D341" s="146">
        <v>105.905</v>
      </c>
      <c r="E341" s="19">
        <f>+D341/C341*100-100</f>
        <v>11.005712488863267</v>
      </c>
      <c r="F341" s="146"/>
      <c r="G341" s="146">
        <v>1688.624</v>
      </c>
      <c r="H341" s="146">
        <v>1116.727</v>
      </c>
      <c r="I341" s="146">
        <v>1191.854</v>
      </c>
      <c r="J341" s="19">
        <f>+I341/H341*100-100</f>
        <v>6.727427562868996</v>
      </c>
      <c r="K341" s="22">
        <f>+I341/$I$419*100</f>
        <v>2.3732631738413974</v>
      </c>
      <c r="L341" s="20">
        <f t="shared" si="48"/>
        <v>11705.120276715057</v>
      </c>
      <c r="M341" s="20">
        <f t="shared" si="48"/>
        <v>11253.991785090411</v>
      </c>
      <c r="N341" s="19">
        <f>+M341/L341*100-100</f>
        <v>-3.8541123966241884</v>
      </c>
      <c r="R341" s="21"/>
      <c r="S341" s="21"/>
    </row>
    <row r="342" spans="1:19" ht="11.25">
      <c r="A342" s="121" t="s">
        <v>238</v>
      </c>
      <c r="B342" s="146">
        <v>3.663</v>
      </c>
      <c r="C342" s="146">
        <v>0.48</v>
      </c>
      <c r="D342" s="146">
        <v>0.164</v>
      </c>
      <c r="E342" s="19">
        <f>+D342/C342*100-100</f>
        <v>-65.83333333333334</v>
      </c>
      <c r="F342" s="146"/>
      <c r="G342" s="146">
        <v>896.471</v>
      </c>
      <c r="H342" s="146">
        <v>47.692</v>
      </c>
      <c r="I342" s="146">
        <v>86.838</v>
      </c>
      <c r="J342" s="19">
        <f>+I342/H342*100-100</f>
        <v>82.08085213452989</v>
      </c>
      <c r="K342" s="22">
        <f>+I342/$I$419*100</f>
        <v>0.17291499419395265</v>
      </c>
      <c r="L342" s="20">
        <f t="shared" si="48"/>
        <v>99358.33333333333</v>
      </c>
      <c r="M342" s="20">
        <f t="shared" si="48"/>
        <v>529499.9999999999</v>
      </c>
      <c r="N342" s="19">
        <f>+M342/L342*100-100</f>
        <v>432.91956722301416</v>
      </c>
      <c r="R342" s="21"/>
      <c r="S342" s="21"/>
    </row>
    <row r="343" spans="1:19" ht="11.25">
      <c r="A343" s="121" t="s">
        <v>239</v>
      </c>
      <c r="B343" s="146">
        <v>496.988</v>
      </c>
      <c r="C343" s="146">
        <v>267.112</v>
      </c>
      <c r="D343" s="146">
        <v>537.93</v>
      </c>
      <c r="E343" s="19">
        <f>+D343/C343*100-100</f>
        <v>101.38743298691182</v>
      </c>
      <c r="F343" s="146"/>
      <c r="G343" s="146">
        <v>1943.759</v>
      </c>
      <c r="H343" s="146">
        <v>922.346</v>
      </c>
      <c r="I343" s="146">
        <v>1417.879</v>
      </c>
      <c r="J343" s="19">
        <f>+I343/H343*100-100</f>
        <v>53.72528313669707</v>
      </c>
      <c r="K343" s="22">
        <f>+I343/$I$419*100</f>
        <v>2.8233324011691585</v>
      </c>
      <c r="L343" s="20">
        <f t="shared" si="48"/>
        <v>3453.0309383329836</v>
      </c>
      <c r="M343" s="20">
        <f t="shared" si="48"/>
        <v>2635.8057739854626</v>
      </c>
      <c r="N343" s="19">
        <f>+M343/L343*100-100</f>
        <v>-23.666893779470513</v>
      </c>
      <c r="R343" s="21"/>
      <c r="S343" s="21"/>
    </row>
    <row r="344" spans="1:19" ht="11.25">
      <c r="A344" s="121"/>
      <c r="B344" s="126"/>
      <c r="C344" s="126"/>
      <c r="D344" s="126"/>
      <c r="E344" s="147"/>
      <c r="F344" s="126"/>
      <c r="G344" s="126"/>
      <c r="H344" s="126"/>
      <c r="I344" s="146"/>
      <c r="J344" s="147"/>
      <c r="L344" s="20"/>
      <c r="M344" s="20"/>
      <c r="N344" s="19"/>
      <c r="R344" s="21"/>
      <c r="S344" s="21"/>
    </row>
    <row r="345" spans="1:14" ht="11.25">
      <c r="A345" s="137" t="s">
        <v>239</v>
      </c>
      <c r="B345" s="28"/>
      <c r="C345" s="28"/>
      <c r="D345" s="28"/>
      <c r="E345" s="147"/>
      <c r="F345" s="28"/>
      <c r="G345" s="28">
        <f>SUM(G346:G347)</f>
        <v>1679.193</v>
      </c>
      <c r="H345" s="28">
        <f>SUM(H346:H347)</f>
        <v>807.9309999999999</v>
      </c>
      <c r="I345" s="28">
        <f>SUM(I346:I347)</f>
        <v>886.9599999999999</v>
      </c>
      <c r="J345" s="23">
        <f>+I345/H345*100-100</f>
        <v>9.781652146037231</v>
      </c>
      <c r="K345" s="26">
        <f>+I345/$I$424*100</f>
        <v>4.17982306062897</v>
      </c>
      <c r="L345" s="20"/>
      <c r="M345" s="20"/>
      <c r="N345" s="19"/>
    </row>
    <row r="346" spans="1:14" ht="22.5">
      <c r="A346" s="148" t="s">
        <v>240</v>
      </c>
      <c r="B346" s="146">
        <v>11.92</v>
      </c>
      <c r="C346" s="146">
        <v>8.088</v>
      </c>
      <c r="D346" s="146">
        <v>1.209</v>
      </c>
      <c r="E346" s="19">
        <f>+D346/C346*100-100</f>
        <v>-85.05192878338279</v>
      </c>
      <c r="F346" s="146"/>
      <c r="G346" s="146">
        <v>141.225</v>
      </c>
      <c r="H346" s="146">
        <v>89.472</v>
      </c>
      <c r="I346" s="146">
        <v>29.088</v>
      </c>
      <c r="J346" s="19">
        <f>+I346/H346*100-100</f>
        <v>-67.4892703862661</v>
      </c>
      <c r="K346" s="22">
        <f>+I346/$I$424*100</f>
        <v>0.13707798907230936</v>
      </c>
      <c r="L346" s="20">
        <f>+H346/C346*1000</f>
        <v>11062.314540059348</v>
      </c>
      <c r="M346" s="20">
        <f>+I346/D346*1000</f>
        <v>24059.55334987593</v>
      </c>
      <c r="N346" s="19">
        <f>+M346/L346*100-100</f>
        <v>117.49113409088486</v>
      </c>
    </row>
    <row r="347" spans="1:14" ht="11.25">
      <c r="A347" s="121" t="s">
        <v>241</v>
      </c>
      <c r="B347" s="146">
        <v>664.868</v>
      </c>
      <c r="C347" s="146">
        <v>413.152</v>
      </c>
      <c r="D347" s="146">
        <v>327.432</v>
      </c>
      <c r="E347" s="19">
        <f>+D347/C347*100-100</f>
        <v>-20.747811943304157</v>
      </c>
      <c r="F347" s="146"/>
      <c r="G347" s="146">
        <v>1537.968</v>
      </c>
      <c r="H347" s="146">
        <v>718.459</v>
      </c>
      <c r="I347" s="146">
        <v>857.872</v>
      </c>
      <c r="J347" s="19">
        <f>+I347/H347*100-100</f>
        <v>19.404447574600653</v>
      </c>
      <c r="K347" s="22">
        <f>+I347/$I$424*100</f>
        <v>4.042745071556661</v>
      </c>
      <c r="L347" s="20">
        <f>+H347/C347*1000</f>
        <v>1738.9701611029354</v>
      </c>
      <c r="M347" s="20">
        <f>+I347/D347*1000</f>
        <v>2620.0004886510783</v>
      </c>
      <c r="N347" s="19">
        <f>+M347/L347*100-100</f>
        <v>50.663912886771584</v>
      </c>
    </row>
    <row r="348" spans="1:14" ht="11.25">
      <c r="A348" s="121"/>
      <c r="B348" s="126"/>
      <c r="C348" s="126"/>
      <c r="D348" s="126"/>
      <c r="F348" s="126"/>
      <c r="G348" s="126"/>
      <c r="H348" s="126"/>
      <c r="L348" s="20"/>
      <c r="M348" s="20"/>
      <c r="N348" s="19"/>
    </row>
    <row r="349" spans="1:19" s="126" customFormat="1" ht="11.25">
      <c r="A349" s="124" t="s">
        <v>329</v>
      </c>
      <c r="B349" s="124"/>
      <c r="C349" s="124"/>
      <c r="D349" s="124"/>
      <c r="E349" s="124"/>
      <c r="F349" s="124"/>
      <c r="G349" s="124">
        <f>SUM(G351:G354)</f>
        <v>20764.534</v>
      </c>
      <c r="H349" s="124">
        <f>SUM(H351:H354)</f>
        <v>9507.562999999998</v>
      </c>
      <c r="I349" s="124">
        <f>SUM(I351:I354)</f>
        <v>68126.31999999999</v>
      </c>
      <c r="J349" s="125">
        <f>+I349/H349*100-100</f>
        <v>616.5487096956392</v>
      </c>
      <c r="K349" s="124"/>
      <c r="L349" s="20"/>
      <c r="M349" s="20"/>
      <c r="N349" s="19"/>
      <c r="Q349" s="258"/>
      <c r="R349" s="258"/>
      <c r="S349" s="258"/>
    </row>
    <row r="350" spans="1:14" ht="11.25">
      <c r="A350" s="121"/>
      <c r="B350" s="126"/>
      <c r="C350" s="126"/>
      <c r="D350" s="126"/>
      <c r="E350" s="20"/>
      <c r="F350" s="126"/>
      <c r="G350" s="126"/>
      <c r="H350" s="126"/>
      <c r="I350" s="20"/>
      <c r="J350" s="20"/>
      <c r="L350" s="20"/>
      <c r="M350" s="20"/>
      <c r="N350" s="19"/>
    </row>
    <row r="351" spans="1:14" ht="11.25">
      <c r="A351" s="121" t="s">
        <v>242</v>
      </c>
      <c r="B351" s="146">
        <v>25</v>
      </c>
      <c r="C351" s="146">
        <v>15</v>
      </c>
      <c r="D351" s="146">
        <v>4</v>
      </c>
      <c r="E351" s="19">
        <f>+D351/C351*100-100</f>
        <v>-73.33333333333333</v>
      </c>
      <c r="F351" s="146"/>
      <c r="G351" s="146">
        <v>445.81</v>
      </c>
      <c r="H351" s="146">
        <v>376.911</v>
      </c>
      <c r="I351" s="146">
        <v>79.358</v>
      </c>
      <c r="J351" s="19">
        <f>+I351/H351*100-100</f>
        <v>-78.9451621205006</v>
      </c>
      <c r="K351" s="22">
        <f>+I351/$I$428*100</f>
        <v>0.028366320890754092</v>
      </c>
      <c r="L351" s="20">
        <f aca="true" t="shared" si="49" ref="L351:M353">+H351/C351*1000</f>
        <v>25127.4</v>
      </c>
      <c r="M351" s="20">
        <f t="shared" si="49"/>
        <v>19839.5</v>
      </c>
      <c r="N351" s="19">
        <f>+M351/L351*100-100</f>
        <v>-21.04435795187723</v>
      </c>
    </row>
    <row r="352" spans="1:14" ht="11.25">
      <c r="A352" s="121" t="s">
        <v>243</v>
      </c>
      <c r="B352" s="146">
        <v>1</v>
      </c>
      <c r="C352" s="146">
        <v>0</v>
      </c>
      <c r="D352" s="146">
        <v>1</v>
      </c>
      <c r="E352" s="19"/>
      <c r="F352" s="146"/>
      <c r="G352" s="146">
        <v>3</v>
      </c>
      <c r="H352" s="146">
        <v>0</v>
      </c>
      <c r="I352" s="146">
        <v>4.95</v>
      </c>
      <c r="J352" s="19"/>
      <c r="K352" s="22">
        <f>+I352/$I$428*100</f>
        <v>0.001769365261337644</v>
      </c>
      <c r="L352" s="20" t="e">
        <f t="shared" si="49"/>
        <v>#DIV/0!</v>
      </c>
      <c r="M352" s="20">
        <f t="shared" si="49"/>
        <v>4950</v>
      </c>
      <c r="N352" s="19" t="e">
        <f>+M352/L352*100-100</f>
        <v>#DIV/0!</v>
      </c>
    </row>
    <row r="353" spans="1:20" ht="22.5">
      <c r="A353" s="148" t="s">
        <v>244</v>
      </c>
      <c r="B353" s="146">
        <v>4</v>
      </c>
      <c r="C353" s="146">
        <v>2</v>
      </c>
      <c r="D353" s="146">
        <v>2</v>
      </c>
      <c r="E353" s="19">
        <f>+D353/C353*100-100</f>
        <v>0</v>
      </c>
      <c r="F353" s="146"/>
      <c r="G353" s="146">
        <v>78.915</v>
      </c>
      <c r="H353" s="146">
        <v>26.799</v>
      </c>
      <c r="I353" s="146">
        <v>97.843</v>
      </c>
      <c r="J353" s="19">
        <f>+I353/H353*100-100</f>
        <v>265.09944400910484</v>
      </c>
      <c r="K353" s="22">
        <f>+I353/$I$428*100</f>
        <v>0.03497373843738568</v>
      </c>
      <c r="L353" s="20">
        <f t="shared" si="49"/>
        <v>13399.5</v>
      </c>
      <c r="M353" s="20">
        <f t="shared" si="49"/>
        <v>48921.5</v>
      </c>
      <c r="N353" s="19">
        <f>+M353/L353*100-100</f>
        <v>265.09944400910484</v>
      </c>
      <c r="R353" s="249"/>
      <c r="S353" s="249"/>
      <c r="T353" s="29"/>
    </row>
    <row r="354" spans="1:20" ht="12.75">
      <c r="A354" s="121" t="s">
        <v>245</v>
      </c>
      <c r="B354" s="126"/>
      <c r="C354" s="126"/>
      <c r="D354" s="126"/>
      <c r="F354" s="126"/>
      <c r="G354" s="126">
        <v>20236.809</v>
      </c>
      <c r="H354" s="126">
        <v>9103.853</v>
      </c>
      <c r="I354" s="146">
        <v>67944.169</v>
      </c>
      <c r="J354" s="19">
        <f>+I354/H354*100-100</f>
        <v>646.3232216073787</v>
      </c>
      <c r="K354" s="22">
        <f>+I354/$I$428*100</f>
        <v>24.286475220010917</v>
      </c>
      <c r="L354" s="20"/>
      <c r="M354" s="20"/>
      <c r="N354" s="19"/>
      <c r="R354" s="248"/>
      <c r="S354" s="248"/>
      <c r="T354" s="30"/>
    </row>
    <row r="355" spans="2:20" ht="12.75">
      <c r="B355" s="146"/>
      <c r="C355" s="146"/>
      <c r="D355" s="146"/>
      <c r="F355" s="126"/>
      <c r="G355" s="126"/>
      <c r="H355" s="126"/>
      <c r="I355" s="146"/>
      <c r="L355" s="21"/>
      <c r="M355" s="21"/>
      <c r="N355" s="21"/>
      <c r="R355" s="248"/>
      <c r="S355" s="248"/>
      <c r="T355" s="30"/>
    </row>
    <row r="356" spans="1:20" ht="12.75">
      <c r="A356" s="149"/>
      <c r="B356" s="149"/>
      <c r="C356" s="150"/>
      <c r="D356" s="150"/>
      <c r="E356" s="150"/>
      <c r="F356" s="150"/>
      <c r="G356" s="150"/>
      <c r="H356" s="150"/>
      <c r="I356" s="150"/>
      <c r="J356" s="150"/>
      <c r="K356" s="150"/>
      <c r="L356" s="21"/>
      <c r="M356" s="21"/>
      <c r="N356" s="21"/>
      <c r="R356" s="248"/>
      <c r="S356" s="248"/>
      <c r="T356" s="30"/>
    </row>
    <row r="357" spans="1:20" ht="12.75">
      <c r="A357" s="16" t="s">
        <v>518</v>
      </c>
      <c r="B357" s="126"/>
      <c r="C357" s="126"/>
      <c r="E357" s="126"/>
      <c r="F357" s="126"/>
      <c r="G357" s="126"/>
      <c r="I357" s="145"/>
      <c r="J357" s="126"/>
      <c r="L357" s="21"/>
      <c r="M357" s="21"/>
      <c r="N357" s="21"/>
      <c r="R357" s="249"/>
      <c r="S357" s="249"/>
      <c r="T357" s="29"/>
    </row>
    <row r="358" spans="1:21" ht="19.5" customHeight="1">
      <c r="A358" s="324" t="s">
        <v>259</v>
      </c>
      <c r="B358" s="324"/>
      <c r="C358" s="324"/>
      <c r="D358" s="324"/>
      <c r="E358" s="324"/>
      <c r="F358" s="324"/>
      <c r="G358" s="324"/>
      <c r="H358" s="324"/>
      <c r="I358" s="324"/>
      <c r="J358" s="324"/>
      <c r="K358" s="119"/>
      <c r="P358" s="171"/>
      <c r="Q358" s="266"/>
      <c r="R358" s="248"/>
      <c r="S358" s="248"/>
      <c r="T358" s="30"/>
      <c r="U358" s="171"/>
    </row>
    <row r="359" spans="1:22" ht="19.5" customHeight="1">
      <c r="A359" s="325" t="s">
        <v>246</v>
      </c>
      <c r="B359" s="325"/>
      <c r="C359" s="325"/>
      <c r="D359" s="325"/>
      <c r="E359" s="325"/>
      <c r="F359" s="325"/>
      <c r="G359" s="325"/>
      <c r="H359" s="325"/>
      <c r="I359" s="325"/>
      <c r="J359" s="325"/>
      <c r="K359" s="120"/>
      <c r="P359" s="171"/>
      <c r="Q359" s="266"/>
      <c r="R359" s="248"/>
      <c r="S359" s="248"/>
      <c r="T359" s="30"/>
      <c r="U359" s="171"/>
      <c r="V359" s="171"/>
    </row>
    <row r="360" spans="1:22" s="27" customFormat="1" ht="12.75">
      <c r="A360" s="24"/>
      <c r="B360" s="326" t="s">
        <v>118</v>
      </c>
      <c r="C360" s="326"/>
      <c r="D360" s="326"/>
      <c r="E360" s="326"/>
      <c r="F360" s="187"/>
      <c r="G360" s="326" t="s">
        <v>202</v>
      </c>
      <c r="H360" s="326"/>
      <c r="I360" s="326"/>
      <c r="J360" s="326"/>
      <c r="K360" s="187"/>
      <c r="L360" s="328"/>
      <c r="M360" s="328"/>
      <c r="N360" s="328"/>
      <c r="O360" s="137"/>
      <c r="P360" s="171"/>
      <c r="Q360" s="33"/>
      <c r="R360" s="29"/>
      <c r="S360" s="29"/>
      <c r="T360" s="29"/>
      <c r="U360" s="29"/>
      <c r="V360" s="171"/>
    </row>
    <row r="361" spans="1:22" s="27" customFormat="1" ht="12.75">
      <c r="A361" s="24" t="s">
        <v>330</v>
      </c>
      <c r="B361" s="188">
        <f>+B282</f>
        <v>2011</v>
      </c>
      <c r="C361" s="327" t="str">
        <f>+C282</f>
        <v>enero - junio</v>
      </c>
      <c r="D361" s="327"/>
      <c r="E361" s="327"/>
      <c r="F361" s="187"/>
      <c r="G361" s="188">
        <f>+G282</f>
        <v>2011</v>
      </c>
      <c r="H361" s="327" t="str">
        <f>+C361</f>
        <v>enero - junio</v>
      </c>
      <c r="I361" s="327"/>
      <c r="J361" s="327"/>
      <c r="K361" s="189" t="s">
        <v>223</v>
      </c>
      <c r="L361" s="330" t="s">
        <v>198</v>
      </c>
      <c r="M361" s="329"/>
      <c r="N361" s="329"/>
      <c r="O361" s="137"/>
      <c r="P361" s="171"/>
      <c r="Q361" s="175"/>
      <c r="R361" s="30"/>
      <c r="S361" s="30"/>
      <c r="T361" s="30"/>
      <c r="U361" s="30"/>
      <c r="V361" s="171"/>
    </row>
    <row r="362" spans="1:22" s="27" customFormat="1" ht="12.75">
      <c r="A362" s="190"/>
      <c r="B362" s="190"/>
      <c r="C362" s="191">
        <f>+C283</f>
        <v>2011</v>
      </c>
      <c r="D362" s="191">
        <f>+D283</f>
        <v>2012</v>
      </c>
      <c r="E362" s="192" t="str">
        <f>+E283</f>
        <v>Var % 12/11</v>
      </c>
      <c r="F362" s="193"/>
      <c r="G362" s="190"/>
      <c r="H362" s="191">
        <f>+H283</f>
        <v>2011</v>
      </c>
      <c r="I362" s="191">
        <f>+I283</f>
        <v>2012</v>
      </c>
      <c r="J362" s="192" t="str">
        <f>+J283</f>
        <v>Var % 12/11</v>
      </c>
      <c r="K362" s="193">
        <v>2008</v>
      </c>
      <c r="L362" s="194"/>
      <c r="M362" s="194"/>
      <c r="N362" s="193"/>
      <c r="P362" s="171"/>
      <c r="Q362" s="175"/>
      <c r="R362" s="30"/>
      <c r="S362" s="30"/>
      <c r="T362" s="30"/>
      <c r="U362" s="30"/>
      <c r="V362" s="171"/>
    </row>
    <row r="363" spans="1:21" ht="12.75">
      <c r="A363" s="16"/>
      <c r="B363" s="16"/>
      <c r="C363" s="16"/>
      <c r="D363" s="16"/>
      <c r="E363" s="16"/>
      <c r="F363" s="16"/>
      <c r="G363" s="16"/>
      <c r="H363" s="16"/>
      <c r="I363" s="16"/>
      <c r="J363" s="16"/>
      <c r="K363" s="16"/>
      <c r="L363" s="21"/>
      <c r="M363" s="21"/>
      <c r="N363" s="21"/>
      <c r="P363" s="171"/>
      <c r="Q363" s="29"/>
      <c r="R363" s="29"/>
      <c r="S363" s="29"/>
      <c r="T363" s="30"/>
      <c r="U363" s="30"/>
    </row>
    <row r="364" spans="1:22" s="126" customFormat="1" ht="12.75">
      <c r="A364" s="124" t="s">
        <v>327</v>
      </c>
      <c r="B364" s="124"/>
      <c r="C364" s="124"/>
      <c r="D364" s="124"/>
      <c r="E364" s="124"/>
      <c r="F364" s="124"/>
      <c r="G364" s="124">
        <f>+G366+G375</f>
        <v>5001250</v>
      </c>
      <c r="H364" s="124">
        <f>(H366+H375)</f>
        <v>2358440</v>
      </c>
      <c r="I364" s="124">
        <f>(I366+I375)</f>
        <v>2511359</v>
      </c>
      <c r="J364" s="125">
        <f>+I364/H364*100-100</f>
        <v>6.483904614914948</v>
      </c>
      <c r="K364" s="124">
        <f>(K366+K375)</f>
        <v>100</v>
      </c>
      <c r="L364" s="21"/>
      <c r="M364" s="21"/>
      <c r="N364" s="21"/>
      <c r="P364" s="171"/>
      <c r="Q364" s="30"/>
      <c r="R364" s="30"/>
      <c r="S364" s="30"/>
      <c r="T364" s="29"/>
      <c r="U364" s="29"/>
      <c r="V364" s="29"/>
    </row>
    <row r="365" spans="1:22" ht="12.75">
      <c r="A365" s="16"/>
      <c r="B365" s="18"/>
      <c r="C365" s="18"/>
      <c r="D365" s="18"/>
      <c r="E365" s="19"/>
      <c r="F365" s="19"/>
      <c r="G365" s="18"/>
      <c r="H365" s="18"/>
      <c r="I365" s="18"/>
      <c r="J365" s="19"/>
      <c r="K365" s="19"/>
      <c r="L365" s="21"/>
      <c r="M365" s="21"/>
      <c r="N365" s="21"/>
      <c r="P365" s="171"/>
      <c r="Q365" s="30"/>
      <c r="R365" s="30"/>
      <c r="S365" s="30"/>
      <c r="T365" s="30"/>
      <c r="U365" s="30"/>
      <c r="V365" s="30"/>
    </row>
    <row r="366" spans="1:22" ht="12.75">
      <c r="A366" s="24" t="s">
        <v>325</v>
      </c>
      <c r="B366" s="25"/>
      <c r="C366" s="25"/>
      <c r="D366" s="25"/>
      <c r="E366" s="23"/>
      <c r="F366" s="23"/>
      <c r="G366" s="25">
        <f>SUM(G368:G373)</f>
        <v>1089400</v>
      </c>
      <c r="H366" s="25">
        <f>SUM(H368:H373)</f>
        <v>450958</v>
      </c>
      <c r="I366" s="25">
        <f>SUM(I368:I373)</f>
        <v>465481</v>
      </c>
      <c r="J366" s="23">
        <f>+I366/H366*100-100</f>
        <v>3.2204772950030787</v>
      </c>
      <c r="K366" s="23">
        <f>+I366/$I$364*100</f>
        <v>18.5350242637552</v>
      </c>
      <c r="L366" s="21"/>
      <c r="M366" s="21"/>
      <c r="N366" s="21"/>
      <c r="O366" s="29"/>
      <c r="P366" s="171"/>
      <c r="Q366" s="30"/>
      <c r="R366" s="30"/>
      <c r="S366" s="30"/>
      <c r="T366" s="29"/>
      <c r="U366" s="30"/>
      <c r="V366" s="30"/>
    </row>
    <row r="367" spans="1:22" ht="12.75">
      <c r="A367" s="24"/>
      <c r="B367" s="18"/>
      <c r="C367" s="18"/>
      <c r="D367" s="18"/>
      <c r="E367" s="19"/>
      <c r="F367" s="19"/>
      <c r="G367" s="18"/>
      <c r="H367" s="18"/>
      <c r="I367" s="18"/>
      <c r="J367" s="19"/>
      <c r="K367" s="23"/>
      <c r="L367" s="21"/>
      <c r="M367" s="21"/>
      <c r="N367" s="21"/>
      <c r="O367" s="30"/>
      <c r="P367" s="171"/>
      <c r="Q367" s="29"/>
      <c r="R367" s="29"/>
      <c r="S367" s="29"/>
      <c r="T367" s="30"/>
      <c r="U367" s="30"/>
      <c r="V367" s="30"/>
    </row>
    <row r="368" spans="1:24" ht="12.75">
      <c r="A368" s="16" t="s">
        <v>82</v>
      </c>
      <c r="B368" s="18">
        <v>666016.154</v>
      </c>
      <c r="C368" s="18">
        <v>185738.522</v>
      </c>
      <c r="D368" s="18">
        <v>307177.943</v>
      </c>
      <c r="E368" s="19">
        <f>+D368/C368*100-100</f>
        <v>65.38192491916138</v>
      </c>
      <c r="F368" s="19"/>
      <c r="G368" s="146">
        <v>212640.214</v>
      </c>
      <c r="H368" s="146">
        <v>57195.307</v>
      </c>
      <c r="I368" s="146">
        <v>86067.501</v>
      </c>
      <c r="J368" s="19">
        <f aca="true" t="shared" si="50" ref="J368:J394">+I368/H368*100-100</f>
        <v>50.48000529134322</v>
      </c>
      <c r="K368" s="19">
        <f aca="true" t="shared" si="51" ref="K368:K394">+I368/$I$364*100</f>
        <v>3.427128538771239</v>
      </c>
      <c r="L368" s="20">
        <f>+H368/C368*1000</f>
        <v>307.93454359457</v>
      </c>
      <c r="M368" s="20">
        <f>+I368/D368*1000</f>
        <v>280.18776400231314</v>
      </c>
      <c r="N368" s="19">
        <f>+M368/L368*100-100</f>
        <v>-9.010609614746116</v>
      </c>
      <c r="O368" s="29"/>
      <c r="P368" s="171"/>
      <c r="Q368" s="30"/>
      <c r="R368" s="30"/>
      <c r="S368" s="30"/>
      <c r="T368" s="30"/>
      <c r="U368" s="29"/>
      <c r="V368" s="29"/>
      <c r="W368" s="29"/>
      <c r="X368" s="29"/>
    </row>
    <row r="369" spans="1:24" ht="12.75">
      <c r="A369" s="16" t="s">
        <v>83</v>
      </c>
      <c r="B369" s="18">
        <v>625441.491</v>
      </c>
      <c r="C369" s="18">
        <v>145946.839</v>
      </c>
      <c r="D369" s="18">
        <v>467838.253</v>
      </c>
      <c r="E369" s="19">
        <f>+D369/C369*100-100</f>
        <v>220.55387852559107</v>
      </c>
      <c r="F369" s="19"/>
      <c r="G369" s="146">
        <v>214829.205</v>
      </c>
      <c r="H369" s="146">
        <v>51120.497</v>
      </c>
      <c r="I369" s="146">
        <v>134156.236</v>
      </c>
      <c r="J369" s="19">
        <f t="shared" si="50"/>
        <v>162.43140007030837</v>
      </c>
      <c r="K369" s="19">
        <f t="shared" si="51"/>
        <v>5.341977630438341</v>
      </c>
      <c r="L369" s="20">
        <f aca="true" t="shared" si="52" ref="L369:L393">+H369/C369*1000</f>
        <v>350.2679287216354</v>
      </c>
      <c r="M369" s="20">
        <f aca="true" t="shared" si="53" ref="M369:M393">+I369/D369*1000</f>
        <v>286.7577312024547</v>
      </c>
      <c r="N369" s="19">
        <f aca="true" t="shared" si="54" ref="N369:N393">+M369/L369*100-100</f>
        <v>-18.1318905647378</v>
      </c>
      <c r="O369" s="30"/>
      <c r="P369" s="171"/>
      <c r="Q369" s="30"/>
      <c r="R369" s="30"/>
      <c r="S369" s="30"/>
      <c r="T369" s="30"/>
      <c r="U369" s="202"/>
      <c r="V369" s="30"/>
      <c r="W369" s="30"/>
      <c r="X369" s="30"/>
    </row>
    <row r="370" spans="1:24" ht="12.75">
      <c r="A370" s="16" t="s">
        <v>84</v>
      </c>
      <c r="B370" s="18">
        <v>30085.938</v>
      </c>
      <c r="C370" s="18">
        <v>29234.137</v>
      </c>
      <c r="D370" s="18">
        <v>803.64</v>
      </c>
      <c r="E370" s="19">
        <f>+D370/C370*100-100</f>
        <v>-97.25102198159638</v>
      </c>
      <c r="F370" s="19"/>
      <c r="G370" s="146">
        <v>11167.307</v>
      </c>
      <c r="H370" s="146">
        <v>10842.179</v>
      </c>
      <c r="I370" s="146">
        <v>303.984</v>
      </c>
      <c r="J370" s="19">
        <f t="shared" si="50"/>
        <v>-97.19628314566657</v>
      </c>
      <c r="K370" s="19">
        <f t="shared" si="51"/>
        <v>0.012104362618008815</v>
      </c>
      <c r="L370" s="20">
        <f t="shared" si="52"/>
        <v>370.8739204444448</v>
      </c>
      <c r="M370" s="20">
        <f t="shared" si="53"/>
        <v>378.25892190533074</v>
      </c>
      <c r="N370" s="19">
        <f t="shared" si="54"/>
        <v>1.9912431297503872</v>
      </c>
      <c r="O370" s="29"/>
      <c r="P370" s="171"/>
      <c r="Q370" s="30"/>
      <c r="R370" s="30"/>
      <c r="S370" s="30"/>
      <c r="T370" s="29"/>
      <c r="U370" s="202"/>
      <c r="V370" s="30"/>
      <c r="W370" s="30"/>
      <c r="X370" s="30"/>
    </row>
    <row r="371" spans="1:24" ht="12.75">
      <c r="A371" s="16" t="s">
        <v>85</v>
      </c>
      <c r="B371" s="18">
        <v>24312.957</v>
      </c>
      <c r="C371" s="18">
        <v>7609.14</v>
      </c>
      <c r="D371" s="18">
        <v>27263.18</v>
      </c>
      <c r="E371" s="19">
        <f>+D371/C371*100-100</f>
        <v>258.2951555629151</v>
      </c>
      <c r="F371" s="19"/>
      <c r="G371" s="146">
        <v>8511.662</v>
      </c>
      <c r="H371" s="146">
        <v>2475.46</v>
      </c>
      <c r="I371" s="146">
        <v>9652.83</v>
      </c>
      <c r="J371" s="19">
        <f t="shared" si="50"/>
        <v>289.94085947662256</v>
      </c>
      <c r="K371" s="19">
        <f t="shared" si="51"/>
        <v>0.38436679104819343</v>
      </c>
      <c r="L371" s="20">
        <f t="shared" si="52"/>
        <v>325.32717232170785</v>
      </c>
      <c r="M371" s="20">
        <f t="shared" si="53"/>
        <v>354.06104496980913</v>
      </c>
      <c r="N371" s="19">
        <f t="shared" si="54"/>
        <v>8.832300248098264</v>
      </c>
      <c r="O371" s="30"/>
      <c r="P371" s="175"/>
      <c r="Q371" s="175"/>
      <c r="R371" s="30"/>
      <c r="S371" s="30"/>
      <c r="T371" s="30"/>
      <c r="U371" s="30"/>
      <c r="V371" s="30"/>
      <c r="W371" s="30"/>
      <c r="X371" s="30"/>
    </row>
    <row r="372" spans="1:24" ht="12.75">
      <c r="A372" s="17" t="s">
        <v>31</v>
      </c>
      <c r="B372" s="18">
        <v>138483.779</v>
      </c>
      <c r="C372" s="18">
        <v>110642.536</v>
      </c>
      <c r="D372" s="18">
        <v>11258.317</v>
      </c>
      <c r="E372" s="19">
        <f>+D372/C372*100-100</f>
        <v>-89.82460326108216</v>
      </c>
      <c r="F372" s="19"/>
      <c r="G372" s="146">
        <v>75503.792</v>
      </c>
      <c r="H372" s="146">
        <v>59535.705</v>
      </c>
      <c r="I372" s="146">
        <v>6387.317</v>
      </c>
      <c r="J372" s="19">
        <f t="shared" si="50"/>
        <v>-89.27145147605123</v>
      </c>
      <c r="K372" s="19">
        <f t="shared" si="51"/>
        <v>0.2543370740702544</v>
      </c>
      <c r="L372" s="20">
        <f t="shared" si="52"/>
        <v>538.0905676276257</v>
      </c>
      <c r="M372" s="20">
        <f t="shared" si="53"/>
        <v>567.3420814141226</v>
      </c>
      <c r="N372" s="19">
        <f t="shared" si="54"/>
        <v>5.436169215056722</v>
      </c>
      <c r="O372" s="30"/>
      <c r="P372" s="175"/>
      <c r="Q372" s="175"/>
      <c r="R372" s="30"/>
      <c r="S372" s="30"/>
      <c r="T372" s="30"/>
      <c r="V372" s="29"/>
      <c r="W372" s="29"/>
      <c r="X372" s="29"/>
    </row>
    <row r="373" spans="1:24" ht="12.75">
      <c r="A373" s="16" t="s">
        <v>86</v>
      </c>
      <c r="B373" s="18"/>
      <c r="C373" s="18"/>
      <c r="D373" s="18"/>
      <c r="E373" s="19"/>
      <c r="F373" s="19"/>
      <c r="G373" s="18">
        <v>566747.82</v>
      </c>
      <c r="H373" s="18">
        <v>269788.85199999996</v>
      </c>
      <c r="I373" s="18">
        <v>228913.13199999998</v>
      </c>
      <c r="J373" s="19">
        <f t="shared" si="50"/>
        <v>-15.151004089672313</v>
      </c>
      <c r="K373" s="19">
        <f t="shared" si="51"/>
        <v>9.115109866809165</v>
      </c>
      <c r="L373" s="20"/>
      <c r="M373" s="20"/>
      <c r="N373" s="19"/>
      <c r="O373" s="30"/>
      <c r="P373" s="175"/>
      <c r="Q373" s="175"/>
      <c r="R373" s="30"/>
      <c r="S373" s="30"/>
      <c r="T373" s="30"/>
      <c r="U373" s="29"/>
      <c r="V373" s="30"/>
      <c r="W373" s="30"/>
      <c r="X373" s="30"/>
    </row>
    <row r="374" spans="1:24" ht="12.75">
      <c r="A374" s="16"/>
      <c r="B374" s="18"/>
      <c r="C374" s="18"/>
      <c r="D374" s="18"/>
      <c r="E374" s="19"/>
      <c r="F374" s="19"/>
      <c r="G374" s="18"/>
      <c r="H374" s="18"/>
      <c r="I374" s="18"/>
      <c r="J374" s="19"/>
      <c r="K374" s="23"/>
      <c r="L374" s="20"/>
      <c r="M374" s="20"/>
      <c r="N374" s="19"/>
      <c r="P374" s="175"/>
      <c r="Q374" s="251"/>
      <c r="R374" s="251"/>
      <c r="S374" s="251"/>
      <c r="T374" s="30"/>
      <c r="U374" s="30"/>
      <c r="V374" s="30"/>
      <c r="W374" s="30"/>
      <c r="X374" s="30"/>
    </row>
    <row r="375" spans="1:24" ht="12.75">
      <c r="A375" s="24" t="s">
        <v>326</v>
      </c>
      <c r="B375" s="18"/>
      <c r="C375" s="18"/>
      <c r="D375" s="18"/>
      <c r="E375" s="19"/>
      <c r="F375" s="19"/>
      <c r="G375" s="25">
        <f>SUM(G377:G394)</f>
        <v>3911850</v>
      </c>
      <c r="H375" s="25">
        <f>SUM(H377:H394)</f>
        <v>1907482</v>
      </c>
      <c r="I375" s="25">
        <f>SUM(I377:I394)-1</f>
        <v>2045878</v>
      </c>
      <c r="J375" s="23">
        <f t="shared" si="50"/>
        <v>7.255428884781082</v>
      </c>
      <c r="K375" s="23">
        <f t="shared" si="51"/>
        <v>81.4649757362448</v>
      </c>
      <c r="L375" s="20"/>
      <c r="M375" s="20"/>
      <c r="N375" s="19"/>
      <c r="O375" s="20"/>
      <c r="P375" s="20"/>
      <c r="Q375" s="249"/>
      <c r="R375" s="249"/>
      <c r="S375" s="249"/>
      <c r="T375" s="30"/>
      <c r="U375" s="30"/>
      <c r="V375" s="30"/>
      <c r="W375" s="30"/>
      <c r="X375" s="30"/>
    </row>
    <row r="376" spans="1:22" ht="12.75">
      <c r="A376" s="16"/>
      <c r="B376" s="18"/>
      <c r="C376" s="18"/>
      <c r="D376" s="18"/>
      <c r="E376" s="19"/>
      <c r="F376" s="19"/>
      <c r="G376" s="18"/>
      <c r="H376" s="18"/>
      <c r="I376" s="18"/>
      <c r="J376" s="19"/>
      <c r="K376" s="23"/>
      <c r="L376" s="20"/>
      <c r="M376" s="20"/>
      <c r="N376" s="19"/>
      <c r="O376" s="20"/>
      <c r="P376" s="20"/>
      <c r="Q376" s="248"/>
      <c r="R376" s="248"/>
      <c r="S376" s="248"/>
      <c r="T376" s="30"/>
      <c r="U376" s="30"/>
      <c r="V376" s="20"/>
    </row>
    <row r="377" spans="1:24" ht="11.25" customHeight="1">
      <c r="A377" s="16" t="s">
        <v>87</v>
      </c>
      <c r="B377" s="279">
        <v>2.896</v>
      </c>
      <c r="C377" s="279">
        <v>2.243</v>
      </c>
      <c r="D377" s="279">
        <v>9.472</v>
      </c>
      <c r="E377" s="19"/>
      <c r="F377" s="19"/>
      <c r="G377" s="280">
        <v>11.539</v>
      </c>
      <c r="H377" s="280">
        <v>7.292</v>
      </c>
      <c r="I377" s="280">
        <v>22.127</v>
      </c>
      <c r="J377" s="19">
        <f t="shared" si="50"/>
        <v>203.44212835984638</v>
      </c>
      <c r="K377" s="19">
        <f t="shared" si="51"/>
        <v>0.0008810767397253838</v>
      </c>
      <c r="L377" s="20"/>
      <c r="M377" s="20"/>
      <c r="N377" s="19"/>
      <c r="P377" s="20"/>
      <c r="Q377" s="248"/>
      <c r="R377" s="248"/>
      <c r="S377" s="248"/>
      <c r="T377" s="29"/>
      <c r="U377" s="29"/>
      <c r="V377" s="20"/>
      <c r="W377" s="20"/>
      <c r="X377" s="20"/>
    </row>
    <row r="378" spans="1:21" ht="12.75">
      <c r="A378" s="16" t="s">
        <v>88</v>
      </c>
      <c r="B378" s="279">
        <v>83594.018</v>
      </c>
      <c r="C378" s="279">
        <v>45862.742</v>
      </c>
      <c r="D378" s="279">
        <v>40448.337</v>
      </c>
      <c r="E378" s="19">
        <f aca="true" t="shared" si="55" ref="E378:E393">+D378/C378*100-100</f>
        <v>-11.805672238262602</v>
      </c>
      <c r="F378" s="19"/>
      <c r="G378" s="280">
        <v>46612.183</v>
      </c>
      <c r="H378" s="280">
        <v>25227.502</v>
      </c>
      <c r="I378" s="280">
        <v>23358.307</v>
      </c>
      <c r="J378" s="19">
        <f t="shared" si="50"/>
        <v>-7.409354283273856</v>
      </c>
      <c r="K378" s="19">
        <f t="shared" si="51"/>
        <v>0.9301062492459263</v>
      </c>
      <c r="L378" s="20">
        <f t="shared" si="52"/>
        <v>550.0652795683259</v>
      </c>
      <c r="M378" s="20">
        <f t="shared" si="53"/>
        <v>577.4849779361757</v>
      </c>
      <c r="N378" s="19">
        <f t="shared" si="54"/>
        <v>4.984808055758023</v>
      </c>
      <c r="Q378" s="248"/>
      <c r="R378" s="248"/>
      <c r="S378" s="248"/>
      <c r="T378" s="30"/>
      <c r="U378" s="30"/>
    </row>
    <row r="379" spans="1:21" ht="12.75">
      <c r="A379" s="16" t="s">
        <v>89</v>
      </c>
      <c r="B379" s="279">
        <v>23676.51</v>
      </c>
      <c r="C379" s="279">
        <v>8503.201</v>
      </c>
      <c r="D379" s="279">
        <v>13081.456</v>
      </c>
      <c r="E379" s="19">
        <f t="shared" si="55"/>
        <v>53.84154743607732</v>
      </c>
      <c r="F379" s="19"/>
      <c r="G379" s="280">
        <v>10447.785</v>
      </c>
      <c r="H379" s="280">
        <v>3450.27</v>
      </c>
      <c r="I379" s="280">
        <v>5630.49</v>
      </c>
      <c r="J379" s="19">
        <f t="shared" si="50"/>
        <v>63.18983731707954</v>
      </c>
      <c r="K379" s="19">
        <f t="shared" si="51"/>
        <v>0.22420092069672237</v>
      </c>
      <c r="L379" s="20">
        <f t="shared" si="52"/>
        <v>405.7613127103547</v>
      </c>
      <c r="M379" s="20">
        <f t="shared" si="53"/>
        <v>430.4176843923184</v>
      </c>
      <c r="N379" s="19">
        <f t="shared" si="54"/>
        <v>6.076570365288674</v>
      </c>
      <c r="P379" s="20"/>
      <c r="Q379" s="249"/>
      <c r="R379" s="249"/>
      <c r="S379" s="249"/>
      <c r="T379" s="30"/>
      <c r="U379" s="30"/>
    </row>
    <row r="380" spans="1:21" ht="12.75">
      <c r="A380" s="16" t="s">
        <v>90</v>
      </c>
      <c r="B380" s="279">
        <v>182.444</v>
      </c>
      <c r="C380" s="279">
        <v>145.319</v>
      </c>
      <c r="D380" s="279">
        <v>850.418</v>
      </c>
      <c r="E380" s="19">
        <f t="shared" si="55"/>
        <v>485.2077154398255</v>
      </c>
      <c r="F380" s="19"/>
      <c r="G380" s="280">
        <v>137.745</v>
      </c>
      <c r="H380" s="280">
        <v>81.815</v>
      </c>
      <c r="I380" s="280">
        <v>355.057</v>
      </c>
      <c r="J380" s="19">
        <f t="shared" si="50"/>
        <v>333.97543237792587</v>
      </c>
      <c r="K380" s="19">
        <f t="shared" si="51"/>
        <v>0.014138042390594099</v>
      </c>
      <c r="L380" s="20">
        <f t="shared" si="52"/>
        <v>563.0027732092843</v>
      </c>
      <c r="M380" s="20">
        <f t="shared" si="53"/>
        <v>417.50880155405935</v>
      </c>
      <c r="N380" s="19">
        <f t="shared" si="54"/>
        <v>-25.84249644559756</v>
      </c>
      <c r="O380" s="20"/>
      <c r="Q380" s="248"/>
      <c r="R380" s="248"/>
      <c r="S380" s="248"/>
      <c r="T380" s="30"/>
      <c r="U380" s="30"/>
    </row>
    <row r="381" spans="1:19" ht="12.75">
      <c r="A381" s="16" t="s">
        <v>91</v>
      </c>
      <c r="B381" s="279">
        <v>3904.75</v>
      </c>
      <c r="C381" s="279">
        <v>2558.52</v>
      </c>
      <c r="D381" s="279">
        <v>6783.022</v>
      </c>
      <c r="E381" s="19">
        <f t="shared" si="55"/>
        <v>165.1150665228335</v>
      </c>
      <c r="F381" s="19"/>
      <c r="G381" s="280">
        <v>6009.982</v>
      </c>
      <c r="H381" s="280">
        <v>4021.16</v>
      </c>
      <c r="I381" s="280">
        <v>8821.883</v>
      </c>
      <c r="J381" s="19">
        <f t="shared" si="50"/>
        <v>119.38652030757294</v>
      </c>
      <c r="K381" s="19">
        <f t="shared" si="51"/>
        <v>0.3512792476105567</v>
      </c>
      <c r="L381" s="20">
        <f t="shared" si="52"/>
        <v>1571.6742491753043</v>
      </c>
      <c r="M381" s="20">
        <f t="shared" si="53"/>
        <v>1300.582984988107</v>
      </c>
      <c r="N381" s="19">
        <f t="shared" si="54"/>
        <v>-17.248565619080765</v>
      </c>
      <c r="Q381" s="248"/>
      <c r="R381" s="248"/>
      <c r="S381" s="248"/>
    </row>
    <row r="382" spans="1:21" ht="12.75">
      <c r="A382" s="16" t="s">
        <v>92</v>
      </c>
      <c r="B382" s="279">
        <v>13218.178</v>
      </c>
      <c r="C382" s="279">
        <v>6113.69</v>
      </c>
      <c r="D382" s="279">
        <v>7615.414</v>
      </c>
      <c r="E382" s="19">
        <f t="shared" si="55"/>
        <v>24.563299742054312</v>
      </c>
      <c r="F382" s="19"/>
      <c r="G382" s="280">
        <v>23260.337</v>
      </c>
      <c r="H382" s="280">
        <v>11149.887</v>
      </c>
      <c r="I382" s="280">
        <v>12392.221</v>
      </c>
      <c r="J382" s="19">
        <f t="shared" si="50"/>
        <v>11.142121888768912</v>
      </c>
      <c r="K382" s="19">
        <f t="shared" si="51"/>
        <v>0.4934468150511337</v>
      </c>
      <c r="L382" s="20">
        <f t="shared" si="52"/>
        <v>1823.7573380397112</v>
      </c>
      <c r="M382" s="20">
        <f t="shared" si="53"/>
        <v>1627.2550645309632</v>
      </c>
      <c r="N382" s="19">
        <f t="shared" si="54"/>
        <v>-10.77458439289741</v>
      </c>
      <c r="Q382" s="248"/>
      <c r="R382" s="248"/>
      <c r="S382" s="248"/>
      <c r="T382" s="20"/>
      <c r="U382" s="20"/>
    </row>
    <row r="383" spans="1:14" ht="11.25">
      <c r="A383" s="16" t="s">
        <v>93</v>
      </c>
      <c r="B383" s="279">
        <v>0.386</v>
      </c>
      <c r="C383" s="279">
        <v>0.381</v>
      </c>
      <c r="D383" s="279">
        <v>26.838</v>
      </c>
      <c r="E383" s="19">
        <f t="shared" si="55"/>
        <v>6944.094488188976</v>
      </c>
      <c r="F383" s="19"/>
      <c r="G383" s="280">
        <v>2.275</v>
      </c>
      <c r="H383" s="280">
        <v>1.466</v>
      </c>
      <c r="I383" s="280">
        <v>39.465</v>
      </c>
      <c r="J383" s="19">
        <f t="shared" si="50"/>
        <v>2592.0190995907233</v>
      </c>
      <c r="K383" s="19">
        <f t="shared" si="51"/>
        <v>0.0015714599147314263</v>
      </c>
      <c r="L383" s="20"/>
      <c r="M383" s="20"/>
      <c r="N383" s="19"/>
    </row>
    <row r="384" spans="1:19" ht="11.25">
      <c r="A384" s="16" t="s">
        <v>94</v>
      </c>
      <c r="B384" s="279">
        <v>2727.659</v>
      </c>
      <c r="C384" s="279">
        <v>562.469</v>
      </c>
      <c r="D384" s="279">
        <v>603.057</v>
      </c>
      <c r="E384" s="19">
        <f t="shared" si="55"/>
        <v>7.216042128543961</v>
      </c>
      <c r="F384" s="19"/>
      <c r="G384" s="280">
        <v>4127.908</v>
      </c>
      <c r="H384" s="280">
        <v>834.298</v>
      </c>
      <c r="I384" s="280">
        <v>928.083</v>
      </c>
      <c r="J384" s="19">
        <f t="shared" si="50"/>
        <v>11.241187201695311</v>
      </c>
      <c r="K384" s="19">
        <f t="shared" si="51"/>
        <v>0.03695540940184179</v>
      </c>
      <c r="L384" s="20">
        <f t="shared" si="52"/>
        <v>1483.2781895535575</v>
      </c>
      <c r="M384" s="20">
        <f t="shared" si="53"/>
        <v>1538.9639785293928</v>
      </c>
      <c r="N384" s="19">
        <f t="shared" si="54"/>
        <v>3.7542376991733306</v>
      </c>
      <c r="Q384" s="260"/>
      <c r="R384" s="260"/>
      <c r="S384" s="260"/>
    </row>
    <row r="385" spans="1:14" ht="11.25">
      <c r="A385" s="16" t="s">
        <v>95</v>
      </c>
      <c r="B385" s="279">
        <v>249877.313</v>
      </c>
      <c r="C385" s="279">
        <v>131964.645</v>
      </c>
      <c r="D385" s="279">
        <v>138177.21</v>
      </c>
      <c r="E385" s="19">
        <f t="shared" si="55"/>
        <v>4.707749564286701</v>
      </c>
      <c r="F385" s="19"/>
      <c r="G385" s="280">
        <v>362075.136</v>
      </c>
      <c r="H385" s="280">
        <v>193710.727</v>
      </c>
      <c r="I385" s="280">
        <v>189458.295</v>
      </c>
      <c r="J385" s="19">
        <f t="shared" si="50"/>
        <v>-2.1952485883758044</v>
      </c>
      <c r="K385" s="19">
        <f t="shared" si="51"/>
        <v>7.54405463336783</v>
      </c>
      <c r="L385" s="20">
        <f t="shared" si="52"/>
        <v>1467.8986708902223</v>
      </c>
      <c r="M385" s="20">
        <f t="shared" si="53"/>
        <v>1371.1254916784035</v>
      </c>
      <c r="N385" s="19">
        <f t="shared" si="54"/>
        <v>-6.5926334787897645</v>
      </c>
    </row>
    <row r="386" spans="1:14" ht="11.25">
      <c r="A386" s="16" t="s">
        <v>3</v>
      </c>
      <c r="B386" s="279">
        <v>463654.82</v>
      </c>
      <c r="C386" s="279">
        <v>305953.153</v>
      </c>
      <c r="D386" s="279">
        <v>215587.15</v>
      </c>
      <c r="E386" s="19">
        <f t="shared" si="55"/>
        <v>-29.535895320549287</v>
      </c>
      <c r="F386" s="19"/>
      <c r="G386" s="280">
        <v>364464.85</v>
      </c>
      <c r="H386" s="280">
        <v>242920.98</v>
      </c>
      <c r="I386" s="280">
        <v>151849.529</v>
      </c>
      <c r="J386" s="19">
        <f t="shared" si="50"/>
        <v>-37.49015461735746</v>
      </c>
      <c r="K386" s="19">
        <f t="shared" si="51"/>
        <v>6.046508245137394</v>
      </c>
      <c r="L386" s="20">
        <f t="shared" si="52"/>
        <v>793.9809660990812</v>
      </c>
      <c r="M386" s="20">
        <f t="shared" si="53"/>
        <v>704.3533392412303</v>
      </c>
      <c r="N386" s="19">
        <f t="shared" si="54"/>
        <v>-11.288384820885781</v>
      </c>
    </row>
    <row r="387" spans="1:17" ht="11.25">
      <c r="A387" s="16" t="s">
        <v>66</v>
      </c>
      <c r="B387" s="279">
        <v>6784.051</v>
      </c>
      <c r="C387" s="279">
        <v>4343.728</v>
      </c>
      <c r="D387" s="279">
        <v>4571.426</v>
      </c>
      <c r="E387" s="19">
        <f t="shared" si="55"/>
        <v>5.2419948947079575</v>
      </c>
      <c r="F387" s="19"/>
      <c r="G387" s="280">
        <v>23699.459</v>
      </c>
      <c r="H387" s="280">
        <v>15047.99</v>
      </c>
      <c r="I387" s="280">
        <v>14695.916</v>
      </c>
      <c r="J387" s="19">
        <f t="shared" si="50"/>
        <v>-2.3396746010596843</v>
      </c>
      <c r="K387" s="19">
        <f t="shared" si="51"/>
        <v>0.5851778260296516</v>
      </c>
      <c r="L387" s="20">
        <f t="shared" si="52"/>
        <v>3464.303013448356</v>
      </c>
      <c r="M387" s="20">
        <f t="shared" si="53"/>
        <v>3214.7334332875557</v>
      </c>
      <c r="N387" s="19">
        <f t="shared" si="54"/>
        <v>-7.204034381287556</v>
      </c>
      <c r="Q387" s="259"/>
    </row>
    <row r="388" spans="1:17" ht="11.25">
      <c r="A388" s="16" t="s">
        <v>67</v>
      </c>
      <c r="B388" s="279">
        <v>3106.476</v>
      </c>
      <c r="C388" s="279">
        <v>2454.68</v>
      </c>
      <c r="D388" s="279">
        <v>3054.023</v>
      </c>
      <c r="E388" s="19">
        <f t="shared" si="55"/>
        <v>24.41633940065509</v>
      </c>
      <c r="F388" s="23"/>
      <c r="G388" s="280">
        <v>12395.832</v>
      </c>
      <c r="H388" s="280">
        <v>9630.682</v>
      </c>
      <c r="I388" s="280">
        <v>11645.086</v>
      </c>
      <c r="J388" s="19">
        <f t="shared" si="50"/>
        <v>20.916524914850257</v>
      </c>
      <c r="K388" s="19">
        <f t="shared" si="51"/>
        <v>0.46369658818193654</v>
      </c>
      <c r="L388" s="20">
        <f t="shared" si="52"/>
        <v>3923.3961249531512</v>
      </c>
      <c r="M388" s="20">
        <f t="shared" si="53"/>
        <v>3813.0315325064676</v>
      </c>
      <c r="N388" s="19">
        <f t="shared" si="54"/>
        <v>-2.8129862224401734</v>
      </c>
      <c r="Q388" s="259"/>
    </row>
    <row r="389" spans="1:17" ht="11.25">
      <c r="A389" s="16" t="s">
        <v>69</v>
      </c>
      <c r="B389" s="279">
        <v>10928.6</v>
      </c>
      <c r="C389" s="279">
        <v>5071.063</v>
      </c>
      <c r="D389" s="279">
        <v>8081.042</v>
      </c>
      <c r="E389" s="19">
        <f t="shared" si="55"/>
        <v>59.35597723790852</v>
      </c>
      <c r="F389" s="19"/>
      <c r="G389" s="280">
        <v>52231.431</v>
      </c>
      <c r="H389" s="280">
        <v>23721.969</v>
      </c>
      <c r="I389" s="280">
        <v>36603.416</v>
      </c>
      <c r="J389" s="19">
        <f t="shared" si="50"/>
        <v>54.30176137571041</v>
      </c>
      <c r="K389" s="19">
        <f t="shared" si="51"/>
        <v>1.457514278125907</v>
      </c>
      <c r="L389" s="20">
        <f t="shared" si="52"/>
        <v>4677.908556844985</v>
      </c>
      <c r="M389" s="20">
        <f t="shared" si="53"/>
        <v>4529.541611094212</v>
      </c>
      <c r="N389" s="19">
        <f t="shared" si="54"/>
        <v>-3.1716512614098207</v>
      </c>
      <c r="Q389" s="259"/>
    </row>
    <row r="390" spans="1:17" ht="11.25">
      <c r="A390" s="16" t="s">
        <v>96</v>
      </c>
      <c r="B390" s="279">
        <v>119634.207</v>
      </c>
      <c r="C390" s="279">
        <v>50826.672</v>
      </c>
      <c r="D390" s="279">
        <v>54591.98</v>
      </c>
      <c r="E390" s="19">
        <f t="shared" si="55"/>
        <v>7.40813406000693</v>
      </c>
      <c r="F390" s="19"/>
      <c r="G390" s="280">
        <v>753473.388</v>
      </c>
      <c r="H390" s="280">
        <v>311973.76</v>
      </c>
      <c r="I390" s="280">
        <v>347228.023</v>
      </c>
      <c r="J390" s="19">
        <f t="shared" si="50"/>
        <v>11.300393661313052</v>
      </c>
      <c r="K390" s="19">
        <f t="shared" si="51"/>
        <v>13.826299744480973</v>
      </c>
      <c r="L390" s="20">
        <f t="shared" si="52"/>
        <v>6137.993060021715</v>
      </c>
      <c r="M390" s="20">
        <f t="shared" si="53"/>
        <v>6360.421860500388</v>
      </c>
      <c r="N390" s="19">
        <f t="shared" si="54"/>
        <v>3.62380338823462</v>
      </c>
      <c r="O390" s="20"/>
      <c r="Q390" s="259"/>
    </row>
    <row r="391" spans="1:17" ht="11.25">
      <c r="A391" s="16" t="s">
        <v>97</v>
      </c>
      <c r="B391" s="279">
        <v>5881.468</v>
      </c>
      <c r="C391" s="279">
        <v>2334.33</v>
      </c>
      <c r="D391" s="279">
        <v>2791.768</v>
      </c>
      <c r="E391" s="19">
        <f t="shared" si="55"/>
        <v>19.596115373576154</v>
      </c>
      <c r="F391" s="19"/>
      <c r="G391" s="280">
        <v>25597.174</v>
      </c>
      <c r="H391" s="280">
        <v>10886.692</v>
      </c>
      <c r="I391" s="280">
        <v>14308.656</v>
      </c>
      <c r="J391" s="19">
        <f t="shared" si="50"/>
        <v>31.432541675653198</v>
      </c>
      <c r="K391" s="19">
        <f t="shared" si="51"/>
        <v>0.5697574898690311</v>
      </c>
      <c r="L391" s="20">
        <f t="shared" si="52"/>
        <v>4663.733062591836</v>
      </c>
      <c r="M391" s="20">
        <f t="shared" si="53"/>
        <v>5125.302675580492</v>
      </c>
      <c r="N391" s="19">
        <f t="shared" si="54"/>
        <v>9.896998966148857</v>
      </c>
      <c r="O391" s="20"/>
      <c r="P391" s="20"/>
      <c r="Q391" s="259"/>
    </row>
    <row r="392" spans="1:17" ht="11.25">
      <c r="A392" s="16" t="s">
        <v>98</v>
      </c>
      <c r="B392" s="279">
        <v>14178.858</v>
      </c>
      <c r="C392" s="279">
        <v>9303.519</v>
      </c>
      <c r="D392" s="279">
        <v>9359.48</v>
      </c>
      <c r="E392" s="19">
        <f t="shared" si="55"/>
        <v>0.6015035816017615</v>
      </c>
      <c r="F392" s="19"/>
      <c r="G392" s="280">
        <v>44109.406</v>
      </c>
      <c r="H392" s="280">
        <v>28652.493</v>
      </c>
      <c r="I392" s="280">
        <v>27914.199</v>
      </c>
      <c r="J392" s="19">
        <f t="shared" si="50"/>
        <v>-2.57671819342211</v>
      </c>
      <c r="K392" s="19">
        <f t="shared" si="51"/>
        <v>1.1115176683222112</v>
      </c>
      <c r="L392" s="20">
        <f t="shared" si="52"/>
        <v>3079.747888943957</v>
      </c>
      <c r="M392" s="20">
        <f t="shared" si="53"/>
        <v>2982.4519097214807</v>
      </c>
      <c r="N392" s="19">
        <f t="shared" si="54"/>
        <v>-3.159218959829829</v>
      </c>
      <c r="O392" s="20"/>
      <c r="P392" s="20"/>
      <c r="Q392" s="259"/>
    </row>
    <row r="393" spans="1:17" ht="11.25">
      <c r="A393" s="16" t="s">
        <v>99</v>
      </c>
      <c r="B393" s="279">
        <v>72714.754</v>
      </c>
      <c r="C393" s="279">
        <v>35336.81</v>
      </c>
      <c r="D393" s="279">
        <v>33673.937</v>
      </c>
      <c r="E393" s="19">
        <f t="shared" si="55"/>
        <v>-4.705781308499553</v>
      </c>
      <c r="F393" s="19"/>
      <c r="G393" s="280">
        <v>131266.168</v>
      </c>
      <c r="H393" s="280">
        <v>60144.399</v>
      </c>
      <c r="I393" s="280">
        <v>62479.604</v>
      </c>
      <c r="J393" s="19">
        <f t="shared" si="50"/>
        <v>3.882664119729597</v>
      </c>
      <c r="K393" s="19">
        <f t="shared" si="51"/>
        <v>2.4878802273987906</v>
      </c>
      <c r="L393" s="20">
        <f t="shared" si="52"/>
        <v>1702.0324981230622</v>
      </c>
      <c r="M393" s="20">
        <f t="shared" si="53"/>
        <v>1855.4291409406628</v>
      </c>
      <c r="N393" s="19">
        <f t="shared" si="54"/>
        <v>9.0125566337165</v>
      </c>
      <c r="Q393" s="259"/>
    </row>
    <row r="394" spans="1:20" ht="11.25">
      <c r="A394" s="16" t="s">
        <v>86</v>
      </c>
      <c r="B394" s="18"/>
      <c r="C394" s="18"/>
      <c r="D394" s="18"/>
      <c r="E394" s="19"/>
      <c r="F394" s="19"/>
      <c r="G394" s="18">
        <v>2051927.4019999998</v>
      </c>
      <c r="H394" s="18">
        <v>966018.6179999999</v>
      </c>
      <c r="I394" s="18">
        <v>1138148.643</v>
      </c>
      <c r="J394" s="19">
        <f t="shared" si="50"/>
        <v>17.81849974655458</v>
      </c>
      <c r="K394" s="19">
        <f t="shared" si="51"/>
        <v>45.32002963335787</v>
      </c>
      <c r="L394" s="20"/>
      <c r="M394" s="20"/>
      <c r="N394" s="19"/>
      <c r="Q394" s="259"/>
      <c r="R394" s="260"/>
      <c r="S394" s="260"/>
      <c r="T394" s="20"/>
    </row>
    <row r="395" spans="1:17" ht="11.25">
      <c r="A395" s="122"/>
      <c r="B395" s="128"/>
      <c r="C395" s="128"/>
      <c r="D395" s="128"/>
      <c r="E395" s="128"/>
      <c r="F395" s="128"/>
      <c r="G395" s="144"/>
      <c r="H395" s="144"/>
      <c r="I395" s="144"/>
      <c r="J395" s="122"/>
      <c r="K395" s="122"/>
      <c r="Q395" s="259"/>
    </row>
    <row r="396" spans="1:17" ht="11.25">
      <c r="A396" s="16" t="s">
        <v>377</v>
      </c>
      <c r="B396" s="16"/>
      <c r="C396" s="16"/>
      <c r="D396" s="16"/>
      <c r="E396" s="16"/>
      <c r="F396" s="16"/>
      <c r="G396" s="16"/>
      <c r="H396" s="16"/>
      <c r="I396" s="16"/>
      <c r="J396" s="16"/>
      <c r="K396" s="16"/>
      <c r="Q396" s="259"/>
    </row>
    <row r="397" ht="11.25">
      <c r="Q397" s="259"/>
    </row>
    <row r="398" spans="1:17" ht="19.5" customHeight="1">
      <c r="A398" s="324" t="s">
        <v>362</v>
      </c>
      <c r="B398" s="324"/>
      <c r="C398" s="324"/>
      <c r="D398" s="324"/>
      <c r="E398" s="324"/>
      <c r="F398" s="324"/>
      <c r="G398" s="324"/>
      <c r="H398" s="324"/>
      <c r="I398" s="324"/>
      <c r="J398" s="324"/>
      <c r="K398" s="119"/>
      <c r="Q398" s="259"/>
    </row>
    <row r="399" spans="1:19" ht="19.5" customHeight="1">
      <c r="A399" s="325" t="s">
        <v>247</v>
      </c>
      <c r="B399" s="325"/>
      <c r="C399" s="325"/>
      <c r="D399" s="325"/>
      <c r="E399" s="325"/>
      <c r="F399" s="325"/>
      <c r="G399" s="325"/>
      <c r="H399" s="325"/>
      <c r="I399" s="325"/>
      <c r="J399" s="325"/>
      <c r="K399" s="120"/>
      <c r="Q399" s="259"/>
      <c r="R399" s="260"/>
      <c r="S399" s="260"/>
    </row>
    <row r="400" spans="1:20" s="27" customFormat="1" ht="12.75">
      <c r="A400" s="24"/>
      <c r="B400" s="326" t="s">
        <v>118</v>
      </c>
      <c r="C400" s="326"/>
      <c r="D400" s="326"/>
      <c r="E400" s="326"/>
      <c r="F400" s="187"/>
      <c r="G400" s="326" t="s">
        <v>202</v>
      </c>
      <c r="H400" s="326"/>
      <c r="I400" s="326"/>
      <c r="J400" s="326"/>
      <c r="K400" s="187"/>
      <c r="L400" s="328"/>
      <c r="M400" s="328"/>
      <c r="N400" s="328"/>
      <c r="O400" s="137"/>
      <c r="P400" s="137"/>
      <c r="Q400" s="249"/>
      <c r="R400" s="249"/>
      <c r="S400" s="249"/>
      <c r="T400" s="137"/>
    </row>
    <row r="401" spans="1:19" s="27" customFormat="1" ht="12.75">
      <c r="A401" s="24" t="s">
        <v>330</v>
      </c>
      <c r="B401" s="188">
        <f>+B361</f>
        <v>2011</v>
      </c>
      <c r="C401" s="327" t="str">
        <f>+C361</f>
        <v>enero - junio</v>
      </c>
      <c r="D401" s="327"/>
      <c r="E401" s="327"/>
      <c r="F401" s="187"/>
      <c r="G401" s="188">
        <f>+G361</f>
        <v>2011</v>
      </c>
      <c r="H401" s="327" t="str">
        <f>+C401</f>
        <v>enero - junio</v>
      </c>
      <c r="I401" s="327"/>
      <c r="J401" s="327"/>
      <c r="K401" s="189" t="s">
        <v>223</v>
      </c>
      <c r="L401" s="329"/>
      <c r="M401" s="329"/>
      <c r="N401" s="329"/>
      <c r="O401" s="137"/>
      <c r="P401" s="137"/>
      <c r="Q401" s="249"/>
      <c r="R401" s="255"/>
      <c r="S401" s="255"/>
    </row>
    <row r="402" spans="1:19" s="27" customFormat="1" ht="12.75">
      <c r="A402" s="190"/>
      <c r="B402" s="190"/>
      <c r="C402" s="191">
        <f>+C362</f>
        <v>2011</v>
      </c>
      <c r="D402" s="191">
        <f>+D362</f>
        <v>2012</v>
      </c>
      <c r="E402" s="192" t="str">
        <f>+E362</f>
        <v>Var % 12/11</v>
      </c>
      <c r="F402" s="193"/>
      <c r="G402" s="190"/>
      <c r="H402" s="191">
        <f>+H362</f>
        <v>2011</v>
      </c>
      <c r="I402" s="191">
        <f>+I362</f>
        <v>2012</v>
      </c>
      <c r="J402" s="192" t="str">
        <f>+J362</f>
        <v>Var % 12/11</v>
      </c>
      <c r="K402" s="193">
        <v>2008</v>
      </c>
      <c r="L402" s="194"/>
      <c r="M402" s="194"/>
      <c r="N402" s="193"/>
      <c r="Q402" s="249"/>
      <c r="R402" s="255"/>
      <c r="S402" s="255"/>
    </row>
    <row r="403" spans="1:19" s="126" customFormat="1" ht="12.75">
      <c r="A403" s="124" t="s">
        <v>328</v>
      </c>
      <c r="B403" s="124"/>
      <c r="C403" s="124"/>
      <c r="D403" s="124"/>
      <c r="E403" s="124"/>
      <c r="F403" s="124"/>
      <c r="G403" s="124">
        <f>+G413+G405+G419+G424</f>
        <v>963243.889</v>
      </c>
      <c r="H403" s="124">
        <f>+H413+H405+H419+H424</f>
        <v>426715.416</v>
      </c>
      <c r="I403" s="124">
        <f>+I413+I405+I419+I424</f>
        <v>408617.404</v>
      </c>
      <c r="J403" s="125">
        <f>+I403/H403*100-100</f>
        <v>-4.2412369746679275</v>
      </c>
      <c r="K403" s="124"/>
      <c r="Q403" s="248"/>
      <c r="R403" s="258"/>
      <c r="S403" s="258"/>
    </row>
    <row r="404" spans="1:17" ht="12.75">
      <c r="A404" s="121"/>
      <c r="B404" s="126"/>
      <c r="C404" s="126"/>
      <c r="E404" s="126"/>
      <c r="F404" s="126"/>
      <c r="G404" s="126"/>
      <c r="I404" s="145"/>
      <c r="J404" s="126"/>
      <c r="L404" s="21"/>
      <c r="M404" s="21"/>
      <c r="N404" s="21"/>
      <c r="Q404" s="249"/>
    </row>
    <row r="405" spans="1:17" ht="12.75">
      <c r="A405" s="137" t="s">
        <v>229</v>
      </c>
      <c r="B405" s="28">
        <f>SUM(B406:B411)</f>
        <v>1061869.816</v>
      </c>
      <c r="C405" s="28">
        <f>SUM(C406:C411)</f>
        <v>494126.35</v>
      </c>
      <c r="D405" s="28">
        <f>SUM(D406:D411)</f>
        <v>421327.56799999997</v>
      </c>
      <c r="E405" s="23">
        <f aca="true" t="shared" si="56" ref="E405:E422">+D405/C405*100-100</f>
        <v>-14.732827342642224</v>
      </c>
      <c r="F405" s="28"/>
      <c r="G405" s="28">
        <f>SUM(G406:G411)</f>
        <v>575682.281</v>
      </c>
      <c r="H405" s="28">
        <f>SUM(H406:H411)</f>
        <v>259142.367</v>
      </c>
      <c r="I405" s="28">
        <f>SUM(I406:I411)</f>
        <v>219477.81300000002</v>
      </c>
      <c r="J405" s="23">
        <f aca="true" t="shared" si="57" ref="J405:J422">+I405/H405*100-100</f>
        <v>-15.30608617154445</v>
      </c>
      <c r="K405" s="26">
        <f aca="true" t="shared" si="58" ref="K405:K411">+I405/$I$405*100</f>
        <v>100</v>
      </c>
      <c r="L405" s="20">
        <f aca="true" t="shared" si="59" ref="L405:L432">+H405/C405*1000</f>
        <v>524.4455532476663</v>
      </c>
      <c r="M405" s="20">
        <f aca="true" t="shared" si="60" ref="M405:M432">+I405/D405*1000</f>
        <v>520.9196588816615</v>
      </c>
      <c r="N405" s="19">
        <f aca="true" t="shared" si="61" ref="N405:N432">+M405/L405*100-100</f>
        <v>-0.6723089449744606</v>
      </c>
      <c r="Q405" s="248"/>
    </row>
    <row r="406" spans="1:17" ht="12.75">
      <c r="A406" s="121" t="s">
        <v>230</v>
      </c>
      <c r="B406" s="146">
        <v>510113.708</v>
      </c>
      <c r="C406" s="146">
        <v>178315.314</v>
      </c>
      <c r="D406" s="146">
        <v>151137.813</v>
      </c>
      <c r="E406" s="19">
        <f t="shared" si="56"/>
        <v>-15.241260209428802</v>
      </c>
      <c r="F406" s="146"/>
      <c r="G406" s="146">
        <v>254331.821</v>
      </c>
      <c r="H406" s="146">
        <v>80922.55</v>
      </c>
      <c r="I406" s="146">
        <v>75228.928</v>
      </c>
      <c r="J406" s="19">
        <f t="shared" si="57"/>
        <v>-7.035890490351576</v>
      </c>
      <c r="K406" s="22">
        <f t="shared" si="58"/>
        <v>34.27632477821346</v>
      </c>
      <c r="L406" s="20">
        <f t="shared" si="59"/>
        <v>453.8171634546206</v>
      </c>
      <c r="M406" s="20">
        <f t="shared" si="60"/>
        <v>497.750539767305</v>
      </c>
      <c r="N406" s="19">
        <f t="shared" si="61"/>
        <v>9.680853843924211</v>
      </c>
      <c r="Q406" s="248"/>
    </row>
    <row r="407" spans="1:17" ht="12.75">
      <c r="A407" s="121" t="s">
        <v>231</v>
      </c>
      <c r="B407" s="146">
        <v>109789.587</v>
      </c>
      <c r="C407" s="146">
        <v>78044.53</v>
      </c>
      <c r="D407" s="146">
        <v>56969.161</v>
      </c>
      <c r="E407" s="19">
        <f t="shared" si="56"/>
        <v>-27.004287167851487</v>
      </c>
      <c r="F407" s="146"/>
      <c r="G407" s="146">
        <v>60563.727</v>
      </c>
      <c r="H407" s="146">
        <v>42522.784</v>
      </c>
      <c r="I407" s="146">
        <v>27890.526</v>
      </c>
      <c r="J407" s="19">
        <f t="shared" si="57"/>
        <v>-34.41039514251936</v>
      </c>
      <c r="K407" s="22">
        <f t="shared" si="58"/>
        <v>12.707674465482302</v>
      </c>
      <c r="L407" s="20">
        <f t="shared" si="59"/>
        <v>544.8528423452611</v>
      </c>
      <c r="M407" s="20">
        <f t="shared" si="60"/>
        <v>489.572349503269</v>
      </c>
      <c r="N407" s="19">
        <f t="shared" si="61"/>
        <v>-10.145949244578262</v>
      </c>
      <c r="Q407" s="248"/>
    </row>
    <row r="408" spans="1:17" ht="11.25">
      <c r="A408" s="121" t="s">
        <v>232</v>
      </c>
      <c r="B408" s="146">
        <v>18302.331</v>
      </c>
      <c r="C408" s="146">
        <v>9886.836</v>
      </c>
      <c r="D408" s="146">
        <v>42320.114</v>
      </c>
      <c r="E408" s="19">
        <f t="shared" si="56"/>
        <v>328.0450692213364</v>
      </c>
      <c r="F408" s="146"/>
      <c r="G408" s="146">
        <v>8429.51</v>
      </c>
      <c r="H408" s="146">
        <v>4331.254</v>
      </c>
      <c r="I408" s="146">
        <v>20385.695</v>
      </c>
      <c r="J408" s="19">
        <f t="shared" si="57"/>
        <v>370.6649621564563</v>
      </c>
      <c r="K408" s="22">
        <f t="shared" si="58"/>
        <v>9.288271429969095</v>
      </c>
      <c r="L408" s="20">
        <f t="shared" si="59"/>
        <v>438.0829215736966</v>
      </c>
      <c r="M408" s="20">
        <f t="shared" si="60"/>
        <v>481.7022704617478</v>
      </c>
      <c r="N408" s="19">
        <f t="shared" si="61"/>
        <v>9.956870432510883</v>
      </c>
      <c r="Q408" s="260"/>
    </row>
    <row r="409" spans="1:19" ht="11.25">
      <c r="A409" s="121" t="s">
        <v>233</v>
      </c>
      <c r="B409" s="146">
        <v>65048.15</v>
      </c>
      <c r="C409" s="146">
        <v>32756.614</v>
      </c>
      <c r="D409" s="146">
        <v>35732.646</v>
      </c>
      <c r="E409" s="19">
        <f t="shared" si="56"/>
        <v>9.085285799075564</v>
      </c>
      <c r="F409" s="146"/>
      <c r="G409" s="146">
        <v>43108.399</v>
      </c>
      <c r="H409" s="146">
        <v>21503.826</v>
      </c>
      <c r="I409" s="146">
        <v>20933.728</v>
      </c>
      <c r="J409" s="19">
        <f t="shared" si="57"/>
        <v>-2.651146823825684</v>
      </c>
      <c r="K409" s="22">
        <f t="shared" si="58"/>
        <v>9.537970017953477</v>
      </c>
      <c r="L409" s="20">
        <f t="shared" si="59"/>
        <v>656.4727966083431</v>
      </c>
      <c r="M409" s="20">
        <f t="shared" si="60"/>
        <v>585.8432090363528</v>
      </c>
      <c r="N409" s="19">
        <f t="shared" si="61"/>
        <v>-10.758951160946339</v>
      </c>
      <c r="Q409" s="21"/>
      <c r="R409" s="21"/>
      <c r="S409" s="21"/>
    </row>
    <row r="410" spans="1:19" ht="11.25">
      <c r="A410" s="121" t="s">
        <v>234</v>
      </c>
      <c r="B410" s="146">
        <v>75690.814</v>
      </c>
      <c r="C410" s="146">
        <v>40356.685</v>
      </c>
      <c r="D410" s="146">
        <v>31637.159</v>
      </c>
      <c r="E410" s="19">
        <f t="shared" si="56"/>
        <v>-21.606150257386105</v>
      </c>
      <c r="F410" s="146"/>
      <c r="G410" s="146">
        <v>51573.769</v>
      </c>
      <c r="H410" s="146">
        <v>26635.478</v>
      </c>
      <c r="I410" s="146">
        <v>19087.617</v>
      </c>
      <c r="J410" s="19">
        <f t="shared" si="57"/>
        <v>-28.337621723927768</v>
      </c>
      <c r="K410" s="22">
        <f t="shared" si="58"/>
        <v>8.696832148587154</v>
      </c>
      <c r="L410" s="20">
        <f t="shared" si="59"/>
        <v>660.0016329388799</v>
      </c>
      <c r="M410" s="20">
        <f t="shared" si="60"/>
        <v>603.3290473395541</v>
      </c>
      <c r="N410" s="19">
        <f t="shared" si="61"/>
        <v>-8.586734148970507</v>
      </c>
      <c r="Q410" s="21"/>
      <c r="R410" s="21"/>
      <c r="S410" s="21"/>
    </row>
    <row r="411" spans="1:19" ht="11.25">
      <c r="A411" s="121" t="s">
        <v>235</v>
      </c>
      <c r="B411" s="146">
        <v>282925.226</v>
      </c>
      <c r="C411" s="146">
        <v>154766.371</v>
      </c>
      <c r="D411" s="146">
        <v>103530.675</v>
      </c>
      <c r="E411" s="19">
        <f t="shared" si="56"/>
        <v>-33.1051866558272</v>
      </c>
      <c r="F411" s="146"/>
      <c r="G411" s="146">
        <v>157675.055</v>
      </c>
      <c r="H411" s="146">
        <v>83226.475</v>
      </c>
      <c r="I411" s="146">
        <v>55951.319</v>
      </c>
      <c r="J411" s="19">
        <f t="shared" si="57"/>
        <v>-32.77221100617321</v>
      </c>
      <c r="K411" s="22">
        <f t="shared" si="58"/>
        <v>25.492927159794505</v>
      </c>
      <c r="L411" s="20">
        <f t="shared" si="59"/>
        <v>537.7555502674414</v>
      </c>
      <c r="M411" s="20">
        <f t="shared" si="60"/>
        <v>540.4322825095074</v>
      </c>
      <c r="N411" s="19">
        <f t="shared" si="61"/>
        <v>0.4977600399911779</v>
      </c>
      <c r="Q411" s="21"/>
      <c r="R411" s="21"/>
      <c r="S411" s="21"/>
    </row>
    <row r="412" spans="1:19" ht="11.25">
      <c r="A412" s="121"/>
      <c r="B412" s="126"/>
      <c r="C412" s="126"/>
      <c r="D412" s="126"/>
      <c r="E412" s="19"/>
      <c r="F412" s="126"/>
      <c r="G412" s="126"/>
      <c r="H412" s="126"/>
      <c r="I412" s="147"/>
      <c r="J412" s="19"/>
      <c r="L412" s="20"/>
      <c r="M412" s="20"/>
      <c r="N412" s="19"/>
      <c r="Q412" s="21"/>
      <c r="R412" s="21"/>
      <c r="S412" s="21"/>
    </row>
    <row r="413" spans="1:19" ht="11.25">
      <c r="A413" s="137" t="s">
        <v>517</v>
      </c>
      <c r="B413" s="28">
        <f>SUM(B414:B417)</f>
        <v>34745.520000000004</v>
      </c>
      <c r="C413" s="28">
        <f>SUM(C414:C417)</f>
        <v>18949.582</v>
      </c>
      <c r="D413" s="28">
        <f>SUM(D414:D417)</f>
        <v>18475.650999999998</v>
      </c>
      <c r="E413" s="23">
        <f>+D413/C413*100-100</f>
        <v>-2.501010312522993</v>
      </c>
      <c r="F413" s="28"/>
      <c r="G413" s="28">
        <f>SUM(G414:G417)</f>
        <v>249854.669</v>
      </c>
      <c r="H413" s="28">
        <f>SUM(H414:H417)</f>
        <v>108217.035</v>
      </c>
      <c r="I413" s="28">
        <f>SUM(I414:I417)</f>
        <v>117699.502</v>
      </c>
      <c r="J413" s="23">
        <f>+I413/H413*100-100</f>
        <v>8.762453157213173</v>
      </c>
      <c r="K413" s="26">
        <f>+I413/$I$413*100</f>
        <v>100</v>
      </c>
      <c r="L413" s="21"/>
      <c r="M413" s="21"/>
      <c r="N413" s="21"/>
      <c r="Q413" s="21"/>
      <c r="R413" s="21"/>
      <c r="S413" s="21"/>
    </row>
    <row r="414" spans="1:19" ht="11.25">
      <c r="A414" s="121" t="s">
        <v>225</v>
      </c>
      <c r="B414" s="20">
        <v>8374.815</v>
      </c>
      <c r="C414" s="146">
        <v>4803.478</v>
      </c>
      <c r="D414" s="146">
        <v>4638.07</v>
      </c>
      <c r="E414" s="19">
        <f>+D414/C414*100-100</f>
        <v>-3.4435048937457537</v>
      </c>
      <c r="F414" s="20"/>
      <c r="G414" s="146">
        <v>60494.105</v>
      </c>
      <c r="H414" s="146">
        <v>31521.232</v>
      </c>
      <c r="I414" s="146">
        <v>36517.638</v>
      </c>
      <c r="J414" s="19">
        <f>+I414/H414*100-100</f>
        <v>15.85092232435585</v>
      </c>
      <c r="K414" s="22">
        <f>+I414/$I$413*100</f>
        <v>31.02616186090575</v>
      </c>
      <c r="L414" s="20">
        <f aca="true" t="shared" si="62" ref="L414:M417">+H414/C414*1000</f>
        <v>6562.168495411034</v>
      </c>
      <c r="M414" s="20">
        <f t="shared" si="62"/>
        <v>7873.455553710919</v>
      </c>
      <c r="N414" s="19">
        <f>+M414/L414*100-100</f>
        <v>19.982526495881302</v>
      </c>
      <c r="Q414" s="21"/>
      <c r="R414" s="21"/>
      <c r="S414" s="21"/>
    </row>
    <row r="415" spans="1:19" ht="11.25">
      <c r="A415" s="121" t="s">
        <v>226</v>
      </c>
      <c r="B415" s="20">
        <v>5004.872</v>
      </c>
      <c r="C415" s="146">
        <v>2449.99</v>
      </c>
      <c r="D415" s="146">
        <v>1987.19</v>
      </c>
      <c r="E415" s="19">
        <f>+D415/C415*100-100</f>
        <v>-18.889873019889876</v>
      </c>
      <c r="F415" s="146"/>
      <c r="G415" s="146">
        <v>65044.439</v>
      </c>
      <c r="H415" s="146">
        <v>22701.004</v>
      </c>
      <c r="I415" s="146">
        <v>20216.3</v>
      </c>
      <c r="J415" s="19">
        <f>+I415/H415*100-100</f>
        <v>-10.945348496480605</v>
      </c>
      <c r="K415" s="22">
        <f>+I415/$I$413*100</f>
        <v>17.17619841756</v>
      </c>
      <c r="L415" s="20">
        <f t="shared" si="62"/>
        <v>9265.75373777036</v>
      </c>
      <c r="M415" s="20">
        <f t="shared" si="62"/>
        <v>10173.31005087586</v>
      </c>
      <c r="N415" s="19">
        <f>+M415/L415*100-100</f>
        <v>9.794738116187915</v>
      </c>
      <c r="Q415" s="21"/>
      <c r="R415" s="21"/>
      <c r="S415" s="21"/>
    </row>
    <row r="416" spans="1:19" ht="11.25">
      <c r="A416" s="121" t="s">
        <v>227</v>
      </c>
      <c r="B416" s="20">
        <v>6751.674</v>
      </c>
      <c r="C416" s="146">
        <v>2779.832</v>
      </c>
      <c r="D416" s="146">
        <v>3103.904</v>
      </c>
      <c r="E416" s="19">
        <f>+D416/C416*100-100</f>
        <v>11.657970697509782</v>
      </c>
      <c r="F416" s="146"/>
      <c r="G416" s="146">
        <v>58976.644</v>
      </c>
      <c r="H416" s="146">
        <v>18812.61</v>
      </c>
      <c r="I416" s="146">
        <v>30189.777</v>
      </c>
      <c r="J416" s="19">
        <f>+I416/H416*100-100</f>
        <v>60.476281600479666</v>
      </c>
      <c r="K416" s="22">
        <f>+I416/$I$413*100</f>
        <v>25.649876581465907</v>
      </c>
      <c r="L416" s="20">
        <f t="shared" si="62"/>
        <v>6767.534872611007</v>
      </c>
      <c r="M416" s="20">
        <f t="shared" si="62"/>
        <v>9726.388767178365</v>
      </c>
      <c r="N416" s="19">
        <f>+M416/L416*100-100</f>
        <v>43.721295128336635</v>
      </c>
      <c r="Q416" s="21"/>
      <c r="R416" s="21"/>
      <c r="S416" s="21"/>
    </row>
    <row r="417" spans="1:19" ht="11.25">
      <c r="A417" s="121" t="s">
        <v>228</v>
      </c>
      <c r="B417" s="146">
        <v>14614.159</v>
      </c>
      <c r="C417" s="146">
        <v>8916.282</v>
      </c>
      <c r="D417" s="146">
        <v>8746.487</v>
      </c>
      <c r="E417" s="19">
        <f>+D417/C417*100-100</f>
        <v>-1.90432514359685</v>
      </c>
      <c r="F417" s="146"/>
      <c r="G417" s="146">
        <v>65339.481</v>
      </c>
      <c r="H417" s="146">
        <v>35182.189</v>
      </c>
      <c r="I417" s="146">
        <v>30775.787</v>
      </c>
      <c r="J417" s="19">
        <f>+I417/H417*100-100</f>
        <v>-12.524524838406165</v>
      </c>
      <c r="K417" s="22">
        <f>+I417/$I$413*100</f>
        <v>26.147763140068342</v>
      </c>
      <c r="L417" s="20">
        <f t="shared" si="62"/>
        <v>3945.836280189433</v>
      </c>
      <c r="M417" s="20">
        <f t="shared" si="62"/>
        <v>3518.6454858962234</v>
      </c>
      <c r="N417" s="19">
        <f>+M417/L417*100-100</f>
        <v>-10.826368961073598</v>
      </c>
      <c r="Q417" s="21"/>
      <c r="R417" s="21"/>
      <c r="S417" s="21"/>
    </row>
    <row r="418" spans="1:19" ht="11.25">
      <c r="A418" s="121"/>
      <c r="B418" s="146"/>
      <c r="C418" s="146"/>
      <c r="D418" s="146"/>
      <c r="E418" s="19"/>
      <c r="F418" s="146"/>
      <c r="G418" s="146"/>
      <c r="H418" s="146"/>
      <c r="I418" s="146"/>
      <c r="J418" s="19"/>
      <c r="K418" s="22"/>
      <c r="L418" s="20"/>
      <c r="M418" s="20"/>
      <c r="N418" s="19"/>
      <c r="Q418" s="21"/>
      <c r="R418" s="21"/>
      <c r="S418" s="21"/>
    </row>
    <row r="419" spans="1:19" ht="11.25">
      <c r="A419" s="137" t="s">
        <v>236</v>
      </c>
      <c r="B419" s="28">
        <f>SUM(B420:B422)</f>
        <v>2846.418</v>
      </c>
      <c r="C419" s="28">
        <f>SUM(C420:C422)</f>
        <v>1199.4959999999999</v>
      </c>
      <c r="D419" s="28">
        <f>SUM(D420:D422)</f>
        <v>1319.641</v>
      </c>
      <c r="E419" s="23">
        <f t="shared" si="56"/>
        <v>10.016290175206933</v>
      </c>
      <c r="F419" s="28"/>
      <c r="G419" s="28">
        <f>SUM(G420:G422)</f>
        <v>95140.101</v>
      </c>
      <c r="H419" s="28">
        <f>SUM(H420:H422)</f>
        <v>38977.128</v>
      </c>
      <c r="I419" s="28">
        <f>SUM(I420:I422)</f>
        <v>50220.051999999996</v>
      </c>
      <c r="J419" s="23">
        <f t="shared" si="57"/>
        <v>28.84492669649751</v>
      </c>
      <c r="K419" s="26">
        <f>+I419/$I$419*100</f>
        <v>100</v>
      </c>
      <c r="L419" s="20">
        <f t="shared" si="59"/>
        <v>32494.587726845275</v>
      </c>
      <c r="M419" s="20">
        <f t="shared" si="60"/>
        <v>38055.84397574795</v>
      </c>
      <c r="N419" s="19">
        <f t="shared" si="61"/>
        <v>17.114407776616474</v>
      </c>
      <c r="Q419" s="21"/>
      <c r="R419" s="21"/>
      <c r="S419" s="21"/>
    </row>
    <row r="420" spans="1:19" ht="11.25">
      <c r="A420" s="121" t="s">
        <v>237</v>
      </c>
      <c r="B420" s="146">
        <v>1932.142</v>
      </c>
      <c r="C420" s="146">
        <v>807.669</v>
      </c>
      <c r="D420" s="146">
        <v>703.722</v>
      </c>
      <c r="E420" s="19">
        <f t="shared" si="56"/>
        <v>-12.86999996285607</v>
      </c>
      <c r="F420" s="146"/>
      <c r="G420" s="146">
        <v>18653.367</v>
      </c>
      <c r="H420" s="146">
        <v>8860.834</v>
      </c>
      <c r="I420" s="146">
        <v>8105.183</v>
      </c>
      <c r="J420" s="19">
        <f t="shared" si="57"/>
        <v>-8.527989577504798</v>
      </c>
      <c r="K420" s="22">
        <f>+I420/$I$419*100</f>
        <v>16.139336136091618</v>
      </c>
      <c r="L420" s="20">
        <f t="shared" si="59"/>
        <v>10970.872969000917</v>
      </c>
      <c r="M420" s="20">
        <f t="shared" si="60"/>
        <v>11517.592174182419</v>
      </c>
      <c r="N420" s="19">
        <f t="shared" si="61"/>
        <v>4.983370117640604</v>
      </c>
      <c r="Q420" s="21"/>
      <c r="R420" s="21"/>
      <c r="S420" s="21"/>
    </row>
    <row r="421" spans="1:19" ht="11.25">
      <c r="A421" s="121" t="s">
        <v>238</v>
      </c>
      <c r="B421" s="146">
        <v>193.519</v>
      </c>
      <c r="C421" s="146">
        <v>76.795</v>
      </c>
      <c r="D421" s="146">
        <v>91.183</v>
      </c>
      <c r="E421" s="19">
        <f t="shared" si="56"/>
        <v>18.73559476528422</v>
      </c>
      <c r="F421" s="146"/>
      <c r="G421" s="146">
        <v>57950.338</v>
      </c>
      <c r="H421" s="146">
        <v>23053.867</v>
      </c>
      <c r="I421" s="146">
        <v>32801.82</v>
      </c>
      <c r="J421" s="19">
        <f t="shared" si="57"/>
        <v>42.28337484553026</v>
      </c>
      <c r="K421" s="22">
        <f>+I421/$I$419*100</f>
        <v>65.31618087532048</v>
      </c>
      <c r="L421" s="20">
        <f t="shared" si="59"/>
        <v>300200.10417344875</v>
      </c>
      <c r="M421" s="20">
        <f t="shared" si="60"/>
        <v>359736.1350251691</v>
      </c>
      <c r="N421" s="19">
        <f t="shared" si="61"/>
        <v>19.832115320427008</v>
      </c>
      <c r="Q421" s="21"/>
      <c r="R421" s="21"/>
      <c r="S421" s="21"/>
    </row>
    <row r="422" spans="1:19" ht="11.25">
      <c r="A422" s="121" t="s">
        <v>239</v>
      </c>
      <c r="B422" s="146">
        <v>720.757</v>
      </c>
      <c r="C422" s="146">
        <v>315.032</v>
      </c>
      <c r="D422" s="146">
        <v>524.736</v>
      </c>
      <c r="E422" s="19">
        <f t="shared" si="56"/>
        <v>66.5659361588664</v>
      </c>
      <c r="F422" s="146"/>
      <c r="G422" s="146">
        <v>18536.396</v>
      </c>
      <c r="H422" s="146">
        <v>7062.427</v>
      </c>
      <c r="I422" s="146">
        <v>9313.049</v>
      </c>
      <c r="J422" s="19">
        <f t="shared" si="57"/>
        <v>31.867543551246627</v>
      </c>
      <c r="K422" s="22">
        <f>+I422/$I$419*100</f>
        <v>18.54448298858791</v>
      </c>
      <c r="L422" s="20">
        <f t="shared" si="59"/>
        <v>22418.125777698773</v>
      </c>
      <c r="M422" s="20">
        <f t="shared" si="60"/>
        <v>17748.06569398707</v>
      </c>
      <c r="N422" s="19">
        <f t="shared" si="61"/>
        <v>-20.83162584607055</v>
      </c>
      <c r="Q422" s="21"/>
      <c r="R422" s="21"/>
      <c r="S422" s="21"/>
    </row>
    <row r="423" spans="1:19" ht="11.25">
      <c r="A423" s="121"/>
      <c r="B423" s="126"/>
      <c r="C423" s="126"/>
      <c r="D423" s="126"/>
      <c r="E423" s="147"/>
      <c r="F423" s="126"/>
      <c r="G423" s="126"/>
      <c r="H423" s="126"/>
      <c r="I423" s="146"/>
      <c r="J423" s="147"/>
      <c r="L423" s="20"/>
      <c r="M423" s="20"/>
      <c r="N423" s="19"/>
      <c r="Q423" s="21"/>
      <c r="R423" s="21"/>
      <c r="S423" s="21"/>
    </row>
    <row r="424" spans="1:19" ht="11.25">
      <c r="A424" s="137" t="s">
        <v>239</v>
      </c>
      <c r="B424" s="28"/>
      <c r="C424" s="28"/>
      <c r="D424" s="28"/>
      <c r="E424" s="147"/>
      <c r="F424" s="28"/>
      <c r="G424" s="28">
        <f>SUM(G425:G426)</f>
        <v>42566.838</v>
      </c>
      <c r="H424" s="28">
        <f>SUM(H425:H426)</f>
        <v>20378.886</v>
      </c>
      <c r="I424" s="28">
        <f>SUM(I425:I426)</f>
        <v>21220.037</v>
      </c>
      <c r="J424" s="23">
        <f>+I424/H424*100-100</f>
        <v>4.127561241571314</v>
      </c>
      <c r="K424" s="26">
        <f>+I424/$I$424*100</f>
        <v>100</v>
      </c>
      <c r="L424" s="20"/>
      <c r="M424" s="20"/>
      <c r="N424" s="19"/>
      <c r="Q424" s="21"/>
      <c r="R424" s="21"/>
      <c r="S424" s="21"/>
    </row>
    <row r="425" spans="1:14" ht="22.5">
      <c r="A425" s="148" t="s">
        <v>240</v>
      </c>
      <c r="B425" s="146">
        <v>851.329</v>
      </c>
      <c r="C425" s="146">
        <v>412.026</v>
      </c>
      <c r="D425" s="146">
        <v>339.118</v>
      </c>
      <c r="E425" s="19">
        <f>+D425/C425*100-100</f>
        <v>-17.694999830107818</v>
      </c>
      <c r="F425" s="146"/>
      <c r="G425" s="146">
        <v>17628.538</v>
      </c>
      <c r="H425" s="146">
        <v>8440.964</v>
      </c>
      <c r="I425" s="146">
        <v>8567.7</v>
      </c>
      <c r="J425" s="19">
        <f>+I425/H425*100-100</f>
        <v>1.5014398829328144</v>
      </c>
      <c r="K425" s="22">
        <f>+I425/$I$424*100</f>
        <v>40.37551866662627</v>
      </c>
      <c r="L425" s="20">
        <f t="shared" si="59"/>
        <v>20486.483862668858</v>
      </c>
      <c r="M425" s="20">
        <f t="shared" si="60"/>
        <v>25264.65713999257</v>
      </c>
      <c r="N425" s="19">
        <f t="shared" si="61"/>
        <v>23.32354009284461</v>
      </c>
    </row>
    <row r="426" spans="1:14" ht="11.25">
      <c r="A426" s="121" t="s">
        <v>241</v>
      </c>
      <c r="B426" s="146">
        <v>8171.816</v>
      </c>
      <c r="C426" s="146">
        <v>3965.357</v>
      </c>
      <c r="D426" s="146">
        <v>4104.754</v>
      </c>
      <c r="E426" s="19">
        <f>+D426/C426*100-100</f>
        <v>3.5153707471988156</v>
      </c>
      <c r="F426" s="146"/>
      <c r="G426" s="146">
        <v>24938.3</v>
      </c>
      <c r="H426" s="146">
        <v>11937.922</v>
      </c>
      <c r="I426" s="146">
        <v>12652.337</v>
      </c>
      <c r="J426" s="19">
        <f>+I426/H426*100-100</f>
        <v>5.984416718420491</v>
      </c>
      <c r="K426" s="22">
        <f>+I426/$I$424*100</f>
        <v>59.62448133337374</v>
      </c>
      <c r="L426" s="20">
        <f t="shared" si="59"/>
        <v>3010.5541569144975</v>
      </c>
      <c r="M426" s="20">
        <f t="shared" si="60"/>
        <v>3082.3618175413194</v>
      </c>
      <c r="N426" s="19">
        <f t="shared" si="61"/>
        <v>2.3851974382157266</v>
      </c>
    </row>
    <row r="427" spans="1:14" ht="11.25">
      <c r="A427" s="121"/>
      <c r="B427" s="126"/>
      <c r="C427" s="126"/>
      <c r="D427" s="126"/>
      <c r="F427" s="126"/>
      <c r="G427" s="126"/>
      <c r="H427" s="126"/>
      <c r="L427" s="20"/>
      <c r="M427" s="20"/>
      <c r="N427" s="19"/>
    </row>
    <row r="428" spans="1:19" s="126" customFormat="1" ht="11.25">
      <c r="A428" s="124" t="s">
        <v>329</v>
      </c>
      <c r="B428" s="124"/>
      <c r="C428" s="124"/>
      <c r="D428" s="124"/>
      <c r="E428" s="124"/>
      <c r="F428" s="124"/>
      <c r="G428" s="124">
        <f>SUM(G430:G433)</f>
        <v>754019.165</v>
      </c>
      <c r="H428" s="124">
        <f>SUM(H430:H433)</f>
        <v>343883.61699999997</v>
      </c>
      <c r="I428" s="124">
        <f>SUM(I430:I433)</f>
        <v>279761.342</v>
      </c>
      <c r="J428" s="125">
        <f>+I428/H428*100-100</f>
        <v>-18.646504756287925</v>
      </c>
      <c r="K428" s="124"/>
      <c r="L428" s="20"/>
      <c r="M428" s="20"/>
      <c r="N428" s="19"/>
      <c r="Q428" s="258"/>
      <c r="R428" s="258"/>
      <c r="S428" s="258"/>
    </row>
    <row r="429" spans="1:14" ht="11.25">
      <c r="A429" s="121"/>
      <c r="B429" s="126"/>
      <c r="C429" s="126"/>
      <c r="D429" s="126"/>
      <c r="E429" s="20"/>
      <c r="F429" s="126"/>
      <c r="G429" s="126"/>
      <c r="H429" s="126"/>
      <c r="I429" s="20"/>
      <c r="J429" s="20"/>
      <c r="L429" s="20"/>
      <c r="M429" s="20"/>
      <c r="N429" s="19"/>
    </row>
    <row r="430" spans="1:14" ht="11.25">
      <c r="A430" s="121" t="s">
        <v>242</v>
      </c>
      <c r="B430" s="146">
        <v>4618</v>
      </c>
      <c r="C430" s="146">
        <v>2135</v>
      </c>
      <c r="D430" s="146">
        <v>2312</v>
      </c>
      <c r="E430" s="19">
        <f>+D430/C430*100-100</f>
        <v>8.2903981264637</v>
      </c>
      <c r="F430" s="146"/>
      <c r="G430" s="146">
        <v>123137.981</v>
      </c>
      <c r="H430" s="146">
        <v>55667.501</v>
      </c>
      <c r="I430" s="146">
        <v>59259.589</v>
      </c>
      <c r="J430" s="19">
        <f>+I430/H430*100-100</f>
        <v>6.452755980549597</v>
      </c>
      <c r="K430" s="22">
        <f>+I430/$I$428*100</f>
        <v>21.18219357126189</v>
      </c>
      <c r="L430" s="20">
        <f t="shared" si="59"/>
        <v>26073.770960187354</v>
      </c>
      <c r="M430" s="20">
        <f t="shared" si="60"/>
        <v>25631.310121107264</v>
      </c>
      <c r="N430" s="19">
        <f t="shared" si="61"/>
        <v>-1.6969576044665473</v>
      </c>
    </row>
    <row r="431" spans="1:14" ht="11.25">
      <c r="A431" s="121" t="s">
        <v>243</v>
      </c>
      <c r="B431" s="146">
        <v>138</v>
      </c>
      <c r="C431" s="146">
        <v>45</v>
      </c>
      <c r="D431" s="146">
        <v>61</v>
      </c>
      <c r="E431" s="19">
        <f>+D431/C431*100-100</f>
        <v>35.55555555555557</v>
      </c>
      <c r="F431" s="146"/>
      <c r="G431" s="146">
        <v>13918.254</v>
      </c>
      <c r="H431" s="146">
        <v>4584.396</v>
      </c>
      <c r="I431" s="146">
        <v>6921.668</v>
      </c>
      <c r="J431" s="19">
        <f>+I431/H431*100-100</f>
        <v>50.98320476677844</v>
      </c>
      <c r="K431" s="22">
        <f>+I431/$I$428*100</f>
        <v>2.4741331130732136</v>
      </c>
      <c r="L431" s="20">
        <f t="shared" si="59"/>
        <v>101875.46666666666</v>
      </c>
      <c r="M431" s="20">
        <f t="shared" si="60"/>
        <v>113469.96721311474</v>
      </c>
      <c r="N431" s="19">
        <f t="shared" si="61"/>
        <v>11.381052696803764</v>
      </c>
    </row>
    <row r="432" spans="1:14" ht="22.5">
      <c r="A432" s="148" t="s">
        <v>244</v>
      </c>
      <c r="B432" s="146">
        <v>676</v>
      </c>
      <c r="C432" s="146">
        <v>321</v>
      </c>
      <c r="D432" s="146">
        <v>436</v>
      </c>
      <c r="E432" s="19">
        <f>+D432/C432*100-100</f>
        <v>35.82554517133957</v>
      </c>
      <c r="F432" s="146"/>
      <c r="G432" s="146">
        <v>6369.179</v>
      </c>
      <c r="H432" s="146">
        <v>3020.718</v>
      </c>
      <c r="I432" s="146">
        <v>3432.136</v>
      </c>
      <c r="J432" s="19">
        <f>+I432/H432*100-100</f>
        <v>13.619874480173252</v>
      </c>
      <c r="K432" s="22">
        <f>+I432/$I$428*100</f>
        <v>1.226808527391179</v>
      </c>
      <c r="L432" s="20">
        <f t="shared" si="59"/>
        <v>9410.336448598131</v>
      </c>
      <c r="M432" s="20">
        <f t="shared" si="60"/>
        <v>7871.871559633028</v>
      </c>
      <c r="N432" s="19">
        <f t="shared" si="61"/>
        <v>-16.348670394184367</v>
      </c>
    </row>
    <row r="433" spans="1:14" ht="11.25">
      <c r="A433" s="121" t="s">
        <v>245</v>
      </c>
      <c r="B433" s="126"/>
      <c r="C433" s="126"/>
      <c r="D433" s="126"/>
      <c r="F433" s="126"/>
      <c r="G433" s="126">
        <v>610593.751</v>
      </c>
      <c r="H433" s="126">
        <v>280611.002</v>
      </c>
      <c r="I433" s="146">
        <v>210147.949</v>
      </c>
      <c r="J433" s="19">
        <f>+I433/H433*100-100</f>
        <v>-25.110581017062188</v>
      </c>
      <c r="K433" s="22">
        <f>+I433/$I$428*100</f>
        <v>75.1168647882737</v>
      </c>
      <c r="L433" s="20"/>
      <c r="M433" s="20"/>
      <c r="N433" s="19"/>
    </row>
    <row r="434" spans="2:14" ht="11.25">
      <c r="B434" s="146"/>
      <c r="C434" s="146"/>
      <c r="D434" s="146"/>
      <c r="F434" s="126"/>
      <c r="G434" s="126"/>
      <c r="H434" s="126"/>
      <c r="I434" s="146"/>
      <c r="L434" s="21"/>
      <c r="M434" s="21"/>
      <c r="N434" s="21"/>
    </row>
    <row r="435" spans="1:14" ht="11.25">
      <c r="A435" s="149"/>
      <c r="B435" s="149"/>
      <c r="C435" s="150"/>
      <c r="D435" s="150"/>
      <c r="E435" s="150"/>
      <c r="F435" s="150"/>
      <c r="G435" s="150"/>
      <c r="H435" s="150"/>
      <c r="I435" s="150"/>
      <c r="J435" s="150"/>
      <c r="K435" s="150"/>
      <c r="L435" s="21"/>
      <c r="M435" s="21"/>
      <c r="N435" s="21"/>
    </row>
    <row r="436" spans="1:14" ht="11.25">
      <c r="A436" s="16" t="s">
        <v>519</v>
      </c>
      <c r="B436" s="126"/>
      <c r="C436" s="126"/>
      <c r="E436" s="126"/>
      <c r="F436" s="126"/>
      <c r="G436" s="126"/>
      <c r="I436" s="145"/>
      <c r="J436" s="126"/>
      <c r="L436" s="21"/>
      <c r="M436" s="21"/>
      <c r="N436" s="21"/>
    </row>
    <row r="437" spans="12:14" ht="11.25">
      <c r="L437" s="21"/>
      <c r="M437" s="21"/>
      <c r="N437" s="21"/>
    </row>
  </sheetData>
  <sheetProtection/>
  <mergeCells count="88">
    <mergeCell ref="A320:J320"/>
    <mergeCell ref="A321:J321"/>
    <mergeCell ref="B322:E322"/>
    <mergeCell ref="G322:J322"/>
    <mergeCell ref="L322:N322"/>
    <mergeCell ref="C323:E323"/>
    <mergeCell ref="H323:J323"/>
    <mergeCell ref="L323:N323"/>
    <mergeCell ref="L400:N400"/>
    <mergeCell ref="C401:E401"/>
    <mergeCell ref="H401:J401"/>
    <mergeCell ref="L401:N401"/>
    <mergeCell ref="B400:E400"/>
    <mergeCell ref="G400:J400"/>
    <mergeCell ref="A398:J398"/>
    <mergeCell ref="A399:J399"/>
    <mergeCell ref="L360:N360"/>
    <mergeCell ref="L361:N361"/>
    <mergeCell ref="A359:J359"/>
    <mergeCell ref="A358:J358"/>
    <mergeCell ref="C361:E361"/>
    <mergeCell ref="H361:J361"/>
    <mergeCell ref="B360:E360"/>
    <mergeCell ref="G360:J360"/>
    <mergeCell ref="C168:E168"/>
    <mergeCell ref="H168:J168"/>
    <mergeCell ref="A1:K1"/>
    <mergeCell ref="A2:K2"/>
    <mergeCell ref="A103:K103"/>
    <mergeCell ref="A104:K104"/>
    <mergeCell ref="B3:E3"/>
    <mergeCell ref="G3:J3"/>
    <mergeCell ref="A134:K134"/>
    <mergeCell ref="A135:K135"/>
    <mergeCell ref="A165:K165"/>
    <mergeCell ref="A166:K166"/>
    <mergeCell ref="L202:N202"/>
    <mergeCell ref="L203:N203"/>
    <mergeCell ref="L136:N136"/>
    <mergeCell ref="L137:N137"/>
    <mergeCell ref="L167:N167"/>
    <mergeCell ref="L168:N168"/>
    <mergeCell ref="B136:E136"/>
    <mergeCell ref="G136:J136"/>
    <mergeCell ref="C137:E137"/>
    <mergeCell ref="H137:J137"/>
    <mergeCell ref="L281:N281"/>
    <mergeCell ref="L282:N282"/>
    <mergeCell ref="L240:N240"/>
    <mergeCell ref="L241:N241"/>
    <mergeCell ref="B167:E167"/>
    <mergeCell ref="G167:J167"/>
    <mergeCell ref="B240:E240"/>
    <mergeCell ref="G240:J240"/>
    <mergeCell ref="A238:K238"/>
    <mergeCell ref="A239:K239"/>
    <mergeCell ref="A200:K200"/>
    <mergeCell ref="A201:K201"/>
    <mergeCell ref="C203:E203"/>
    <mergeCell ref="H203:J203"/>
    <mergeCell ref="B202:E202"/>
    <mergeCell ref="G202:J202"/>
    <mergeCell ref="C241:E241"/>
    <mergeCell ref="H241:J241"/>
    <mergeCell ref="C282:E282"/>
    <mergeCell ref="H282:J282"/>
    <mergeCell ref="A279:K279"/>
    <mergeCell ref="A280:K280"/>
    <mergeCell ref="B281:E281"/>
    <mergeCell ref="G281:J281"/>
    <mergeCell ref="L3:N3"/>
    <mergeCell ref="L4:N4"/>
    <mergeCell ref="C106:E106"/>
    <mergeCell ref="H106:J106"/>
    <mergeCell ref="B105:E105"/>
    <mergeCell ref="G105:J105"/>
    <mergeCell ref="C4:E4"/>
    <mergeCell ref="H4:J4"/>
    <mergeCell ref="L105:N105"/>
    <mergeCell ref="L106:N106"/>
    <mergeCell ref="A50:K50"/>
    <mergeCell ref="A51:K51"/>
    <mergeCell ref="B52:E52"/>
    <mergeCell ref="G52:J52"/>
    <mergeCell ref="L52:N52"/>
    <mergeCell ref="C53:E53"/>
    <mergeCell ref="H53:J53"/>
    <mergeCell ref="L53:N53"/>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9" max="11" man="1"/>
    <brk id="102" max="11" man="1"/>
    <brk id="133" max="255" man="1"/>
    <brk id="164" max="255" man="1"/>
    <brk id="199" max="255" man="1"/>
    <brk id="237" max="255" man="1"/>
    <brk id="278" max="255" man="1"/>
    <brk id="319" max="11" man="1"/>
    <brk id="357"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2012-07-18T15:22:20Z</cp:lastPrinted>
  <dcterms:created xsi:type="dcterms:W3CDTF">2004-11-22T15:10:56Z</dcterms:created>
  <dcterms:modified xsi:type="dcterms:W3CDTF">2012-07-18T15:34:22Z</dcterms:modified>
  <cp:category/>
  <cp:version/>
  <cp:contentType/>
  <cp:contentStatus/>
</cp:coreProperties>
</file>