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75" firstSheet="5" activeTab="8"/>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'productos'!$A$1:$L$369</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<sst xmlns="http://schemas.openxmlformats.org/spreadsheetml/2006/main" count="771" uniqueCount="524">
  <si>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</si>
  <si>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</si>
  <si>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</si>
  <si>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</si>
  <si>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</si>
  <si>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</si>
  <si>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</si>
  <si>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</si>
  <si>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</si>
  <si>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</si>
  <si>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</si>
  <si>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</si>
  <si>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</si>
  <si>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</si>
  <si>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</si>
  <si>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</si>
  <si>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</si>
  <si>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</si>
  <si>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</si>
  <si>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</si>
  <si>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</si>
  <si>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</si>
  <si>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</si>
  <si>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</si>
  <si>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</si>
  <si>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</si>
  <si>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</si>
  <si>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</si>
  <si>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</si>
  <si>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</si>
  <si>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</si>
  <si>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</si>
  <si>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</si>
  <si>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</si>
  <si>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</si>
  <si>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</si>
  <si>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</si>
  <si>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</si>
  <si>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</si>
  <si>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</si>
  <si>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</si>
  <si>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</si>
  <si>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</si>
  <si>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</si>
  <si>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</si>
  <si>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</si>
  <si>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</si>
  <si>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</si>
  <si>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</si>
  <si>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</si>
  <si>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</si>
  <si>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</si>
  <si>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</si>
  <si>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</si>
  <si>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</si>
  <si>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</si>
  <si>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</si>
  <si>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</si>
  <si>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</si>
  <si>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</si>
  <si>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</si>
  <si>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</si>
  <si>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</si>
  <si>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</si>
  <si>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</si>
  <si>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</si>
  <si>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</si>
  <si>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</si>
  <si>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</si>
  <si>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</si>
  <si>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</si>
  <si>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</si>
  <si>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</si>
  <si>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</si>
  <si>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</si>
  <si>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</si>
  <si>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</si>
  <si>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</si>
  <si>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</si>
  <si>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</si>
  <si>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</si>
  <si>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</si>
  <si>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</si>
  <si>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</si>
  <si>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</si>
  <si>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</si>
  <si>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</si>
  <si>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</si>
  <si>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</si>
  <si>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</si>
  <si>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</si>
  <si>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</si>
  <si>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</si>
  <si>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</si>
  <si>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</si>
  <si>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</si>
  <si>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</si>
  <si>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</si>
  <si>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</si>
  <si>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</si>
  <si>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</si>
  <si>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</si>
  <si>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</si>
  <si>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</si>
  <si>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</si>
  <si>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</si>
  <si>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</si>
  <si>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</si>
  <si>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</si>
  <si>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</si>
  <si>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</si>
  <si>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</si>
  <si>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</si>
  <si>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</si>
  <si>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</si>
  <si>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</si>
  <si>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</si>
  <si>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</si>
  <si>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</si>
  <si>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</si>
  <si>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</si>
  <si>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</si>
  <si>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</si>
  <si>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</si>
  <si>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</si>
  <si>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</si>
  <si>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</si>
  <si>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</si>
  <si>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</si>
  <si>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</si>
  <si>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</si>
  <si>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</si>
  <si>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</si>
  <si>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</si>
  <si>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</si>
  <si>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</si>
  <si>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</si>
  <si>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</si>
  <si>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</si>
  <si>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</si>
  <si>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</si>
  <si>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</si>
  <si>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</si>
  <si>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</si>
  <si>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</si>
  <si>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</si>
  <si>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</si>
  <si>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</si>
  <si>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</si>
  <si>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</si>
  <si>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</si>
  <si>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</si>
  <si>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</si>
  <si>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</si>
  <si>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</si>
  <si>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</si>
  <si>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</si>
  <si>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</si>
  <si>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</si>
  <si>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</si>
  <si>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</si>
  <si>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</si>
  <si>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</si>
  <si>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</si>
  <si>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</si>
  <si>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</si>
  <si>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</si>
  <si>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</si>
  <si>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</si>
  <si>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</si>
  <si>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</si>
  <si>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</si>
  <si>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</si>
  <si>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</si>
  <si>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</si>
  <si>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</si>
  <si>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</si>
  <si>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</si>
  <si>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</si>
  <si>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</si>
  <si>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</si>
  <si>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</si>
  <si>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</si>
  <si>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</si>
  <si>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</si>
  <si>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</si>
  <si>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</si>
  <si>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</si>
  <si>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</si>
  <si>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</si>
  <si>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</si>
  <si>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</si>
  <si>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</si>
  <si>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</si>
  <si>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</si>
  <si>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</si>
  <si>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</si>
  <si>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</si>
  <si>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</si>
  <si>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</si>
  <si>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</si>
  <si>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</si>
  <si>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</si>
  <si>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</si>
  <si>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</si>
  <si>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</si>
  <si>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</si>
  <si>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</si>
  <si>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</si>
  <si>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</si>
  <si>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</si>
  <si>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</si>
  <si>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</si>
  <si>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</si>
  <si>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</si>
  <si>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</si>
  <si>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</si>
  <si>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</si>
  <si>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</si>
  <si>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</si>
  <si>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</si>
  <si>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</si>
  <si>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</si>
  <si>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</si>
  <si>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</si>
  <si>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</si>
  <si>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</si>
  <si>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</si>
  <si>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</si>
  <si>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</si>
  <si>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</si>
  <si>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</si>
  <si>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</si>
  <si>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</si>
  <si>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</si>
  <si>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</si>
  <si>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</si>
  <si>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</si>
  <si>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</si>
  <si>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</si>
  <si>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</si>
  <si>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</si>
  <si>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</si>
  <si>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</si>
  <si>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</si>
  <si>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</si>
  <si>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</si>
  <si>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</si>
  <si>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</si>
  <si>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</si>
  <si>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</si>
  <si>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</si>
  <si>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</si>
  <si>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</si>
  <si>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</si>
  <si>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</si>
  <si>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</si>
  <si>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</si>
  <si>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</si>
  <si>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</si>
  <si>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</si>
  <si>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</si>
  <si>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</si>
  <si>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</si>
  <si>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</si>
  <si>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</si>
  <si>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</si>
  <si>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</si>
  <si>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</si>
  <si>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</si>
  <si>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</si>
  <si>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</si>
  <si>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</si>
  <si>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</si>
  <si>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</si>
  <si>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</si>
  <si>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</si>
  <si>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</si>
  <si>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</si>
  <si>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</si>
  <si>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</si>
  <si>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</si>
  <si>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</si>
  <si>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</si>
  <si>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</si>
  <si>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</si>
  <si>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</si>
  <si>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</si>
  <si>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</si>
  <si>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</si>
  <si>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</si>
  <si>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</si>
  <si>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</si>
  <si>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</si>
  <si>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</si>
  <si>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</si>
  <si>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</si>
  <si>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</si>
  <si>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</si>
  <si>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</si>
  <si>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</si>
  <si>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</si>
  <si>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</si>
  <si>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</si>
  <si>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</si>
  <si>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</si>
  <si>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</si>
  <si>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</si>
  <si>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</si>
  <si>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</si>
  <si>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</si>
  <si>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</si>
  <si>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</si>
  <si>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</si>
  <si>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</si>
  <si>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</si>
  <si>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</si>
  <si>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</si>
  <si>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</si>
  <si>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</si>
  <si>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</si>
  <si>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</si>
  <si>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</si>
  <si>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</si>
  <si>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</si>
  <si>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</si>
  <si>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</si>
  <si>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</si>
  <si>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</si>
  <si>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</si>
  <si>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</si>
  <si>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</si>
  <si>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</si>
  <si>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</si>
  <si>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</si>
  <si>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</si>
  <si>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</si>
  <si>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</si>
  <si>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</si>
  <si>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</si>
  <si>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</si>
  <si>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</si>
  <si>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</si>
  <si>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</si>
  <si>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</si>
  <si>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</si>
  <si>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</si>
  <si>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</si>
  <si>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</si>
  <si>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</si>
  <si>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</si>
  <si>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</si>
  <si>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</si>
  <si>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</si>
  <si>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</si>
  <si>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</si>
  <si>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</si>
  <si>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</si>
  <si>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</si>
  <si>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</si>
  <si>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</si>
  <si>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</si>
  <si>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</si>
  <si>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</si>
  <si>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</si>
  <si>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</si>
  <si>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</si>
  <si>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</si>
  <si>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</si>
  <si>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</si>
  <si>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</si>
  <si>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</si>
  <si>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</si>
  <si>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</si>
  <si>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</si>
  <si>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</si>
  <si>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</si>
  <si>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</si>
  <si>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</si>
  <si>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</si>
  <si>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</si>
  <si>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</si>
  <si>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</si>
  <si>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</si>
  <si>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</si>
  <si>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</si>
  <si>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</si>
  <si>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</si>
  <si>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</si>
  <si>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</si>
  <si>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</si>
  <si>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</si>
  <si>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</si>
  <si>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</si>
  <si>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</si>
  <si>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</si>
  <si>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</si>
  <si>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</si>
  <si>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</si>
  <si>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</si>
  <si>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</si>
  <si>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</si>
  <si>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</si>
  <si>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</si>
  <si>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</si>
  <si>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</si>
  <si>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</si>
  <si>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</si>
  <si>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</si>
  <si>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</si>
  <si>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</si>
  <si>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</si>
  <si>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</si>
  <si>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</si>
  <si>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</si>
  <si>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</si>
  <si>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</si>
  <si>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</si>
  <si>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</si>
  <si>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</si>
  <si>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</si>
  <si>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</si>
  <si>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</si>
  <si>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</si>
  <si>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</si>
  <si>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</si>
  <si>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</si>
  <si>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</si>
  <si>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</si>
  <si>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</si>
  <si>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</si>
  <si>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</si>
  <si>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</si>
  <si>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</si>
  <si>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</si>
  <si>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</si>
  <si>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</si>
  <si>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</si>
  <si>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</si>
  <si>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</si>
  <si>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</si>
  <si>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</si>
  <si>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</si>
  <si>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</si>
  <si>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</si>
  <si>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</si>
  <si>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</si>
  <si>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</si>
  <si>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</si>
  <si>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</si>
  <si>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</si>
  <si>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</si>
  <si>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</si>
  <si>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</si>
  <si>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</si>
  <si>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</si>
  <si>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</si>
  <si>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Los demás trigos y morcajo ( tranquillón)</t>
  </si>
  <si>
    <t>02032900</t>
  </si>
  <si>
    <t>02013000</t>
  </si>
  <si>
    <t>08030000</t>
  </si>
  <si>
    <t>Mezclas aceites</t>
  </si>
  <si>
    <t xml:space="preserve">TOTAL HORTALIZAS Y TUBERCULOS </t>
  </si>
  <si>
    <t xml:space="preserve"> 2009-2008</t>
  </si>
  <si>
    <t>Ciruelas frescas</t>
  </si>
  <si>
    <t>Nectarines frescos</t>
  </si>
  <si>
    <t>Malta (de cebada u otros cereales), sin tostar</t>
  </si>
  <si>
    <t>08112020</t>
  </si>
  <si>
    <t>Las demás maderas contrachapadas</t>
  </si>
  <si>
    <t>Carne bovina deshuesada fresca o refrigerada</t>
  </si>
  <si>
    <t>Las demás preparaciones para alimentar animales</t>
  </si>
  <si>
    <t>Var % 09/08</t>
  </si>
  <si>
    <t xml:space="preserve">Arándanos                                                                                                                            </t>
  </si>
  <si>
    <t>Var. (%)   2009/2008</t>
  </si>
  <si>
    <t xml:space="preserve">Vino con denominación de origen </t>
  </si>
  <si>
    <t xml:space="preserve">Arándanos </t>
  </si>
  <si>
    <t xml:space="preserve">Los demás vinos </t>
  </si>
  <si>
    <t xml:space="preserve">Arroz semiblanqueado </t>
  </si>
  <si>
    <t>Forestal</t>
  </si>
  <si>
    <t>Agricola</t>
  </si>
  <si>
    <t>Pecuario</t>
  </si>
  <si>
    <t>Total</t>
  </si>
  <si>
    <t>Evolución de las importaciones silvoagropecuarias</t>
  </si>
  <si>
    <t>Cuadro N°  3</t>
  </si>
  <si>
    <t>Evolución de las exportaciones silvoagropecuarias</t>
  </si>
  <si>
    <t>AVANCE MENSUAL MARZO 2009</t>
  </si>
  <si>
    <t>ABRIL 2009</t>
  </si>
  <si>
    <t>Avance mensual marzo 2009</t>
  </si>
  <si>
    <t>Abril 2009</t>
  </si>
  <si>
    <t>ene-mar</t>
  </si>
  <si>
    <t>Enero - marzo</t>
  </si>
  <si>
    <t>Ene-mar 05</t>
  </si>
  <si>
    <t>Ene-mar 06</t>
  </si>
  <si>
    <t>Ene-mar 07</t>
  </si>
  <si>
    <t>Ene-mar 08</t>
  </si>
  <si>
    <t>Ene-mar 09</t>
  </si>
  <si>
    <t>Exportaciones miles</t>
  </si>
  <si>
    <t>Evolucion Balanza (miles)</t>
  </si>
  <si>
    <t>Cuadro N°  4</t>
  </si>
  <si>
    <t>Enero - marzo 2008</t>
  </si>
  <si>
    <t>Enero - marzo 2009</t>
  </si>
  <si>
    <t>España</t>
  </si>
  <si>
    <t>Uvas frescas</t>
  </si>
  <si>
    <t>Pasta química de coníferas semiblanqueada</t>
  </si>
  <si>
    <t>Pasta química distintas a las coníferas</t>
  </si>
  <si>
    <t xml:space="preserve">Las demás maderas en plaquitas </t>
  </si>
  <si>
    <t xml:space="preserve">Manzanas frescas </t>
  </si>
  <si>
    <t xml:space="preserve">Maíz para la siembra </t>
  </si>
  <si>
    <t>Las demás carnes porcinas congeladas</t>
  </si>
  <si>
    <t>Frambuesas,congeladas</t>
  </si>
  <si>
    <t>Residuos de la industria del almidón y residuos similares</t>
  </si>
  <si>
    <t xml:space="preserve">Tortas y residuos de soja </t>
  </si>
  <si>
    <t>Barriles, cubas, tinas</t>
  </si>
  <si>
    <t>Sorgo para grano (granífero)</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</si>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</sst>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color indexed="8"/>
      <name val="Calibri"/>
      <family val="0"/>
    </font>
    <font>
      <b/>
      <sz val="10"/>
      <color indexed="8"/>
      <name val="Arial"/>
      <family val="0"/>
    </font>
    <font>
      <sz val="9.2"/>
      <color indexed="8"/>
      <name val="Calibri"/>
      <family val="0"/>
    </font>
    <font>
      <b/>
      <sz val="9.2"/>
      <color indexed="8"/>
      <name val="Arial"/>
      <family val="0"/>
    </font>
    <font>
      <sz val="1"/>
      <color indexed="8"/>
      <name val="Arial"/>
      <family val="0"/>
    </font>
    <font>
      <sz val="5.85"/>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4">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4" fillId="0" borderId="0"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25" xfId="0" applyFont="1" applyFill="1" applyBorder="1" applyAlignment="1">
      <alignment horizontal="center"/>
    </xf>
    <xf numFmtId="0" fontId="3" fillId="0" borderId="22" xfId="0" applyFont="1" applyFill="1" applyBorder="1" applyAlignment="1">
      <alignment horizontal="center" vertical="center" wrapText="1"/>
    </xf>
    <xf numFmtId="0" fontId="2" fillId="0" borderId="24" xfId="0" applyFont="1" applyFill="1" applyBorder="1" applyAlignment="1" quotePrefix="1">
      <alignment horizontal="center"/>
    </xf>
    <xf numFmtId="0" fontId="2" fillId="0" borderId="23" xfId="0" applyFont="1" applyFill="1" applyBorder="1" applyAlignment="1">
      <alignment horizontal="center"/>
    </xf>
    <xf numFmtId="0" fontId="2" fillId="0" borderId="25" xfId="0" applyFont="1" applyFill="1" applyBorder="1" applyAlignment="1" quotePrefix="1">
      <alignment horizontal="center"/>
    </xf>
    <xf numFmtId="0" fontId="2" fillId="0" borderId="0" xfId="0" applyFont="1" applyFill="1" applyBorder="1" applyAlignment="1">
      <alignment horizontal="center"/>
    </xf>
    <xf numFmtId="0" fontId="4" fillId="0" borderId="0"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125"/>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33811019"/>
        <c:axId val="35863716"/>
      </c:lineChart>
      <c:catAx>
        <c:axId val="33811019"/>
        <c:scaling>
          <c:orientation val="minMax"/>
        </c:scaling>
        <c:axPos val="b"/>
        <c:delete val="0"/>
        <c:numFmt formatCode="General" sourceLinked="1"/>
        <c:majorTickMark val="none"/>
        <c:minorTickMark val="none"/>
        <c:tickLblPos val="nextTo"/>
        <c:spPr>
          <a:ln w="3175">
            <a:solidFill>
              <a:srgbClr val="808080"/>
            </a:solidFill>
          </a:ln>
        </c:spPr>
        <c:crossAx val="35863716"/>
        <c:crosses val="autoZero"/>
        <c:auto val="1"/>
        <c:lblOffset val="100"/>
        <c:tickLblSkip val="1"/>
        <c:noMultiLvlLbl val="0"/>
      </c:catAx>
      <c:valAx>
        <c:axId val="3586371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811019"/>
        <c:crossesAt val="1"/>
        <c:crossBetween val="between"/>
        <c:dispUnits>
          <c:builtInUnit val="thousands"/>
          <c:dispUnitsLbl>
            <c:layout>
              <c:manualLayout>
                <c:xMode val="edge"/>
                <c:yMode val="edge"/>
                <c:x val="0.010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075"/>
          <c:y val="0.4445"/>
          <c:w val="0.15"/>
          <c:h val="0.28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marzo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1337331"/>
        <c:axId val="57818252"/>
      </c:barChart>
      <c:catAx>
        <c:axId val="213373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818252"/>
        <c:crosses val="autoZero"/>
        <c:auto val="1"/>
        <c:lblOffset val="100"/>
        <c:tickLblSkip val="1"/>
        <c:noMultiLvlLbl val="0"/>
      </c:catAx>
      <c:valAx>
        <c:axId val="578182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373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marzo2009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0602221"/>
        <c:axId val="52766806"/>
      </c:barChart>
      <c:catAx>
        <c:axId val="50602221"/>
        <c:scaling>
          <c:orientation val="minMax"/>
        </c:scaling>
        <c:axPos val="l"/>
        <c:delete val="0"/>
        <c:numFmt formatCode="General" sourceLinked="1"/>
        <c:majorTickMark val="out"/>
        <c:minorTickMark val="none"/>
        <c:tickLblPos val="nextTo"/>
        <c:spPr>
          <a:ln w="3175">
            <a:solidFill>
              <a:srgbClr val="808080"/>
            </a:solidFill>
          </a:ln>
        </c:spPr>
        <c:crossAx val="52766806"/>
        <c:crosses val="autoZero"/>
        <c:auto val="1"/>
        <c:lblOffset val="100"/>
        <c:tickLblSkip val="1"/>
        <c:noMultiLvlLbl val="0"/>
      </c:catAx>
      <c:valAx>
        <c:axId val="527668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022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marzo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139207"/>
        <c:axId val="46252864"/>
      </c:barChart>
      <c:catAx>
        <c:axId val="5139207"/>
        <c:scaling>
          <c:orientation val="minMax"/>
        </c:scaling>
        <c:axPos val="l"/>
        <c:delete val="0"/>
        <c:numFmt formatCode="General" sourceLinked="1"/>
        <c:majorTickMark val="out"/>
        <c:minorTickMark val="none"/>
        <c:tickLblPos val="nextTo"/>
        <c:spPr>
          <a:ln w="3175">
            <a:solidFill>
              <a:srgbClr val="808080"/>
            </a:solidFill>
          </a:ln>
        </c:spPr>
        <c:crossAx val="46252864"/>
        <c:crosses val="autoZero"/>
        <c:auto val="1"/>
        <c:lblOffset val="100"/>
        <c:tickLblSkip val="1"/>
        <c:noMultiLvlLbl val="0"/>
      </c:catAx>
      <c:valAx>
        <c:axId val="462528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392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36"/>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4337989"/>
        <c:axId val="19279854"/>
      </c:lineChart>
      <c:catAx>
        <c:axId val="543379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279854"/>
        <c:crosses val="autoZero"/>
        <c:auto val="1"/>
        <c:lblOffset val="100"/>
        <c:tickLblSkip val="1"/>
        <c:noMultiLvlLbl val="0"/>
      </c:catAx>
      <c:valAx>
        <c:axId val="19279854"/>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337989"/>
        <c:crossesAt val="1"/>
        <c:crossBetween val="between"/>
        <c:dispUnits>
          <c:builtInUnit val="thousands"/>
        </c:dispUnits>
      </c:valAx>
      <c:spPr>
        <a:solidFill>
          <a:srgbClr val="FFFFFF"/>
        </a:solidFill>
        <a:ln w="3175">
          <a:noFill/>
        </a:ln>
      </c:spPr>
    </c:plotArea>
    <c:legend>
      <c:legendPos val="r"/>
      <c:layout>
        <c:manualLayout>
          <c:xMode val="edge"/>
          <c:yMode val="edge"/>
          <c:x val="0.8195"/>
          <c:y val="0.45025"/>
          <c:w val="0.171"/>
          <c:h val="0.281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64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39300959"/>
        <c:axId val="18164312"/>
      </c:lineChart>
      <c:catAx>
        <c:axId val="39300959"/>
        <c:scaling>
          <c:orientation val="minMax"/>
        </c:scaling>
        <c:axPos val="b"/>
        <c:delete val="0"/>
        <c:numFmt formatCode="General" sourceLinked="1"/>
        <c:majorTickMark val="out"/>
        <c:minorTickMark val="none"/>
        <c:tickLblPos val="nextTo"/>
        <c:spPr>
          <a:ln w="3175">
            <a:solidFill>
              <a:srgbClr val="808080"/>
            </a:solidFill>
          </a:ln>
        </c:spPr>
        <c:crossAx val="18164312"/>
        <c:crosses val="autoZero"/>
        <c:auto val="1"/>
        <c:lblOffset val="100"/>
        <c:tickLblSkip val="1"/>
        <c:noMultiLvlLbl val="0"/>
      </c:catAx>
      <c:valAx>
        <c:axId val="18164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00959"/>
        <c:crossesAt val="1"/>
        <c:crossBetween val="between"/>
        <c:dispUnits>
          <c:builtInUnit val="thousands"/>
          <c:dispUnitsLbl>
            <c:layout>
              <c:manualLayout>
                <c:xMode val="edge"/>
                <c:yMode val="edge"/>
                <c:x val="0.0102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325"/>
          <c:y val="0.44225"/>
          <c:w val="0.148"/>
          <c:h val="0.30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marzo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marzo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marzo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marzo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marzo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29261081"/>
        <c:axId val="62023138"/>
      </c:barChart>
      <c:catAx>
        <c:axId val="292610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023138"/>
        <c:crosses val="autoZero"/>
        <c:auto val="1"/>
        <c:lblOffset val="100"/>
        <c:tickLblSkip val="1"/>
        <c:noMultiLvlLbl val="0"/>
      </c:catAx>
      <c:valAx>
        <c:axId val="620231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610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2575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0393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1">
      <selection activeCell="A1" sqref="A1"/>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49" t="s">
        <v>168</v>
      </c>
      <c r="B8" s="249"/>
      <c r="C8" s="249"/>
      <c r="D8" s="249"/>
      <c r="E8" s="249"/>
      <c r="F8" s="249"/>
      <c r="G8" s="249"/>
    </row>
    <row r="9" spans="1:7" ht="20.25">
      <c r="A9" s="248"/>
      <c r="B9" s="248"/>
      <c r="C9" s="248"/>
      <c r="D9" s="248"/>
      <c r="E9" s="248"/>
      <c r="F9" s="248"/>
      <c r="G9" s="248"/>
    </row>
    <row r="10" spans="1:7" ht="20.25">
      <c r="A10" s="12"/>
      <c r="B10" s="11"/>
      <c r="C10" s="11"/>
      <c r="D10" s="11"/>
      <c r="E10" s="11"/>
      <c r="F10" s="11"/>
      <c r="G10" s="11"/>
    </row>
    <row r="11" spans="1:7" ht="20.25">
      <c r="A11" s="12"/>
      <c r="B11" s="11"/>
      <c r="C11" s="11"/>
      <c r="D11" s="11"/>
      <c r="E11" s="11"/>
      <c r="F11" s="11"/>
      <c r="G11" s="11"/>
    </row>
    <row r="12" spans="1:7" ht="20.25">
      <c r="A12" s="248" t="s">
        <v>485</v>
      </c>
      <c r="B12" s="248"/>
      <c r="C12" s="248"/>
      <c r="D12" s="248"/>
      <c r="E12" s="248"/>
      <c r="F12" s="248"/>
      <c r="G12" s="248"/>
    </row>
    <row r="13" spans="1:7" ht="20.25">
      <c r="A13" s="248"/>
      <c r="B13" s="248"/>
      <c r="C13" s="248"/>
      <c r="D13" s="248"/>
      <c r="E13" s="248"/>
      <c r="F13" s="248"/>
      <c r="G13" s="248"/>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50"/>
      <c r="B17" s="248"/>
      <c r="C17" s="248"/>
      <c r="D17" s="248"/>
      <c r="E17" s="248"/>
      <c r="F17" s="248"/>
      <c r="G17" s="248"/>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46"/>
      <c r="B31" s="247"/>
      <c r="C31" s="247"/>
      <c r="D31" s="247"/>
      <c r="E31" s="247"/>
      <c r="F31" s="247"/>
      <c r="G31" s="247"/>
    </row>
    <row r="32" spans="1:7" ht="18">
      <c r="A32" s="246" t="s">
        <v>486</v>
      </c>
      <c r="B32" s="247"/>
      <c r="C32" s="247"/>
      <c r="D32" s="247"/>
      <c r="E32" s="247"/>
      <c r="F32" s="247"/>
      <c r="G32" s="247"/>
    </row>
    <row r="33" spans="1:7" ht="20.25">
      <c r="A33" s="13"/>
      <c r="B33" s="11"/>
      <c r="C33" s="11"/>
      <c r="D33" s="11"/>
      <c r="E33" s="11"/>
      <c r="F33" s="11"/>
      <c r="G33" s="11"/>
    </row>
    <row r="34" spans="1:7" ht="13.5" thickBot="1">
      <c r="A34" s="16"/>
      <c r="B34" s="16"/>
      <c r="C34" s="16"/>
      <c r="D34" s="16"/>
      <c r="E34" s="16"/>
      <c r="F34" s="16"/>
      <c r="G34" s="16"/>
    </row>
    <row r="40" spans="1:7" ht="12.75">
      <c r="A40" s="245" t="s">
        <v>169</v>
      </c>
      <c r="B40" s="245"/>
      <c r="C40" s="245"/>
      <c r="D40" s="245"/>
      <c r="E40" s="245"/>
      <c r="F40" s="245"/>
      <c r="G40" s="245"/>
    </row>
    <row r="41" spans="1:7" ht="12.75">
      <c r="A41" s="245" t="s">
        <v>487</v>
      </c>
      <c r="B41" s="245"/>
      <c r="C41" s="245"/>
      <c r="D41" s="245"/>
      <c r="E41" s="245"/>
      <c r="F41" s="245"/>
      <c r="G41" s="245"/>
    </row>
    <row r="42" spans="1:7" ht="12.75">
      <c r="A42" s="245"/>
      <c r="B42" s="245"/>
      <c r="C42" s="245"/>
      <c r="D42" s="245"/>
      <c r="E42" s="245"/>
      <c r="F42" s="245"/>
      <c r="G42" s="245"/>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2"/>
      <c r="B46" s="242"/>
      <c r="C46" s="242"/>
      <c r="D46" s="242"/>
      <c r="E46" s="242"/>
      <c r="F46" s="242"/>
      <c r="G46" s="242"/>
    </row>
    <row r="47" spans="1:7" ht="12.75">
      <c r="A47" s="242"/>
      <c r="B47" s="242"/>
      <c r="C47" s="242"/>
      <c r="D47" s="242"/>
      <c r="E47" s="242"/>
      <c r="F47" s="242"/>
      <c r="G47" s="242"/>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2" t="s">
        <v>262</v>
      </c>
      <c r="B52" s="242"/>
      <c r="C52" s="242"/>
      <c r="D52" s="242"/>
      <c r="E52" s="242"/>
      <c r="F52" s="242"/>
      <c r="G52" s="242"/>
    </row>
    <row r="53" spans="1:7" ht="12.75">
      <c r="A53" s="242" t="s">
        <v>261</v>
      </c>
      <c r="B53" s="242"/>
      <c r="C53" s="242"/>
      <c r="D53" s="242"/>
      <c r="E53" s="242"/>
      <c r="F53" s="242"/>
      <c r="G53" s="242"/>
    </row>
    <row r="54" spans="1:7" ht="12.75">
      <c r="A54" s="14"/>
      <c r="B54" s="1"/>
      <c r="C54" s="1"/>
      <c r="D54" s="1"/>
      <c r="E54" s="1"/>
      <c r="F54" s="1"/>
      <c r="G54" s="1"/>
    </row>
    <row r="55" spans="1:7" ht="12.75">
      <c r="A55" s="14"/>
      <c r="B55" s="1"/>
      <c r="C55" s="1"/>
      <c r="D55" s="1"/>
      <c r="E55" s="1"/>
      <c r="F55" s="1"/>
      <c r="G55" s="1"/>
    </row>
    <row r="56" spans="1:7" ht="12.75">
      <c r="A56" s="242" t="s">
        <v>82</v>
      </c>
      <c r="B56" s="242"/>
      <c r="C56" s="242"/>
      <c r="D56" s="242"/>
      <c r="E56" s="242"/>
      <c r="F56" s="242"/>
      <c r="G56" s="242"/>
    </row>
    <row r="57" spans="1:7" ht="12.75">
      <c r="A57" s="242" t="s">
        <v>321</v>
      </c>
      <c r="B57" s="242"/>
      <c r="C57" s="242"/>
      <c r="D57" s="242"/>
      <c r="E57" s="242"/>
      <c r="F57" s="242"/>
      <c r="G57" s="242"/>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2" t="s">
        <v>345</v>
      </c>
      <c r="B63" s="242"/>
      <c r="C63" s="242"/>
      <c r="D63" s="242"/>
      <c r="E63" s="242"/>
      <c r="F63" s="242"/>
      <c r="G63" s="242"/>
    </row>
    <row r="64" spans="1:7" ht="12.75">
      <c r="A64" s="244" t="s">
        <v>323</v>
      </c>
      <c r="B64" s="244"/>
      <c r="C64" s="244"/>
      <c r="D64" s="244"/>
      <c r="E64" s="244"/>
      <c r="F64" s="244"/>
      <c r="G64" s="244"/>
    </row>
    <row r="65" spans="1:7" ht="12.75">
      <c r="A65" s="242" t="s">
        <v>346</v>
      </c>
      <c r="B65" s="242"/>
      <c r="C65" s="242"/>
      <c r="D65" s="242"/>
      <c r="E65" s="242"/>
      <c r="F65" s="242"/>
      <c r="G65" s="242"/>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43" t="s">
        <v>488</v>
      </c>
      <c r="B81" s="242"/>
      <c r="C81" s="242"/>
      <c r="D81" s="242"/>
      <c r="E81" s="242"/>
      <c r="F81" s="242"/>
      <c r="G81" s="242"/>
    </row>
    <row r="82" spans="1:7" ht="12.75">
      <c r="A82" s="1"/>
      <c r="B82" s="1"/>
      <c r="C82" s="1"/>
      <c r="D82" s="1"/>
      <c r="E82" s="1"/>
      <c r="F82" s="1"/>
      <c r="G82" s="1"/>
    </row>
    <row r="83" spans="1:7" ht="12.75">
      <c r="A83" s="242" t="s">
        <v>83</v>
      </c>
      <c r="B83" s="242"/>
      <c r="C83" s="242"/>
      <c r="D83" s="242"/>
      <c r="E83" s="242"/>
      <c r="F83" s="242"/>
      <c r="G83" s="242"/>
    </row>
    <row r="84" spans="1:7" ht="12.75">
      <c r="A84" s="242" t="s">
        <v>84</v>
      </c>
      <c r="B84" s="242"/>
      <c r="C84" s="242"/>
      <c r="D84" s="242"/>
      <c r="E84" s="242"/>
      <c r="F84" s="242"/>
      <c r="G84" s="242"/>
    </row>
    <row r="85" spans="1:7" ht="12.75">
      <c r="A85" s="242"/>
      <c r="B85" s="242"/>
      <c r="C85" s="242"/>
      <c r="D85" s="242"/>
      <c r="E85" s="242"/>
      <c r="F85" s="242"/>
      <c r="G85" s="242"/>
    </row>
  </sheetData>
  <sheetProtection/>
  <mergeCells count="23">
    <mergeCell ref="A32:G32"/>
    <mergeCell ref="A13:G13"/>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A3" sqref="A3:IV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1" t="s">
        <v>64</v>
      </c>
      <c r="B5" s="251"/>
      <c r="C5" s="251"/>
      <c r="D5" s="251"/>
      <c r="E5" s="251"/>
      <c r="F5" s="251"/>
      <c r="G5" s="251"/>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520</v>
      </c>
      <c r="C11" s="6"/>
      <c r="D11" s="6"/>
      <c r="E11" s="6"/>
      <c r="F11" s="6"/>
      <c r="G11" s="9">
        <v>5</v>
      </c>
    </row>
    <row r="12" spans="1:7" ht="12.75">
      <c r="A12" s="8" t="s">
        <v>72</v>
      </c>
      <c r="B12" s="6" t="s">
        <v>521</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123</v>
      </c>
      <c r="B19" s="17" t="s">
        <v>99</v>
      </c>
      <c r="C19" s="6"/>
      <c r="D19" s="6"/>
      <c r="E19" s="6"/>
      <c r="F19" s="6"/>
      <c r="G19" s="9">
        <v>15</v>
      </c>
    </row>
    <row r="20" spans="1:7" ht="12.75">
      <c r="A20" s="8" t="s">
        <v>150</v>
      </c>
      <c r="B20" s="17" t="s">
        <v>192</v>
      </c>
      <c r="C20" s="6"/>
      <c r="D20" s="6"/>
      <c r="E20" s="6"/>
      <c r="F20" s="6"/>
      <c r="G20" s="9">
        <v>16</v>
      </c>
    </row>
    <row r="21" spans="1:7" ht="12.75">
      <c r="A21" s="8" t="s">
        <v>151</v>
      </c>
      <c r="B21" s="6" t="s">
        <v>193</v>
      </c>
      <c r="C21" s="6"/>
      <c r="D21" s="6"/>
      <c r="E21" s="6"/>
      <c r="F21" s="6"/>
      <c r="G21" s="9">
        <v>17</v>
      </c>
    </row>
    <row r="22" spans="1:7" ht="12.75">
      <c r="A22" s="8" t="s">
        <v>190</v>
      </c>
      <c r="B22" s="6" t="s">
        <v>197</v>
      </c>
      <c r="C22" s="6"/>
      <c r="D22" s="6"/>
      <c r="E22" s="6"/>
      <c r="F22" s="6"/>
      <c r="G22" s="9">
        <v>18</v>
      </c>
    </row>
    <row r="23" spans="1:7" ht="12.75">
      <c r="A23" s="8" t="s">
        <v>191</v>
      </c>
      <c r="B23" s="17" t="s">
        <v>100</v>
      </c>
      <c r="C23" s="6"/>
      <c r="D23" s="6"/>
      <c r="E23" s="6"/>
      <c r="F23" s="6"/>
      <c r="G23" s="9">
        <v>19</v>
      </c>
    </row>
    <row r="24" spans="1:7" ht="12.75">
      <c r="A24" s="8" t="s">
        <v>198</v>
      </c>
      <c r="B24" s="17" t="s">
        <v>124</v>
      </c>
      <c r="C24" s="6"/>
      <c r="D24" s="6"/>
      <c r="E24" s="6"/>
      <c r="F24" s="6"/>
      <c r="G24" s="9">
        <v>20</v>
      </c>
    </row>
    <row r="25" spans="1:7" ht="12.75">
      <c r="A25" s="8" t="s">
        <v>431</v>
      </c>
      <c r="B25" s="17" t="s">
        <v>152</v>
      </c>
      <c r="C25" s="6"/>
      <c r="D25" s="6"/>
      <c r="E25" s="6"/>
      <c r="F25" s="6"/>
      <c r="G25" s="9">
        <v>21</v>
      </c>
    </row>
    <row r="26" spans="1:7" ht="12.75">
      <c r="A26" s="8" t="s">
        <v>522</v>
      </c>
      <c r="B26" s="17" t="s">
        <v>433</v>
      </c>
      <c r="C26" s="6"/>
      <c r="D26" s="6"/>
      <c r="E26" s="6"/>
      <c r="F26" s="6"/>
      <c r="G26" s="9">
        <v>22</v>
      </c>
    </row>
    <row r="27" spans="1:7" ht="12.75">
      <c r="A27" s="8" t="s">
        <v>523</v>
      </c>
      <c r="B27" s="17" t="s">
        <v>432</v>
      </c>
      <c r="C27" s="6"/>
      <c r="D27" s="6"/>
      <c r="E27" s="6"/>
      <c r="F27" s="6"/>
      <c r="G27" s="9">
        <v>23</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520</v>
      </c>
      <c r="C34" s="6"/>
      <c r="D34" s="6"/>
      <c r="E34" s="6"/>
      <c r="F34" s="6"/>
      <c r="G34" s="9">
        <v>5</v>
      </c>
    </row>
    <row r="35" spans="1:7" ht="12.75">
      <c r="A35" s="8" t="s">
        <v>72</v>
      </c>
      <c r="B35" s="6" t="s">
        <v>521</v>
      </c>
      <c r="C35" s="6"/>
      <c r="D35" s="6"/>
      <c r="E35" s="6"/>
      <c r="F35" s="6"/>
      <c r="G35" s="9">
        <v>6</v>
      </c>
    </row>
    <row r="36" spans="1:7" ht="12.75">
      <c r="A36" s="8" t="s">
        <v>74</v>
      </c>
      <c r="B36" s="6" t="s">
        <v>353</v>
      </c>
      <c r="C36" s="6"/>
      <c r="D36" s="6"/>
      <c r="E36" s="6"/>
      <c r="F36" s="6"/>
      <c r="G36" s="9">
        <v>8</v>
      </c>
    </row>
    <row r="37" spans="1:7" ht="12.75">
      <c r="A37" s="8" t="s">
        <v>76</v>
      </c>
      <c r="B37" s="6" t="s">
        <v>354</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184</v>
      </c>
      <c r="C40" s="6"/>
      <c r="D40" s="6"/>
      <c r="E40" s="6"/>
      <c r="F40" s="6"/>
      <c r="G40" s="9">
        <v>9</v>
      </c>
    </row>
    <row r="41" spans="1:7" ht="12.75">
      <c r="A41" s="8" t="s">
        <v>86</v>
      </c>
      <c r="B41" s="6" t="s">
        <v>49</v>
      </c>
      <c r="C41" s="6"/>
      <c r="D41" s="6"/>
      <c r="E41" s="6"/>
      <c r="F41" s="6"/>
      <c r="G41" s="9">
        <v>10</v>
      </c>
    </row>
    <row r="42" spans="1:7" ht="12.75">
      <c r="A42" s="8" t="s">
        <v>123</v>
      </c>
      <c r="B42" s="6" t="s">
        <v>77</v>
      </c>
      <c r="C42" s="6"/>
      <c r="D42" s="6"/>
      <c r="E42" s="6"/>
      <c r="F42" s="6"/>
      <c r="G42" s="9">
        <v>11</v>
      </c>
    </row>
    <row r="43" spans="1:7" ht="12.75">
      <c r="A43" s="8" t="s">
        <v>150</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2" t="s">
        <v>88</v>
      </c>
      <c r="B46" s="252"/>
      <c r="C46" s="252"/>
      <c r="D46" s="252"/>
      <c r="E46" s="252"/>
      <c r="F46" s="252"/>
      <c r="G46" s="252"/>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1">
      <selection activeCell="K10" sqref="K10"/>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56" t="s">
        <v>274</v>
      </c>
      <c r="B1" s="256"/>
      <c r="C1" s="256"/>
      <c r="D1" s="256"/>
      <c r="E1" s="256"/>
      <c r="F1" s="256"/>
      <c r="M1" s="64"/>
      <c r="N1" s="64"/>
      <c r="O1" s="64"/>
      <c r="P1" s="64"/>
      <c r="Q1" s="64"/>
      <c r="T1" s="65"/>
      <c r="U1" s="65"/>
      <c r="V1" s="65"/>
      <c r="W1" s="64"/>
    </row>
    <row r="2" spans="1:23" s="69" customFormat="1" ht="15.75" customHeight="1">
      <c r="A2" s="255" t="s">
        <v>275</v>
      </c>
      <c r="B2" s="255"/>
      <c r="C2" s="255"/>
      <c r="D2" s="255"/>
      <c r="E2" s="255"/>
      <c r="F2" s="255"/>
      <c r="G2" s="70"/>
      <c r="M2" s="64"/>
      <c r="N2" s="64"/>
      <c r="O2" s="64"/>
      <c r="P2" s="64"/>
      <c r="Q2" s="64"/>
      <c r="T2" s="65"/>
      <c r="W2" s="64"/>
    </row>
    <row r="3" spans="1:23" s="69" customFormat="1" ht="15.75" customHeight="1">
      <c r="A3" s="255" t="s">
        <v>276</v>
      </c>
      <c r="B3" s="255"/>
      <c r="C3" s="255"/>
      <c r="D3" s="255"/>
      <c r="E3" s="255"/>
      <c r="F3" s="255"/>
      <c r="G3" s="70"/>
      <c r="M3" s="64"/>
      <c r="N3" s="64"/>
      <c r="O3" s="64"/>
      <c r="P3" s="64"/>
      <c r="Q3" s="64"/>
      <c r="S3" s="71"/>
      <c r="T3" s="65"/>
      <c r="U3" s="65"/>
      <c r="V3" s="65"/>
      <c r="W3" s="64"/>
    </row>
    <row r="4" spans="1:23" s="69" customFormat="1" ht="15.75" customHeight="1" thickBot="1">
      <c r="A4" s="255" t="s">
        <v>284</v>
      </c>
      <c r="B4" s="255"/>
      <c r="C4" s="255"/>
      <c r="D4" s="255"/>
      <c r="E4" s="255"/>
      <c r="F4" s="255"/>
      <c r="G4" s="70"/>
      <c r="M4" s="64"/>
      <c r="N4" s="64"/>
      <c r="O4" s="64"/>
      <c r="P4" s="64"/>
      <c r="Q4" s="64"/>
      <c r="W4" s="64"/>
    </row>
    <row r="5" spans="1:23" s="69" customFormat="1" ht="13.5" thickTop="1">
      <c r="A5" s="77" t="s">
        <v>277</v>
      </c>
      <c r="B5" s="94">
        <v>2008</v>
      </c>
      <c r="C5" s="95">
        <v>2008</v>
      </c>
      <c r="D5" s="95">
        <v>2009</v>
      </c>
      <c r="E5" s="96" t="s">
        <v>293</v>
      </c>
      <c r="F5" s="96" t="s">
        <v>283</v>
      </c>
      <c r="G5" s="72"/>
      <c r="M5" s="64"/>
      <c r="N5" s="64"/>
      <c r="O5" s="64"/>
      <c r="P5" s="64"/>
      <c r="Q5" s="64"/>
      <c r="W5" s="64"/>
    </row>
    <row r="6" spans="1:23" s="69" customFormat="1" ht="13.5" thickBot="1">
      <c r="A6" s="78"/>
      <c r="B6" s="97" t="s">
        <v>282</v>
      </c>
      <c r="C6" s="98" t="s">
        <v>489</v>
      </c>
      <c r="D6" s="98" t="str">
        <f>+C6</f>
        <v>ene-mar</v>
      </c>
      <c r="E6" s="99" t="s">
        <v>463</v>
      </c>
      <c r="F6" s="99">
        <v>2009</v>
      </c>
      <c r="G6" s="72"/>
      <c r="M6" s="64"/>
      <c r="N6" s="64"/>
      <c r="O6" s="64"/>
      <c r="P6" s="64"/>
      <c r="Q6" s="64"/>
      <c r="T6" s="73"/>
      <c r="U6" s="74"/>
      <c r="V6" s="74"/>
      <c r="W6" s="64"/>
    </row>
    <row r="7" spans="1:23" s="69" customFormat="1" ht="15.75" customHeight="1" thickTop="1">
      <c r="A7" s="255" t="s">
        <v>279</v>
      </c>
      <c r="B7" s="255"/>
      <c r="C7" s="255"/>
      <c r="D7" s="255"/>
      <c r="E7" s="255"/>
      <c r="F7" s="255"/>
      <c r="J7" s="65"/>
      <c r="K7" s="58"/>
      <c r="M7" s="64"/>
      <c r="N7" s="64"/>
      <c r="O7" s="64"/>
      <c r="P7" s="64"/>
      <c r="Q7" s="64"/>
      <c r="T7" s="65"/>
      <c r="U7" s="65"/>
      <c r="V7" s="65"/>
      <c r="W7" s="64"/>
    </row>
    <row r="8" spans="1:23" s="69" customFormat="1" ht="15.75" customHeight="1">
      <c r="A8" s="61" t="s">
        <v>278</v>
      </c>
      <c r="B8" s="57">
        <v>12748518</v>
      </c>
      <c r="C8" s="57">
        <v>3409132</v>
      </c>
      <c r="D8" s="57">
        <v>2851583</v>
      </c>
      <c r="E8" s="62">
        <f>+(D8-C8)/C8</f>
        <v>-0.1635457353954027</v>
      </c>
      <c r="F8" s="63"/>
      <c r="G8" s="63"/>
      <c r="J8" s="65"/>
      <c r="K8" s="58"/>
      <c r="M8" s="64"/>
      <c r="N8" s="64"/>
      <c r="O8" s="64"/>
      <c r="P8" s="64"/>
      <c r="Q8" s="64"/>
      <c r="T8" s="65"/>
      <c r="U8" s="65"/>
      <c r="V8" s="65"/>
      <c r="W8" s="64"/>
    </row>
    <row r="9" spans="1:23" s="69" customFormat="1" ht="15.75" customHeight="1">
      <c r="A9" s="64" t="s">
        <v>55</v>
      </c>
      <c r="B9" s="58">
        <v>6780260</v>
      </c>
      <c r="C9" s="58">
        <v>1927734</v>
      </c>
      <c r="D9" s="58">
        <v>1708414</v>
      </c>
      <c r="E9" s="66">
        <f aca="true" t="shared" si="0" ref="E9:E21">+(D9-C9)/C9</f>
        <v>-0.11377088332726402</v>
      </c>
      <c r="F9" s="66">
        <f>+D9/$D$8</f>
        <v>0.5991107395436149</v>
      </c>
      <c r="G9" s="68"/>
      <c r="J9" s="65"/>
      <c r="K9" s="58"/>
      <c r="M9" s="64"/>
      <c r="N9" s="64"/>
      <c r="O9" s="64"/>
      <c r="P9" s="64"/>
      <c r="Q9" s="64"/>
      <c r="T9" s="65"/>
      <c r="U9" s="65"/>
      <c r="V9" s="65"/>
      <c r="W9" s="64"/>
    </row>
    <row r="10" spans="1:23" s="69" customFormat="1" ht="15.75" customHeight="1">
      <c r="A10" s="64" t="s">
        <v>56</v>
      </c>
      <c r="B10" s="58">
        <v>1084041</v>
      </c>
      <c r="C10" s="58">
        <v>277843</v>
      </c>
      <c r="D10" s="58">
        <v>224544</v>
      </c>
      <c r="E10" s="66">
        <f t="shared" si="0"/>
        <v>-0.19183135799714227</v>
      </c>
      <c r="F10" s="66">
        <f>+D10/$D$8</f>
        <v>0.07874363116907346</v>
      </c>
      <c r="G10" s="68"/>
      <c r="J10" s="65"/>
      <c r="K10" s="58"/>
      <c r="M10" s="64"/>
      <c r="N10" s="64"/>
      <c r="O10" s="64"/>
      <c r="P10" s="64"/>
      <c r="Q10" s="64"/>
      <c r="W10" s="64"/>
    </row>
    <row r="11" spans="1:23" s="69" customFormat="1" ht="15.75" customHeight="1">
      <c r="A11" s="64" t="s">
        <v>57</v>
      </c>
      <c r="B11" s="58">
        <v>4884217</v>
      </c>
      <c r="C11" s="58">
        <v>1203555</v>
      </c>
      <c r="D11" s="58">
        <v>918625</v>
      </c>
      <c r="E11" s="66">
        <f t="shared" si="0"/>
        <v>-0.23674032345842108</v>
      </c>
      <c r="F11" s="66">
        <f>+D11/$D$8</f>
        <v>0.32214562928731166</v>
      </c>
      <c r="G11" s="68"/>
      <c r="J11" s="65"/>
      <c r="K11" s="58"/>
      <c r="M11" s="64"/>
      <c r="N11" s="64"/>
      <c r="O11" s="64"/>
      <c r="P11" s="64"/>
      <c r="Q11" s="64"/>
      <c r="T11" s="65"/>
      <c r="U11" s="65"/>
      <c r="V11" s="65"/>
      <c r="W11" s="64"/>
    </row>
    <row r="12" spans="1:23" s="69" customFormat="1" ht="15.75" customHeight="1">
      <c r="A12" s="255" t="s">
        <v>281</v>
      </c>
      <c r="B12" s="255"/>
      <c r="C12" s="255"/>
      <c r="D12" s="255"/>
      <c r="E12" s="255"/>
      <c r="F12" s="255"/>
      <c r="J12" s="65"/>
      <c r="K12" s="58"/>
      <c r="M12" s="64"/>
      <c r="N12" s="64"/>
      <c r="O12" s="64"/>
      <c r="P12" s="64"/>
      <c r="Q12" s="64"/>
      <c r="T12" s="65"/>
      <c r="U12" s="65"/>
      <c r="V12" s="65"/>
      <c r="W12" s="64"/>
    </row>
    <row r="13" spans="1:23" s="69" customFormat="1" ht="15.75" customHeight="1">
      <c r="A13" s="67" t="s">
        <v>278</v>
      </c>
      <c r="B13" s="57">
        <v>4010769</v>
      </c>
      <c r="C13" s="57">
        <v>897526</v>
      </c>
      <c r="D13" s="57">
        <v>659964</v>
      </c>
      <c r="E13" s="62">
        <f t="shared" si="0"/>
        <v>-0.26468536844615087</v>
      </c>
      <c r="F13" s="63"/>
      <c r="G13" s="63"/>
      <c r="J13" s="65"/>
      <c r="K13" s="58"/>
      <c r="M13" s="64"/>
      <c r="N13" s="64"/>
      <c r="O13" s="64"/>
      <c r="P13" s="64"/>
      <c r="Q13" s="64"/>
      <c r="T13" s="65"/>
      <c r="U13" s="65"/>
      <c r="V13" s="65"/>
      <c r="W13" s="64"/>
    </row>
    <row r="14" spans="1:23" s="69" customFormat="1" ht="15.75" customHeight="1">
      <c r="A14" s="64" t="s">
        <v>55</v>
      </c>
      <c r="B14" s="58">
        <v>3095403</v>
      </c>
      <c r="C14" s="58">
        <v>687475</v>
      </c>
      <c r="D14" s="58">
        <v>504788</v>
      </c>
      <c r="E14" s="66">
        <f t="shared" si="0"/>
        <v>-0.2657362085894033</v>
      </c>
      <c r="F14" s="66">
        <f>+D14/$D$13</f>
        <v>0.7648720233224843</v>
      </c>
      <c r="G14" s="68"/>
      <c r="J14" s="65"/>
      <c r="K14" s="65"/>
      <c r="M14" s="64"/>
      <c r="N14" s="64"/>
      <c r="O14" s="64"/>
      <c r="P14" s="64"/>
      <c r="Q14" s="64"/>
      <c r="T14" s="65"/>
      <c r="U14" s="65"/>
      <c r="V14" s="65"/>
      <c r="W14" s="64"/>
    </row>
    <row r="15" spans="1:23" s="69" customFormat="1" ht="15.75" customHeight="1">
      <c r="A15" s="64" t="s">
        <v>56</v>
      </c>
      <c r="B15" s="58">
        <v>698386</v>
      </c>
      <c r="C15" s="58">
        <v>147081</v>
      </c>
      <c r="D15" s="58">
        <v>118961</v>
      </c>
      <c r="E15" s="66">
        <f t="shared" si="0"/>
        <v>-0.19118716897491858</v>
      </c>
      <c r="F15" s="66">
        <f>+D15/$D$13</f>
        <v>0.1802537714178349</v>
      </c>
      <c r="G15" s="68"/>
      <c r="K15" s="65"/>
      <c r="M15" s="64"/>
      <c r="N15" s="64"/>
      <c r="O15" s="64"/>
      <c r="P15" s="64"/>
      <c r="Q15" s="64"/>
      <c r="T15" s="65"/>
      <c r="W15" s="64"/>
    </row>
    <row r="16" spans="1:23" s="69" customFormat="1" ht="15.75" customHeight="1">
      <c r="A16" s="64" t="s">
        <v>57</v>
      </c>
      <c r="B16" s="58">
        <v>216980</v>
      </c>
      <c r="C16" s="58">
        <v>62970</v>
      </c>
      <c r="D16" s="58">
        <v>36215</v>
      </c>
      <c r="E16" s="66">
        <f t="shared" si="0"/>
        <v>-0.42488486580911544</v>
      </c>
      <c r="F16" s="66">
        <f>+D16/$D$13</f>
        <v>0.05487420525968083</v>
      </c>
      <c r="G16" s="68"/>
      <c r="K16" s="65"/>
      <c r="M16" s="64"/>
      <c r="N16" s="64"/>
      <c r="O16" s="64"/>
      <c r="P16" s="64"/>
      <c r="Q16" s="64"/>
      <c r="W16" s="64"/>
    </row>
    <row r="17" spans="1:23" s="69" customFormat="1" ht="15.75" customHeight="1">
      <c r="A17" s="255" t="s">
        <v>294</v>
      </c>
      <c r="B17" s="255"/>
      <c r="C17" s="255"/>
      <c r="D17" s="255"/>
      <c r="E17" s="255"/>
      <c r="F17" s="255"/>
      <c r="K17" s="65"/>
      <c r="M17" s="64"/>
      <c r="N17" s="64"/>
      <c r="O17" s="64"/>
      <c r="P17" s="64"/>
      <c r="Q17" s="64"/>
      <c r="S17" s="58"/>
      <c r="U17" s="64"/>
      <c r="V17" s="64"/>
      <c r="W17" s="64"/>
    </row>
    <row r="18" spans="1:23" s="69" customFormat="1" ht="15.75" customHeight="1">
      <c r="A18" s="67" t="s">
        <v>278</v>
      </c>
      <c r="B18" s="57">
        <v>8737749</v>
      </c>
      <c r="C18" s="57">
        <v>2511606</v>
      </c>
      <c r="D18" s="57">
        <v>2191619</v>
      </c>
      <c r="E18" s="62">
        <f t="shared" si="0"/>
        <v>-0.12740334272174855</v>
      </c>
      <c r="F18" s="68"/>
      <c r="G18" s="68"/>
      <c r="K18" s="65"/>
      <c r="M18" s="64"/>
      <c r="N18" s="64"/>
      <c r="O18" s="64"/>
      <c r="P18" s="64"/>
      <c r="Q18" s="64"/>
      <c r="S18" s="65"/>
      <c r="T18" s="75"/>
      <c r="U18" s="76"/>
      <c r="V18" s="76"/>
      <c r="W18" s="76"/>
    </row>
    <row r="19" spans="1:23" s="69" customFormat="1" ht="15.75" customHeight="1">
      <c r="A19" s="64" t="s">
        <v>55</v>
      </c>
      <c r="B19" s="58">
        <v>3684857</v>
      </c>
      <c r="C19" s="58">
        <v>1240259</v>
      </c>
      <c r="D19" s="58">
        <v>1203626</v>
      </c>
      <c r="E19" s="66">
        <f t="shared" si="0"/>
        <v>-0.029536572602980506</v>
      </c>
      <c r="F19" s="66">
        <f>+D19/$D$18</f>
        <v>0.5491949102467172</v>
      </c>
      <c r="G19" s="68"/>
      <c r="M19" s="64"/>
      <c r="N19" s="64"/>
      <c r="O19" s="64"/>
      <c r="P19" s="64"/>
      <c r="Q19" s="64"/>
      <c r="S19" s="65"/>
      <c r="T19" s="75"/>
      <c r="U19" s="76"/>
      <c r="V19" s="76"/>
      <c r="W19" s="76"/>
    </row>
    <row r="20" spans="1:23" s="69" customFormat="1" ht="15.75" customHeight="1">
      <c r="A20" s="64" t="s">
        <v>56</v>
      </c>
      <c r="B20" s="58">
        <v>385655</v>
      </c>
      <c r="C20" s="58">
        <v>130762</v>
      </c>
      <c r="D20" s="58">
        <v>105583</v>
      </c>
      <c r="E20" s="66">
        <f t="shared" si="0"/>
        <v>-0.19255594132852052</v>
      </c>
      <c r="F20" s="66">
        <f>+D20/$D$18</f>
        <v>0.04817580062958023</v>
      </c>
      <c r="G20" s="68"/>
      <c r="M20" s="64"/>
      <c r="N20" s="64"/>
      <c r="O20" s="64"/>
      <c r="P20" s="64"/>
      <c r="Q20" s="64"/>
      <c r="S20" s="65"/>
      <c r="T20" s="75"/>
      <c r="U20" s="76"/>
      <c r="V20" s="76"/>
      <c r="W20" s="76"/>
    </row>
    <row r="21" spans="1:23" s="69" customFormat="1" ht="15.75" customHeight="1" thickBot="1">
      <c r="A21" s="215" t="s">
        <v>57</v>
      </c>
      <c r="B21" s="119">
        <v>4667237</v>
      </c>
      <c r="C21" s="119">
        <v>1140585</v>
      </c>
      <c r="D21" s="119">
        <v>882410</v>
      </c>
      <c r="E21" s="120">
        <f t="shared" si="0"/>
        <v>-0.22635314334310902</v>
      </c>
      <c r="F21" s="120">
        <f>+D21/$D$18</f>
        <v>0.4026292891237026</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53" t="s">
        <v>89</v>
      </c>
      <c r="B23" s="254"/>
      <c r="C23" s="254"/>
      <c r="D23" s="254"/>
      <c r="E23" s="254"/>
      <c r="F23" s="39"/>
      <c r="G23" s="40"/>
      <c r="X23" s="233" t="s">
        <v>497</v>
      </c>
    </row>
    <row r="24" spans="1:27" ht="12.75">
      <c r="A24" s="41"/>
      <c r="B24" s="41"/>
      <c r="C24" s="41"/>
      <c r="D24" s="41"/>
      <c r="E24" s="41"/>
      <c r="F24" s="41"/>
      <c r="X24" s="1" t="s">
        <v>479</v>
      </c>
      <c r="Y24" s="1" t="s">
        <v>480</v>
      </c>
      <c r="Z24" s="1" t="s">
        <v>478</v>
      </c>
      <c r="AA24" s="1" t="s">
        <v>481</v>
      </c>
    </row>
    <row r="25" spans="1:27" ht="12.75">
      <c r="A25" s="41"/>
      <c r="B25" s="41"/>
      <c r="C25" s="41"/>
      <c r="D25" s="41"/>
      <c r="E25" s="41"/>
      <c r="F25" s="41"/>
      <c r="W25" s="240" t="s">
        <v>491</v>
      </c>
      <c r="X25" s="59">
        <v>1099828.597</v>
      </c>
      <c r="Y25" s="59">
        <v>72595.96800000001</v>
      </c>
      <c r="Z25" s="59">
        <v>727395.41</v>
      </c>
      <c r="AA25" s="59">
        <f>SUM(X25:Z25)</f>
        <v>1899819.975</v>
      </c>
    </row>
    <row r="26" spans="1:27" ht="12.75">
      <c r="A26" s="41"/>
      <c r="B26" s="41"/>
      <c r="C26" s="41"/>
      <c r="D26" s="41"/>
      <c r="E26" s="41"/>
      <c r="F26" s="41"/>
      <c r="W26" s="240" t="s">
        <v>492</v>
      </c>
      <c r="X26" s="59">
        <v>1030850.176</v>
      </c>
      <c r="Y26" s="59">
        <v>55593.79800000001</v>
      </c>
      <c r="Z26" s="59">
        <v>739776.615</v>
      </c>
      <c r="AA26" s="59">
        <f>SUM(X26:Z26)</f>
        <v>1826220.589</v>
      </c>
    </row>
    <row r="27" spans="1:27" ht="12.75">
      <c r="A27" s="41"/>
      <c r="B27" s="41"/>
      <c r="C27" s="41"/>
      <c r="D27" s="41"/>
      <c r="E27" s="41"/>
      <c r="F27" s="41"/>
      <c r="W27" s="240" t="s">
        <v>493</v>
      </c>
      <c r="X27" s="59">
        <v>1185699.5269999998</v>
      </c>
      <c r="Y27" s="59">
        <v>86597.817</v>
      </c>
      <c r="Z27" s="59">
        <v>1034485.4409999999</v>
      </c>
      <c r="AA27" s="59">
        <f>SUM(X27:Z27)</f>
        <v>2306782.7849999997</v>
      </c>
    </row>
    <row r="28" spans="1:27" ht="12.75">
      <c r="A28" s="41"/>
      <c r="B28" s="41"/>
      <c r="C28" s="41"/>
      <c r="D28" s="41"/>
      <c r="E28" s="41"/>
      <c r="F28" s="41"/>
      <c r="W28" s="240" t="s">
        <v>494</v>
      </c>
      <c r="X28" s="59">
        <v>1240259.6570000001</v>
      </c>
      <c r="Y28" s="59">
        <v>130761.987</v>
      </c>
      <c r="Z28" s="59">
        <v>1140585.2789999999</v>
      </c>
      <c r="AA28" s="59">
        <f>SUM(X28:Z28)</f>
        <v>2511606.923</v>
      </c>
    </row>
    <row r="29" spans="1:27" ht="12.75">
      <c r="A29" s="41"/>
      <c r="B29" s="41"/>
      <c r="C29" s="41"/>
      <c r="D29" s="41"/>
      <c r="E29" s="41"/>
      <c r="F29" s="41"/>
      <c r="W29" s="240" t="s">
        <v>495</v>
      </c>
      <c r="X29" s="59">
        <v>1203625.844</v>
      </c>
      <c r="Y29" s="59">
        <v>105583.205</v>
      </c>
      <c r="Z29" s="59">
        <v>882410.713</v>
      </c>
      <c r="AA29" s="59">
        <f>SUM(X29:Z29)</f>
        <v>2191619.762</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I6" sqref="I6"/>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56" t="s">
        <v>285</v>
      </c>
      <c r="B1" s="256"/>
      <c r="C1" s="256"/>
      <c r="D1" s="256"/>
      <c r="E1" s="256"/>
      <c r="F1" s="256"/>
      <c r="G1" s="241"/>
      <c r="H1" s="241"/>
      <c r="I1" s="241"/>
      <c r="J1" s="241"/>
      <c r="K1" s="241"/>
      <c r="L1" s="241"/>
      <c r="P1" s="234" t="s">
        <v>496</v>
      </c>
      <c r="Q1" s="64"/>
      <c r="R1" s="64"/>
      <c r="S1" s="64"/>
      <c r="T1" s="64"/>
      <c r="U1" s="64"/>
      <c r="V1" s="64"/>
      <c r="W1" s="64"/>
      <c r="Z1" s="65"/>
      <c r="AA1" s="65"/>
      <c r="AB1" s="65"/>
      <c r="AC1" s="64"/>
    </row>
    <row r="2" spans="1:20" ht="13.5" customHeight="1">
      <c r="A2" s="255" t="s">
        <v>484</v>
      </c>
      <c r="B2" s="255"/>
      <c r="C2" s="255"/>
      <c r="D2" s="255"/>
      <c r="E2" s="255"/>
      <c r="F2" s="255"/>
      <c r="G2" s="241"/>
      <c r="H2" s="241"/>
      <c r="I2" s="241"/>
      <c r="J2" s="241"/>
      <c r="K2" s="241"/>
      <c r="L2" s="241"/>
      <c r="P2" s="58" t="s">
        <v>277</v>
      </c>
      <c r="Q2" s="235" t="s">
        <v>479</v>
      </c>
      <c r="R2" s="235" t="s">
        <v>480</v>
      </c>
      <c r="S2" s="235" t="s">
        <v>478</v>
      </c>
      <c r="T2" s="235" t="s">
        <v>481</v>
      </c>
    </row>
    <row r="3" spans="1:29" s="69" customFormat="1" ht="15.75" customHeight="1">
      <c r="A3" s="255" t="s">
        <v>276</v>
      </c>
      <c r="B3" s="255"/>
      <c r="C3" s="255"/>
      <c r="D3" s="255"/>
      <c r="E3" s="255"/>
      <c r="F3" s="255"/>
      <c r="G3" s="241"/>
      <c r="H3" s="241"/>
      <c r="I3" s="241"/>
      <c r="J3" s="241"/>
      <c r="K3" s="241"/>
      <c r="L3" s="241"/>
      <c r="M3" s="70"/>
      <c r="P3" s="236" t="s">
        <v>491</v>
      </c>
      <c r="Q3" s="79">
        <v>1367372.645</v>
      </c>
      <c r="R3" s="79">
        <v>175464.331</v>
      </c>
      <c r="S3" s="79">
        <v>766037.201</v>
      </c>
      <c r="T3" s="79">
        <f>SUM(Q3:S3)</f>
        <v>2308874.177</v>
      </c>
      <c r="U3" s="64"/>
      <c r="V3" s="64"/>
      <c r="W3" s="64"/>
      <c r="Y3" s="71"/>
      <c r="Z3" s="65"/>
      <c r="AA3" s="65"/>
      <c r="AB3" s="65"/>
      <c r="AC3" s="64"/>
    </row>
    <row r="4" spans="1:29" s="69" customFormat="1" ht="15.75" customHeight="1">
      <c r="A4" s="255" t="s">
        <v>284</v>
      </c>
      <c r="B4" s="255"/>
      <c r="C4" s="255"/>
      <c r="D4" s="255"/>
      <c r="E4" s="255"/>
      <c r="F4" s="255"/>
      <c r="G4" s="241"/>
      <c r="H4" s="241"/>
      <c r="I4" s="241"/>
      <c r="J4" s="241"/>
      <c r="K4" s="241"/>
      <c r="L4" s="241"/>
      <c r="M4" s="70"/>
      <c r="P4" s="236" t="s">
        <v>492</v>
      </c>
      <c r="Q4" s="79">
        <v>1427599.057</v>
      </c>
      <c r="R4" s="79">
        <v>176150.999</v>
      </c>
      <c r="S4" s="79">
        <v>778891.154</v>
      </c>
      <c r="T4" s="79">
        <f>SUM(Q4:S4)</f>
        <v>2382641.21</v>
      </c>
      <c r="U4" s="64"/>
      <c r="V4" s="64"/>
      <c r="W4" s="64"/>
      <c r="AC4" s="64"/>
    </row>
    <row r="5" spans="2:20" ht="13.5" thickBot="1">
      <c r="B5" s="81"/>
      <c r="C5" s="81"/>
      <c r="D5" s="81"/>
      <c r="E5" s="81"/>
      <c r="F5" s="81"/>
      <c r="G5" s="81"/>
      <c r="H5" s="81"/>
      <c r="I5" s="81"/>
      <c r="J5" s="81"/>
      <c r="K5" s="81"/>
      <c r="L5" s="81"/>
      <c r="P5" s="236" t="s">
        <v>493</v>
      </c>
      <c r="Q5" s="79">
        <v>1687009.488</v>
      </c>
      <c r="R5" s="79">
        <v>209688.582</v>
      </c>
      <c r="S5" s="79">
        <v>1077743.39</v>
      </c>
      <c r="T5" s="79">
        <f>SUM(Q5:S5)</f>
        <v>2974441.46</v>
      </c>
    </row>
    <row r="6" spans="1:20" ht="15" customHeight="1" thickTop="1">
      <c r="A6" s="104" t="s">
        <v>277</v>
      </c>
      <c r="B6" s="257" t="s">
        <v>490</v>
      </c>
      <c r="C6" s="257"/>
      <c r="D6" s="257"/>
      <c r="E6" s="257"/>
      <c r="F6" s="257"/>
      <c r="G6" s="283"/>
      <c r="H6" s="283"/>
      <c r="I6" s="283"/>
      <c r="J6" s="283"/>
      <c r="K6" s="283"/>
      <c r="L6" s="283"/>
      <c r="P6" s="236" t="s">
        <v>494</v>
      </c>
      <c r="Q6" s="79">
        <v>1927734.32</v>
      </c>
      <c r="R6" s="79">
        <v>277843.137</v>
      </c>
      <c r="S6" s="79">
        <v>1203555.106</v>
      </c>
      <c r="T6" s="79">
        <f>SUM(Q6:S6)</f>
        <v>3409132.563</v>
      </c>
    </row>
    <row r="7" spans="1:20" ht="15" customHeight="1">
      <c r="A7" s="106"/>
      <c r="B7" s="105">
        <v>2005</v>
      </c>
      <c r="C7" s="105">
        <v>2006</v>
      </c>
      <c r="D7" s="105">
        <v>2007</v>
      </c>
      <c r="E7" s="105">
        <v>2008</v>
      </c>
      <c r="F7" s="105">
        <v>2009</v>
      </c>
      <c r="G7" s="283"/>
      <c r="H7" s="283"/>
      <c r="I7" s="283"/>
      <c r="J7" s="283"/>
      <c r="K7" s="283"/>
      <c r="L7" s="283"/>
      <c r="P7" s="236" t="s">
        <v>495</v>
      </c>
      <c r="Q7" s="237">
        <v>1708414.025</v>
      </c>
      <c r="R7" s="237">
        <v>224544.291</v>
      </c>
      <c r="S7" s="237">
        <v>918625.345</v>
      </c>
      <c r="T7" s="79">
        <f>SUM(Q7:S7)</f>
        <v>2851583.661</v>
      </c>
    </row>
    <row r="8" spans="1:20" ht="19.5" customHeight="1">
      <c r="A8" s="11" t="s">
        <v>479</v>
      </c>
      <c r="B8" s="103">
        <v>1367372.645</v>
      </c>
      <c r="C8" s="103">
        <v>1427599.057</v>
      </c>
      <c r="D8" s="103">
        <v>1687009.488</v>
      </c>
      <c r="E8" s="103">
        <v>1927734.32</v>
      </c>
      <c r="F8" s="103">
        <v>1708414.025</v>
      </c>
      <c r="G8" s="103"/>
      <c r="H8" s="103"/>
      <c r="I8" s="103"/>
      <c r="J8" s="103"/>
      <c r="K8" s="103"/>
      <c r="L8" s="103"/>
      <c r="P8" s="11"/>
      <c r="Q8" s="11"/>
      <c r="R8" s="11"/>
      <c r="S8" s="11"/>
      <c r="T8" s="11"/>
    </row>
    <row r="9" spans="1:20" ht="19.5" customHeight="1">
      <c r="A9" s="11" t="s">
        <v>480</v>
      </c>
      <c r="B9" s="83">
        <v>175464.331</v>
      </c>
      <c r="C9" s="83">
        <v>176150.999</v>
      </c>
      <c r="D9" s="83">
        <v>209688.582</v>
      </c>
      <c r="E9" s="83">
        <v>277843.137</v>
      </c>
      <c r="F9" s="83">
        <v>224544.291</v>
      </c>
      <c r="G9" s="83"/>
      <c r="H9" s="83"/>
      <c r="I9" s="83"/>
      <c r="J9" s="83"/>
      <c r="K9" s="83"/>
      <c r="L9" s="83"/>
      <c r="P9" s="36" t="s">
        <v>16</v>
      </c>
      <c r="Q9" s="11"/>
      <c r="R9" s="11"/>
      <c r="S9" s="11"/>
      <c r="T9" s="11"/>
    </row>
    <row r="10" spans="1:20" ht="19.5" customHeight="1">
      <c r="A10" s="11" t="s">
        <v>478</v>
      </c>
      <c r="B10" s="83">
        <v>766037.201</v>
      </c>
      <c r="C10" s="83">
        <v>778891.154</v>
      </c>
      <c r="D10" s="83">
        <v>1077743.39</v>
      </c>
      <c r="E10" s="83">
        <v>1203555.106</v>
      </c>
      <c r="F10" s="83">
        <v>918625.345</v>
      </c>
      <c r="G10" s="83"/>
      <c r="H10" s="83"/>
      <c r="I10" s="83"/>
      <c r="J10" s="83"/>
      <c r="K10" s="83"/>
      <c r="L10" s="83"/>
      <c r="P10" s="11"/>
      <c r="Q10" s="11" t="s">
        <v>479</v>
      </c>
      <c r="R10" s="11" t="s">
        <v>480</v>
      </c>
      <c r="S10" s="11" t="s">
        <v>478</v>
      </c>
      <c r="T10" s="238" t="s">
        <v>481</v>
      </c>
    </row>
    <row r="11" spans="1:20" ht="19.5" customHeight="1" thickBot="1">
      <c r="A11" s="100" t="s">
        <v>481</v>
      </c>
      <c r="B11" s="101">
        <f>SUM(B8:B10)</f>
        <v>2308874.177</v>
      </c>
      <c r="C11" s="101">
        <f>SUM(C8:C10)</f>
        <v>2382641.21</v>
      </c>
      <c r="D11" s="101">
        <f>SUM(D8:D10)</f>
        <v>2974441.46</v>
      </c>
      <c r="E11" s="101">
        <f>SUM(E8:E10)</f>
        <v>3409132.563</v>
      </c>
      <c r="F11" s="102">
        <f>SUM(F8:F10)</f>
        <v>2851583.661</v>
      </c>
      <c r="G11" s="103"/>
      <c r="H11" s="103"/>
      <c r="I11" s="103"/>
      <c r="J11" s="103"/>
      <c r="K11" s="103"/>
      <c r="L11" s="103"/>
      <c r="P11" s="236" t="s">
        <v>491</v>
      </c>
      <c r="Q11" s="239">
        <v>267544.048</v>
      </c>
      <c r="R11" s="239">
        <v>102868.363</v>
      </c>
      <c r="S11" s="239">
        <v>38641.791</v>
      </c>
      <c r="T11" s="239">
        <f>SUM(Q11:S11)</f>
        <v>409054.20200000005</v>
      </c>
    </row>
    <row r="12" spans="1:20" ht="13.5" thickTop="1">
      <c r="A12" s="37"/>
      <c r="B12" s="59"/>
      <c r="C12" s="60"/>
      <c r="D12" s="60"/>
      <c r="E12" s="60"/>
      <c r="P12" s="236" t="s">
        <v>492</v>
      </c>
      <c r="Q12" s="239">
        <v>396748.881</v>
      </c>
      <c r="R12" s="239">
        <v>120557.201</v>
      </c>
      <c r="S12" s="239">
        <v>39114.539</v>
      </c>
      <c r="T12" s="239">
        <f>SUM(Q12:S12)</f>
        <v>556420.621</v>
      </c>
    </row>
    <row r="13" spans="1:20" ht="12.75">
      <c r="A13" s="37"/>
      <c r="B13" s="59"/>
      <c r="C13" s="60"/>
      <c r="D13" s="60"/>
      <c r="E13" s="60"/>
      <c r="P13" s="236" t="s">
        <v>493</v>
      </c>
      <c r="Q13" s="239">
        <v>501309.961</v>
      </c>
      <c r="R13" s="239">
        <v>123090.765</v>
      </c>
      <c r="S13" s="239">
        <v>43257.949</v>
      </c>
      <c r="T13" s="239">
        <f>SUM(Q13:S13)</f>
        <v>667658.675</v>
      </c>
    </row>
    <row r="14" spans="1:20" ht="12.75">
      <c r="A14" s="37"/>
      <c r="B14" s="59"/>
      <c r="C14" s="60"/>
      <c r="D14" s="60"/>
      <c r="E14" s="60"/>
      <c r="P14" s="236" t="s">
        <v>494</v>
      </c>
      <c r="Q14" s="239">
        <v>687474.663</v>
      </c>
      <c r="R14" s="239">
        <v>147081.15</v>
      </c>
      <c r="S14" s="239">
        <v>62969.827</v>
      </c>
      <c r="T14" s="239">
        <f>SUM(Q14:S14)</f>
        <v>897525.64</v>
      </c>
    </row>
    <row r="15" spans="1:20" ht="12.75">
      <c r="A15" s="37"/>
      <c r="B15" s="59"/>
      <c r="C15" s="60"/>
      <c r="D15" s="60"/>
      <c r="E15" s="60"/>
      <c r="P15" s="236" t="s">
        <v>495</v>
      </c>
      <c r="Q15" s="239">
        <v>504788.181</v>
      </c>
      <c r="R15" s="239">
        <v>118961.086</v>
      </c>
      <c r="S15" s="239">
        <v>36214.632</v>
      </c>
      <c r="T15" s="239">
        <f>SUM(Q15:S15)</f>
        <v>659963.899</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56" t="s">
        <v>483</v>
      </c>
      <c r="B38" s="256"/>
      <c r="C38" s="256"/>
      <c r="D38" s="256"/>
      <c r="E38" s="256"/>
      <c r="F38" s="256"/>
      <c r="G38" s="241"/>
      <c r="H38" s="241"/>
      <c r="I38" s="241"/>
      <c r="J38" s="241"/>
      <c r="K38" s="241"/>
      <c r="L38" s="241"/>
      <c r="O38"/>
      <c r="P38"/>
      <c r="Q38" s="82"/>
      <c r="R38" s="82"/>
      <c r="S38" s="82"/>
      <c r="T38" s="82"/>
      <c r="U38" s="80"/>
      <c r="V38" s="64"/>
      <c r="W38" s="64"/>
      <c r="Z38" s="65"/>
      <c r="AA38" s="65"/>
      <c r="AB38" s="65"/>
      <c r="AC38" s="64"/>
    </row>
    <row r="39" spans="1:21" ht="13.5" customHeight="1">
      <c r="A39" s="255" t="s">
        <v>482</v>
      </c>
      <c r="B39" s="255"/>
      <c r="C39" s="255"/>
      <c r="D39" s="255"/>
      <c r="E39" s="255"/>
      <c r="F39" s="255"/>
      <c r="G39" s="241"/>
      <c r="H39" s="241"/>
      <c r="I39" s="241"/>
      <c r="J39" s="241"/>
      <c r="K39" s="241"/>
      <c r="L39" s="241"/>
      <c r="Q39" s="82"/>
      <c r="R39" s="82"/>
      <c r="S39" s="82"/>
      <c r="T39" s="82"/>
      <c r="U39" s="80"/>
    </row>
    <row r="40" spans="1:29" s="69" customFormat="1" ht="15.75" customHeight="1">
      <c r="A40" s="255" t="s">
        <v>276</v>
      </c>
      <c r="B40" s="255"/>
      <c r="C40" s="255"/>
      <c r="D40" s="255"/>
      <c r="E40" s="255"/>
      <c r="F40" s="255"/>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55" t="s">
        <v>284</v>
      </c>
      <c r="B41" s="255"/>
      <c r="C41" s="255"/>
      <c r="D41" s="255"/>
      <c r="E41" s="255"/>
      <c r="F41" s="255"/>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277</v>
      </c>
      <c r="B43" s="257" t="str">
        <f>+B6</f>
        <v>Enero - marzo</v>
      </c>
      <c r="C43" s="257"/>
      <c r="D43" s="257"/>
      <c r="E43" s="257"/>
      <c r="F43" s="257"/>
      <c r="G43" s="283"/>
      <c r="H43" s="283"/>
      <c r="I43" s="283"/>
      <c r="J43" s="283"/>
      <c r="K43" s="283"/>
      <c r="L43" s="283"/>
      <c r="Q43" s="82"/>
      <c r="R43" s="82"/>
      <c r="S43" s="82"/>
      <c r="T43" s="82"/>
      <c r="U43" s="80"/>
    </row>
    <row r="44" spans="1:21" ht="12.75">
      <c r="A44" s="106"/>
      <c r="B44" s="105">
        <v>2005</v>
      </c>
      <c r="C44" s="105">
        <v>2006</v>
      </c>
      <c r="D44" s="105">
        <v>2007</v>
      </c>
      <c r="E44" s="105">
        <v>2008</v>
      </c>
      <c r="F44" s="105">
        <v>2009</v>
      </c>
      <c r="G44" s="283"/>
      <c r="H44" s="283"/>
      <c r="I44" s="283"/>
      <c r="J44" s="283"/>
      <c r="K44" s="283"/>
      <c r="L44" s="283"/>
      <c r="Q44" s="82"/>
      <c r="R44" s="82"/>
      <c r="S44" s="82"/>
      <c r="T44" s="82"/>
      <c r="U44" s="80"/>
    </row>
    <row r="45" spans="1:12" ht="19.5" customHeight="1">
      <c r="A45" s="11" t="s">
        <v>479</v>
      </c>
      <c r="B45" s="103">
        <v>267544.048</v>
      </c>
      <c r="C45" s="103">
        <v>396748.881</v>
      </c>
      <c r="D45" s="103">
        <v>501309.961</v>
      </c>
      <c r="E45" s="103">
        <v>687474.663</v>
      </c>
      <c r="F45" s="103">
        <v>504788.181</v>
      </c>
      <c r="G45" s="103"/>
      <c r="H45" s="103"/>
      <c r="I45" s="103"/>
      <c r="J45" s="103"/>
      <c r="K45" s="103"/>
      <c r="L45" s="103"/>
    </row>
    <row r="46" spans="1:12" ht="19.5" customHeight="1">
      <c r="A46" s="11" t="s">
        <v>480</v>
      </c>
      <c r="B46" s="83">
        <v>102868.363</v>
      </c>
      <c r="C46" s="83">
        <v>120557.201</v>
      </c>
      <c r="D46" s="83">
        <v>123090.765</v>
      </c>
      <c r="E46" s="83">
        <v>147081.15</v>
      </c>
      <c r="F46" s="83">
        <v>118961.086</v>
      </c>
      <c r="G46" s="83"/>
      <c r="H46" s="83"/>
      <c r="I46" s="83"/>
      <c r="J46" s="83"/>
      <c r="K46" s="83"/>
      <c r="L46" s="83"/>
    </row>
    <row r="47" spans="1:12" ht="19.5" customHeight="1">
      <c r="A47" s="11" t="s">
        <v>478</v>
      </c>
      <c r="B47" s="83">
        <v>38641.791</v>
      </c>
      <c r="C47" s="83">
        <v>39114.539</v>
      </c>
      <c r="D47" s="83">
        <v>43257.949</v>
      </c>
      <c r="E47" s="83">
        <v>62969.827</v>
      </c>
      <c r="F47" s="83">
        <v>36214.632</v>
      </c>
      <c r="G47" s="83"/>
      <c r="H47" s="83"/>
      <c r="I47" s="83"/>
      <c r="J47" s="83"/>
      <c r="K47" s="83"/>
      <c r="L47" s="83"/>
    </row>
    <row r="48" spans="1:12" ht="19.5" customHeight="1" thickBot="1">
      <c r="A48" s="210" t="s">
        <v>481</v>
      </c>
      <c r="B48" s="211">
        <f>SUM(B45:B47)</f>
        <v>409054.20200000005</v>
      </c>
      <c r="C48" s="211">
        <f>SUM(C45:C47)</f>
        <v>556420.621</v>
      </c>
      <c r="D48" s="211">
        <f>SUM(D45:D47)</f>
        <v>667658.675</v>
      </c>
      <c r="E48" s="211">
        <f>SUM(E45:E47)</f>
        <v>897525.64</v>
      </c>
      <c r="F48" s="211">
        <f>SUM(F45:F47)</f>
        <v>659963.899</v>
      </c>
      <c r="G48" s="237"/>
      <c r="H48" s="237"/>
      <c r="I48" s="237"/>
      <c r="J48" s="237"/>
      <c r="K48" s="237"/>
      <c r="L48" s="237"/>
    </row>
    <row r="49" ht="13.5" thickTop="1"/>
  </sheetData>
  <sheetProtection/>
  <mergeCells count="10">
    <mergeCell ref="B43:F43"/>
    <mergeCell ref="A1:F1"/>
    <mergeCell ref="A38:F38"/>
    <mergeCell ref="B6:F6"/>
    <mergeCell ref="A3:F3"/>
    <mergeCell ref="A4:F4"/>
    <mergeCell ref="A2:F2"/>
    <mergeCell ref="A39:F39"/>
    <mergeCell ref="A40:F40"/>
    <mergeCell ref="A41:F41"/>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D8" sqref="D8"/>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56" t="s">
        <v>498</v>
      </c>
      <c r="B1" s="256"/>
      <c r="C1" s="256"/>
      <c r="D1" s="256"/>
      <c r="E1" s="256"/>
      <c r="F1" s="256"/>
      <c r="U1" s="67"/>
    </row>
    <row r="2" spans="1:21" ht="15.75" customHeight="1">
      <c r="A2" s="255" t="s">
        <v>286</v>
      </c>
      <c r="B2" s="255"/>
      <c r="C2" s="255"/>
      <c r="D2" s="255"/>
      <c r="E2" s="255"/>
      <c r="F2" s="255"/>
      <c r="G2" s="70"/>
      <c r="H2" s="70"/>
      <c r="U2" s="64"/>
    </row>
    <row r="3" spans="1:21" ht="15.75" customHeight="1">
      <c r="A3" s="255" t="s">
        <v>276</v>
      </c>
      <c r="B3" s="255"/>
      <c r="C3" s="255"/>
      <c r="D3" s="255"/>
      <c r="E3" s="255"/>
      <c r="F3" s="255"/>
      <c r="G3" s="70"/>
      <c r="H3" s="70"/>
      <c r="R3" s="71" t="s">
        <v>249</v>
      </c>
      <c r="U3" s="107"/>
    </row>
    <row r="4" spans="1:21" ht="15.75" customHeight="1" thickBot="1">
      <c r="A4" s="255" t="s">
        <v>284</v>
      </c>
      <c r="B4" s="255"/>
      <c r="C4" s="255"/>
      <c r="D4" s="255"/>
      <c r="E4" s="255"/>
      <c r="F4" s="255"/>
      <c r="G4" s="70"/>
      <c r="H4" s="70"/>
      <c r="M4" s="72"/>
      <c r="N4" s="258"/>
      <c r="O4" s="258"/>
      <c r="R4" s="71"/>
      <c r="U4" s="64"/>
    </row>
    <row r="5" spans="1:21" ht="18" customHeight="1" thickTop="1">
      <c r="A5" s="113" t="s">
        <v>287</v>
      </c>
      <c r="B5" s="114">
        <f>+balanza!B5</f>
        <v>2008</v>
      </c>
      <c r="C5" s="115">
        <f>+balanza!C5</f>
        <v>2008</v>
      </c>
      <c r="D5" s="115">
        <f>+balanza!D5</f>
        <v>2009</v>
      </c>
      <c r="E5" s="116" t="s">
        <v>292</v>
      </c>
      <c r="F5" s="116" t="s">
        <v>283</v>
      </c>
      <c r="G5" s="72"/>
      <c r="H5" s="72"/>
      <c r="M5" s="72"/>
      <c r="N5" s="108"/>
      <c r="O5" s="108"/>
      <c r="S5" s="65">
        <f>+S6+S7</f>
        <v>2851584</v>
      </c>
      <c r="U5" s="64"/>
    </row>
    <row r="6" spans="1:21" ht="18" customHeight="1" thickBot="1">
      <c r="A6" s="117"/>
      <c r="B6" s="97" t="s">
        <v>282</v>
      </c>
      <c r="C6" s="98" t="str">
        <f>+balanza!C6</f>
        <v>ene-mar</v>
      </c>
      <c r="D6" s="98" t="str">
        <f>+C6</f>
        <v>ene-mar</v>
      </c>
      <c r="E6" s="99" t="str">
        <f>+balanza!$E$6</f>
        <v> 2009-2008</v>
      </c>
      <c r="F6" s="99">
        <f>+balanza!$F$6</f>
        <v>2009</v>
      </c>
      <c r="G6" s="72"/>
      <c r="H6" s="72"/>
      <c r="M6" s="58"/>
      <c r="N6" s="58"/>
      <c r="O6" s="58"/>
      <c r="R6" s="69" t="s">
        <v>17</v>
      </c>
      <c r="S6" s="65">
        <f>D9</f>
        <v>1258082</v>
      </c>
      <c r="T6" s="109">
        <f>+S6/S5*100</f>
        <v>44.11870735703384</v>
      </c>
      <c r="U6" s="67"/>
    </row>
    <row r="7" spans="1:21" ht="18" customHeight="1" thickTop="1">
      <c r="A7" s="255" t="s">
        <v>290</v>
      </c>
      <c r="B7" s="255"/>
      <c r="C7" s="255"/>
      <c r="D7" s="255"/>
      <c r="E7" s="255"/>
      <c r="F7" s="255"/>
      <c r="G7" s="72"/>
      <c r="H7" s="72"/>
      <c r="M7" s="58"/>
      <c r="N7" s="58"/>
      <c r="O7" s="58"/>
      <c r="R7" s="69" t="s">
        <v>19</v>
      </c>
      <c r="S7" s="65">
        <f>D13</f>
        <v>1593502</v>
      </c>
      <c r="T7" s="109">
        <f>+S7/S5*100</f>
        <v>55.88129264296615</v>
      </c>
      <c r="U7" s="64"/>
    </row>
    <row r="8" spans="1:21" ht="18" customHeight="1">
      <c r="A8" s="110" t="s">
        <v>278</v>
      </c>
      <c r="B8" s="58">
        <f>+balanza!B8</f>
        <v>12748518</v>
      </c>
      <c r="C8" s="58">
        <f>+balanza!C8</f>
        <v>3409132</v>
      </c>
      <c r="D8" s="58">
        <f>+balanza!D8</f>
        <v>2851583</v>
      </c>
      <c r="E8" s="66">
        <f>+(D8-C8)/C8</f>
        <v>-0.1635457353954027</v>
      </c>
      <c r="F8" s="110"/>
      <c r="G8" s="63"/>
      <c r="H8" s="63"/>
      <c r="M8" s="58"/>
      <c r="N8" s="58"/>
      <c r="O8" s="58"/>
      <c r="T8" s="109">
        <f>SUM(T6:T7)</f>
        <v>100</v>
      </c>
      <c r="U8" s="64"/>
    </row>
    <row r="9" spans="1:21" s="71" customFormat="1" ht="18" customHeight="1">
      <c r="A9" s="61" t="s">
        <v>289</v>
      </c>
      <c r="B9" s="57">
        <v>4203733</v>
      </c>
      <c r="C9" s="57">
        <v>1471078</v>
      </c>
      <c r="D9" s="57">
        <v>1258082</v>
      </c>
      <c r="E9" s="62">
        <f aca="true" t="shared" si="0" ref="E9:E36">+(D9-C9)/C9</f>
        <v>-0.14478905945164022</v>
      </c>
      <c r="F9" s="62">
        <f>+D9/$D$8</f>
        <v>0.44118722828688484</v>
      </c>
      <c r="G9" s="63"/>
      <c r="H9" s="63"/>
      <c r="M9" s="57"/>
      <c r="N9" s="57"/>
      <c r="O9" s="57"/>
      <c r="P9" s="67"/>
      <c r="Q9" s="67"/>
      <c r="R9" s="71" t="s">
        <v>248</v>
      </c>
      <c r="S9" s="65">
        <f>SUM(S10:S12)</f>
        <v>2851584</v>
      </c>
      <c r="T9" s="109"/>
      <c r="U9" s="64"/>
    </row>
    <row r="10" spans="1:21" ht="18" customHeight="1">
      <c r="A10" s="110" t="s">
        <v>18</v>
      </c>
      <c r="B10" s="58">
        <v>3766573</v>
      </c>
      <c r="C10" s="58">
        <v>1357585</v>
      </c>
      <c r="D10" s="58">
        <v>1147961</v>
      </c>
      <c r="E10" s="66">
        <f t="shared" si="0"/>
        <v>-0.1544094844890007</v>
      </c>
      <c r="F10" s="66">
        <f>+D10/$D$9</f>
        <v>0.9124691395314455</v>
      </c>
      <c r="G10" s="63"/>
      <c r="H10" s="68"/>
      <c r="M10" s="58"/>
      <c r="N10" s="58"/>
      <c r="O10" s="58"/>
      <c r="R10" s="69" t="s">
        <v>22</v>
      </c>
      <c r="S10" s="65">
        <f>D10+D14</f>
        <v>1708414</v>
      </c>
      <c r="T10" s="109">
        <f>+S10/$S9*100</f>
        <v>59.91105294460903</v>
      </c>
      <c r="U10" s="67"/>
    </row>
    <row r="11" spans="1:21" ht="18" customHeight="1">
      <c r="A11" s="110" t="s">
        <v>20</v>
      </c>
      <c r="B11" s="58">
        <v>88712</v>
      </c>
      <c r="C11" s="58">
        <v>22422</v>
      </c>
      <c r="D11" s="58">
        <v>27238</v>
      </c>
      <c r="E11" s="66">
        <f t="shared" si="0"/>
        <v>0.21478904647221478</v>
      </c>
      <c r="F11" s="66">
        <f>+D11/$D$9</f>
        <v>0.02165041706343466</v>
      </c>
      <c r="G11" s="63"/>
      <c r="H11" s="68"/>
      <c r="M11" s="58"/>
      <c r="N11" s="58"/>
      <c r="O11" s="58"/>
      <c r="R11" s="69" t="s">
        <v>23</v>
      </c>
      <c r="S11" s="65">
        <f>D11+D15</f>
        <v>224545</v>
      </c>
      <c r="T11" s="109">
        <f>+S11/S9*100</f>
        <v>7.874395423736422</v>
      </c>
      <c r="U11" s="64"/>
    </row>
    <row r="12" spans="1:21" ht="18" customHeight="1">
      <c r="A12" s="110" t="s">
        <v>21</v>
      </c>
      <c r="B12" s="58">
        <v>348448</v>
      </c>
      <c r="C12" s="58">
        <v>91071</v>
      </c>
      <c r="D12" s="58">
        <v>82883</v>
      </c>
      <c r="E12" s="66">
        <f t="shared" si="0"/>
        <v>-0.08990787407627017</v>
      </c>
      <c r="F12" s="66">
        <f>+D12/$D$9</f>
        <v>0.06588044340511985</v>
      </c>
      <c r="G12" s="63"/>
      <c r="H12" s="68"/>
      <c r="M12" s="58"/>
      <c r="N12" s="58"/>
      <c r="O12" s="58"/>
      <c r="R12" s="69" t="s">
        <v>24</v>
      </c>
      <c r="S12" s="65">
        <f>D12+D16</f>
        <v>918625</v>
      </c>
      <c r="T12" s="109">
        <f>+S12/S9*100</f>
        <v>32.21455163165455</v>
      </c>
      <c r="U12" s="64"/>
    </row>
    <row r="13" spans="1:21" s="71" customFormat="1" ht="18" customHeight="1">
      <c r="A13" s="61" t="s">
        <v>288</v>
      </c>
      <c r="B13" s="57">
        <v>8544784</v>
      </c>
      <c r="C13" s="57">
        <v>1938055</v>
      </c>
      <c r="D13" s="57">
        <v>1593502</v>
      </c>
      <c r="E13" s="62">
        <f t="shared" si="0"/>
        <v>-0.1777828802588162</v>
      </c>
      <c r="F13" s="62">
        <f>+D13/$D$8</f>
        <v>0.5588131223955256</v>
      </c>
      <c r="G13" s="63"/>
      <c r="H13" s="63"/>
      <c r="M13" s="57"/>
      <c r="N13" s="57"/>
      <c r="O13" s="57"/>
      <c r="P13" s="67"/>
      <c r="Q13" s="67"/>
      <c r="R13" s="69"/>
      <c r="S13" s="69"/>
      <c r="T13" s="109">
        <f>SUM(T10:T12)</f>
        <v>100</v>
      </c>
      <c r="U13" s="64"/>
    </row>
    <row r="14" spans="1:21" ht="18" customHeight="1">
      <c r="A14" s="110" t="s">
        <v>18</v>
      </c>
      <c r="B14" s="58">
        <v>3013687</v>
      </c>
      <c r="C14" s="58">
        <v>570149</v>
      </c>
      <c r="D14" s="58">
        <v>560453</v>
      </c>
      <c r="E14" s="66">
        <f t="shared" si="0"/>
        <v>-0.01700608086658049</v>
      </c>
      <c r="F14" s="66">
        <f>+D14/$D$13</f>
        <v>0.3517115133837297</v>
      </c>
      <c r="G14" s="63"/>
      <c r="H14" s="68"/>
      <c r="M14" s="58"/>
      <c r="N14" s="58"/>
      <c r="O14" s="58"/>
      <c r="T14" s="109"/>
      <c r="U14" s="64"/>
    </row>
    <row r="15" spans="1:21" ht="18" customHeight="1">
      <c r="A15" s="110" t="s">
        <v>20</v>
      </c>
      <c r="B15" s="58">
        <v>995328</v>
      </c>
      <c r="C15" s="58">
        <v>255422</v>
      </c>
      <c r="D15" s="58">
        <v>197307</v>
      </c>
      <c r="E15" s="66">
        <f t="shared" si="0"/>
        <v>-0.22752542850654994</v>
      </c>
      <c r="F15" s="66">
        <f>+D15/$D$13</f>
        <v>0.12381973791058938</v>
      </c>
      <c r="G15" s="63"/>
      <c r="H15" s="68"/>
      <c r="U15" s="64"/>
    </row>
    <row r="16" spans="1:15" ht="18" customHeight="1">
      <c r="A16" s="110" t="s">
        <v>21</v>
      </c>
      <c r="B16" s="58">
        <v>4535769</v>
      </c>
      <c r="C16" s="58">
        <v>1112484</v>
      </c>
      <c r="D16" s="58">
        <v>835742</v>
      </c>
      <c r="E16" s="66">
        <f t="shared" si="0"/>
        <v>-0.24876043161070183</v>
      </c>
      <c r="F16" s="66">
        <f>+D16/$D$13</f>
        <v>0.5244687487056809</v>
      </c>
      <c r="G16" s="63"/>
      <c r="H16" s="68"/>
      <c r="M16" s="58"/>
      <c r="N16" s="58"/>
      <c r="O16" s="58"/>
    </row>
    <row r="17" spans="1:15" ht="18" customHeight="1">
      <c r="A17" s="255" t="s">
        <v>291</v>
      </c>
      <c r="B17" s="255"/>
      <c r="C17" s="255"/>
      <c r="D17" s="255"/>
      <c r="E17" s="255"/>
      <c r="F17" s="255"/>
      <c r="G17" s="63"/>
      <c r="H17" s="68"/>
      <c r="M17" s="58"/>
      <c r="N17" s="58"/>
      <c r="O17" s="58"/>
    </row>
    <row r="18" spans="1:15" ht="18" customHeight="1">
      <c r="A18" s="110" t="s">
        <v>278</v>
      </c>
      <c r="B18" s="58">
        <f>+balanza!B13</f>
        <v>4010769</v>
      </c>
      <c r="C18" s="58">
        <f>+balanza!C13</f>
        <v>897526</v>
      </c>
      <c r="D18" s="58">
        <f>+balanza!D13</f>
        <v>659964</v>
      </c>
      <c r="E18" s="66">
        <f t="shared" si="0"/>
        <v>-0.26468536844615087</v>
      </c>
      <c r="F18" s="111"/>
      <c r="G18" s="63"/>
      <c r="H18" s="63"/>
      <c r="M18" s="58"/>
      <c r="N18" s="58"/>
      <c r="O18" s="58"/>
    </row>
    <row r="19" spans="1:15" ht="18" customHeight="1">
      <c r="A19" s="61" t="s">
        <v>289</v>
      </c>
      <c r="B19" s="57">
        <v>1251133</v>
      </c>
      <c r="C19" s="57">
        <v>250835</v>
      </c>
      <c r="D19" s="57">
        <v>162452</v>
      </c>
      <c r="E19" s="62">
        <f t="shared" si="0"/>
        <v>-0.3523551338529312</v>
      </c>
      <c r="F19" s="62">
        <f>+D19/$D$18</f>
        <v>0.2461528204568734</v>
      </c>
      <c r="G19" s="63"/>
      <c r="H19" s="68"/>
      <c r="M19" s="58"/>
      <c r="N19" s="58"/>
      <c r="O19" s="58"/>
    </row>
    <row r="20" spans="1:15" ht="18" customHeight="1">
      <c r="A20" s="110" t="s">
        <v>18</v>
      </c>
      <c r="B20" s="58">
        <v>1199242</v>
      </c>
      <c r="C20" s="58">
        <v>237770</v>
      </c>
      <c r="D20" s="58">
        <v>154320</v>
      </c>
      <c r="E20" s="66">
        <f t="shared" si="0"/>
        <v>-0.35096942423350297</v>
      </c>
      <c r="F20" s="66">
        <f>+D20/$D$19</f>
        <v>0.9499421367542412</v>
      </c>
      <c r="G20" s="63"/>
      <c r="H20" s="68"/>
      <c r="M20" s="58"/>
      <c r="N20" s="58"/>
      <c r="O20" s="58"/>
    </row>
    <row r="21" spans="1:15" ht="18" customHeight="1">
      <c r="A21" s="110" t="s">
        <v>20</v>
      </c>
      <c r="B21" s="58">
        <v>40002</v>
      </c>
      <c r="C21" s="58">
        <v>10079</v>
      </c>
      <c r="D21" s="58">
        <v>5623</v>
      </c>
      <c r="E21" s="66">
        <f t="shared" si="0"/>
        <v>-0.4421073519198333</v>
      </c>
      <c r="F21" s="66">
        <f>+D21/$D$19</f>
        <v>0.03461330115972718</v>
      </c>
      <c r="G21" s="63"/>
      <c r="H21" s="68"/>
      <c r="M21" s="58"/>
      <c r="N21" s="58"/>
      <c r="O21" s="58"/>
    </row>
    <row r="22" spans="1:15" ht="18" customHeight="1">
      <c r="A22" s="110" t="s">
        <v>21</v>
      </c>
      <c r="B22" s="58">
        <v>11889</v>
      </c>
      <c r="C22" s="58">
        <v>2986</v>
      </c>
      <c r="D22" s="58">
        <v>2509</v>
      </c>
      <c r="E22" s="66">
        <f t="shared" si="0"/>
        <v>-0.15974547890154053</v>
      </c>
      <c r="F22" s="66">
        <f>+D22/$D$19</f>
        <v>0.015444562086031566</v>
      </c>
      <c r="G22" s="63"/>
      <c r="H22" s="68"/>
      <c r="M22" s="58"/>
      <c r="N22" s="58"/>
      <c r="O22" s="58"/>
    </row>
    <row r="23" spans="1:15" ht="18" customHeight="1">
      <c r="A23" s="61" t="s">
        <v>288</v>
      </c>
      <c r="B23" s="57">
        <v>2759636</v>
      </c>
      <c r="C23" s="57">
        <v>646691</v>
      </c>
      <c r="D23" s="57">
        <v>497513</v>
      </c>
      <c r="E23" s="62">
        <f t="shared" si="0"/>
        <v>-0.23067894867873528</v>
      </c>
      <c r="F23" s="62">
        <f>+D23/$D$18</f>
        <v>0.7538486947772909</v>
      </c>
      <c r="G23" s="63"/>
      <c r="H23" s="68"/>
      <c r="M23" s="58"/>
      <c r="N23" s="58"/>
      <c r="O23" s="58"/>
    </row>
    <row r="24" spans="1:15" ht="18" customHeight="1">
      <c r="A24" s="110" t="s">
        <v>18</v>
      </c>
      <c r="B24" s="58">
        <v>1896161</v>
      </c>
      <c r="C24" s="58">
        <v>449704</v>
      </c>
      <c r="D24" s="58">
        <v>350469</v>
      </c>
      <c r="E24" s="66">
        <f t="shared" si="0"/>
        <v>-0.2206673723160123</v>
      </c>
      <c r="F24" s="66">
        <f>+D24/$D$23</f>
        <v>0.7044418939806598</v>
      </c>
      <c r="G24" s="63"/>
      <c r="H24" s="68"/>
      <c r="M24" s="58"/>
      <c r="N24" s="58"/>
      <c r="O24" s="58"/>
    </row>
    <row r="25" spans="1:8" ht="18" customHeight="1">
      <c r="A25" s="110" t="s">
        <v>20</v>
      </c>
      <c r="B25" s="58">
        <v>658384</v>
      </c>
      <c r="C25" s="58">
        <v>137003</v>
      </c>
      <c r="D25" s="58">
        <v>113338</v>
      </c>
      <c r="E25" s="66">
        <f t="shared" si="0"/>
        <v>-0.1727334437932016</v>
      </c>
      <c r="F25" s="66">
        <f>+D25/$D$23</f>
        <v>0.2278091225756915</v>
      </c>
      <c r="G25" s="63"/>
      <c r="H25" s="68"/>
    </row>
    <row r="26" spans="1:15" ht="18" customHeight="1">
      <c r="A26" s="110" t="s">
        <v>21</v>
      </c>
      <c r="B26" s="58">
        <v>205091</v>
      </c>
      <c r="C26" s="58">
        <v>59984</v>
      </c>
      <c r="D26" s="58">
        <v>33706</v>
      </c>
      <c r="E26" s="66">
        <f t="shared" si="0"/>
        <v>-0.43808348893038146</v>
      </c>
      <c r="F26" s="66">
        <f>+D26/$D$23</f>
        <v>0.06774898344364871</v>
      </c>
      <c r="G26" s="63"/>
      <c r="H26" s="68"/>
      <c r="M26" s="58"/>
      <c r="N26" s="58"/>
      <c r="O26" s="58"/>
    </row>
    <row r="27" spans="1:15" ht="18" customHeight="1">
      <c r="A27" s="255" t="s">
        <v>280</v>
      </c>
      <c r="B27" s="255"/>
      <c r="C27" s="255"/>
      <c r="D27" s="255"/>
      <c r="E27" s="255"/>
      <c r="F27" s="255"/>
      <c r="G27" s="63"/>
      <c r="H27" s="68"/>
      <c r="M27" s="58"/>
      <c r="N27" s="58"/>
      <c r="O27" s="58"/>
    </row>
    <row r="28" spans="1:15" ht="18" customHeight="1">
      <c r="A28" s="110" t="s">
        <v>278</v>
      </c>
      <c r="B28" s="58">
        <f>+balanza!B18</f>
        <v>8737749</v>
      </c>
      <c r="C28" s="58">
        <f>+balanza!C18</f>
        <v>2511606</v>
      </c>
      <c r="D28" s="58">
        <f>+balanza!D18</f>
        <v>2191619</v>
      </c>
      <c r="E28" s="66">
        <f t="shared" si="0"/>
        <v>-0.12740334272174855</v>
      </c>
      <c r="F28" s="63"/>
      <c r="G28" s="63"/>
      <c r="H28" s="63"/>
      <c r="M28" s="58"/>
      <c r="N28" s="58"/>
      <c r="O28" s="58"/>
    </row>
    <row r="29" spans="1:15" ht="18" customHeight="1">
      <c r="A29" s="61" t="s">
        <v>289</v>
      </c>
      <c r="B29" s="57">
        <v>2952600</v>
      </c>
      <c r="C29" s="57">
        <v>1220243</v>
      </c>
      <c r="D29" s="57">
        <v>1095630</v>
      </c>
      <c r="E29" s="62">
        <f t="shared" si="0"/>
        <v>-0.10212146269226703</v>
      </c>
      <c r="F29" s="62">
        <f>+D29/$D$28</f>
        <v>0.4999180970780049</v>
      </c>
      <c r="G29" s="63"/>
      <c r="H29" s="68"/>
      <c r="M29" s="58"/>
      <c r="N29" s="58"/>
      <c r="O29" s="58"/>
    </row>
    <row r="30" spans="1:15" ht="18" customHeight="1">
      <c r="A30" s="110" t="s">
        <v>18</v>
      </c>
      <c r="B30" s="58">
        <v>2567331</v>
      </c>
      <c r="C30" s="58">
        <v>1119815</v>
      </c>
      <c r="D30" s="58">
        <v>993641</v>
      </c>
      <c r="E30" s="66">
        <f t="shared" si="0"/>
        <v>-0.11267396846800587</v>
      </c>
      <c r="F30" s="66">
        <f>+D30/$D$29</f>
        <v>0.9069129176820642</v>
      </c>
      <c r="G30" s="63"/>
      <c r="H30" s="68"/>
      <c r="M30" s="58"/>
      <c r="N30" s="58"/>
      <c r="O30" s="58"/>
    </row>
    <row r="31" spans="1:15" ht="18" customHeight="1">
      <c r="A31" s="110" t="s">
        <v>20</v>
      </c>
      <c r="B31" s="58">
        <v>48710</v>
      </c>
      <c r="C31" s="58">
        <v>12343</v>
      </c>
      <c r="D31" s="58">
        <v>21615</v>
      </c>
      <c r="E31" s="66">
        <f t="shared" si="0"/>
        <v>0.7511950093170218</v>
      </c>
      <c r="F31" s="66">
        <f>+D31/$D$29</f>
        <v>0.019728375455217547</v>
      </c>
      <c r="G31" s="63"/>
      <c r="H31" s="68"/>
      <c r="M31" s="58"/>
      <c r="N31" s="58"/>
      <c r="O31" s="58"/>
    </row>
    <row r="32" spans="1:15" ht="18" customHeight="1">
      <c r="A32" s="110" t="s">
        <v>21</v>
      </c>
      <c r="B32" s="58">
        <v>336559</v>
      </c>
      <c r="C32" s="58">
        <v>88085</v>
      </c>
      <c r="D32" s="58">
        <v>80374</v>
      </c>
      <c r="E32" s="66">
        <f t="shared" si="0"/>
        <v>-0.08754044388942499</v>
      </c>
      <c r="F32" s="66">
        <f>+D32/$D$29</f>
        <v>0.07335870686271825</v>
      </c>
      <c r="G32" s="63"/>
      <c r="H32" s="68"/>
      <c r="M32" s="58"/>
      <c r="N32" s="58"/>
      <c r="O32" s="58"/>
    </row>
    <row r="33" spans="1:15" ht="18" customHeight="1">
      <c r="A33" s="61" t="s">
        <v>288</v>
      </c>
      <c r="B33" s="57">
        <v>5785148</v>
      </c>
      <c r="C33" s="57">
        <v>1291364</v>
      </c>
      <c r="D33" s="57">
        <v>1095989</v>
      </c>
      <c r="E33" s="62">
        <f t="shared" si="0"/>
        <v>-0.1512935160032338</v>
      </c>
      <c r="F33" s="62">
        <f>+D33/$D$28</f>
        <v>0.5000819029219951</v>
      </c>
      <c r="G33" s="63"/>
      <c r="H33" s="68"/>
      <c r="M33" s="58"/>
      <c r="N33" s="58"/>
      <c r="O33" s="58"/>
    </row>
    <row r="34" spans="1:15" ht="18" customHeight="1">
      <c r="A34" s="110" t="s">
        <v>18</v>
      </c>
      <c r="B34" s="58">
        <v>1117526</v>
      </c>
      <c r="C34" s="58">
        <v>120445</v>
      </c>
      <c r="D34" s="58">
        <v>209984</v>
      </c>
      <c r="E34" s="66">
        <f t="shared" si="0"/>
        <v>0.7434015525758645</v>
      </c>
      <c r="F34" s="66">
        <f>+D34/$D$33</f>
        <v>0.19159316380000163</v>
      </c>
      <c r="G34" s="63"/>
      <c r="H34" s="68"/>
      <c r="M34" s="58"/>
      <c r="N34" s="58"/>
      <c r="O34" s="58"/>
    </row>
    <row r="35" spans="1:15" ht="18" customHeight="1">
      <c r="A35" s="110" t="s">
        <v>20</v>
      </c>
      <c r="B35" s="58">
        <v>336944</v>
      </c>
      <c r="C35" s="58">
        <v>118419</v>
      </c>
      <c r="D35" s="58">
        <v>83969</v>
      </c>
      <c r="E35" s="66">
        <f t="shared" si="0"/>
        <v>-0.2909161536577745</v>
      </c>
      <c r="F35" s="66">
        <f>+D35/$D$33</f>
        <v>0.07661482003925221</v>
      </c>
      <c r="G35" s="68"/>
      <c r="H35" s="68"/>
      <c r="M35" s="58"/>
      <c r="N35" s="58"/>
      <c r="O35" s="58"/>
    </row>
    <row r="36" spans="1:15" ht="18" customHeight="1" thickBot="1">
      <c r="A36" s="118" t="s">
        <v>21</v>
      </c>
      <c r="B36" s="119">
        <v>4330678</v>
      </c>
      <c r="C36" s="119">
        <v>1052500</v>
      </c>
      <c r="D36" s="119">
        <v>802036</v>
      </c>
      <c r="E36" s="120">
        <f t="shared" si="0"/>
        <v>-0.2379705463182898</v>
      </c>
      <c r="F36" s="120">
        <f>+D36/$D$33</f>
        <v>0.7317920161607462</v>
      </c>
      <c r="G36" s="63"/>
      <c r="H36" s="68"/>
      <c r="M36" s="58"/>
      <c r="N36" s="58"/>
      <c r="O36" s="58"/>
    </row>
    <row r="37" spans="1:15" ht="25.5" customHeight="1" thickTop="1">
      <c r="A37" s="259" t="s">
        <v>89</v>
      </c>
      <c r="B37" s="260"/>
      <c r="C37" s="260"/>
      <c r="D37" s="260"/>
      <c r="E37" s="260"/>
      <c r="F37" s="110"/>
      <c r="G37" s="110"/>
      <c r="H37" s="110"/>
      <c r="M37" s="58"/>
      <c r="N37" s="58"/>
      <c r="O37" s="58"/>
    </row>
    <row r="39" spans="1:8" ht="15.75" customHeight="1">
      <c r="A39" s="261"/>
      <c r="B39" s="261"/>
      <c r="C39" s="261"/>
      <c r="D39" s="261"/>
      <c r="E39" s="261"/>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59" t="s">
        <v>92</v>
      </c>
      <c r="B81" s="260"/>
      <c r="C81" s="260"/>
      <c r="D81" s="260"/>
      <c r="E81" s="260"/>
      <c r="F81" s="64"/>
    </row>
  </sheetData>
  <sheetProtection/>
  <mergeCells count="11">
    <mergeCell ref="A81:E81"/>
    <mergeCell ref="A37:E37"/>
    <mergeCell ref="A39:E39"/>
    <mergeCell ref="A27:F27"/>
    <mergeCell ref="A1:F1"/>
    <mergeCell ref="A2:F2"/>
    <mergeCell ref="A3:F3"/>
    <mergeCell ref="A4:F4"/>
    <mergeCell ref="N4:O4"/>
    <mergeCell ref="A17:F17"/>
    <mergeCell ref="A7:F7"/>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63" t="s">
        <v>355</v>
      </c>
      <c r="B1" s="263"/>
      <c r="C1" s="263"/>
      <c r="D1" s="263"/>
      <c r="U1" s="122"/>
      <c r="V1" s="122"/>
      <c r="W1" s="122"/>
      <c r="X1" s="122"/>
      <c r="Y1" s="122"/>
      <c r="Z1" s="122"/>
    </row>
    <row r="2" spans="1:256" ht="15.75" customHeight="1">
      <c r="A2" s="262" t="s">
        <v>295</v>
      </c>
      <c r="B2" s="262"/>
      <c r="C2" s="262"/>
      <c r="D2" s="262"/>
      <c r="E2" s="122"/>
      <c r="F2" s="122"/>
      <c r="G2" s="122"/>
      <c r="H2" s="122"/>
      <c r="I2" s="122"/>
      <c r="J2" s="122"/>
      <c r="K2" s="122"/>
      <c r="L2" s="122"/>
      <c r="M2" s="122"/>
      <c r="N2" s="122"/>
      <c r="O2" s="122"/>
      <c r="P2" s="122"/>
      <c r="Q2" s="262"/>
      <c r="R2" s="262"/>
      <c r="S2" s="262"/>
      <c r="T2" s="262"/>
      <c r="U2" s="122"/>
      <c r="V2" s="122" t="s">
        <v>318</v>
      </c>
      <c r="W2" s="122"/>
      <c r="X2" s="122"/>
      <c r="Y2" s="122"/>
      <c r="Z2" s="122"/>
      <c r="AA2" s="123"/>
      <c r="AB2" s="123"/>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c r="IR2" s="262"/>
      <c r="IS2" s="262"/>
      <c r="IT2" s="262"/>
      <c r="IU2" s="262"/>
      <c r="IV2" s="262"/>
    </row>
    <row r="3" spans="1:256" ht="15.75" customHeight="1" thickBot="1">
      <c r="A3" s="264" t="s">
        <v>284</v>
      </c>
      <c r="B3" s="264"/>
      <c r="C3" s="264"/>
      <c r="D3" s="264"/>
      <c r="E3" s="122"/>
      <c r="F3" s="122"/>
      <c r="M3" s="122"/>
      <c r="N3" s="122"/>
      <c r="O3" s="122"/>
      <c r="P3" s="122"/>
      <c r="Q3" s="262"/>
      <c r="R3" s="262"/>
      <c r="S3" s="262"/>
      <c r="T3" s="262"/>
      <c r="U3" s="122"/>
      <c r="V3" s="122"/>
      <c r="W3" s="122"/>
      <c r="X3" s="122"/>
      <c r="Y3" s="122"/>
      <c r="Z3" s="122"/>
      <c r="AA3" s="123"/>
      <c r="AB3" s="123"/>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c r="IR3" s="262"/>
      <c r="IS3" s="262"/>
      <c r="IT3" s="262"/>
      <c r="IU3" s="262"/>
      <c r="IV3" s="262"/>
    </row>
    <row r="4" spans="1:26" s="122" customFormat="1" ht="13.5" customHeight="1" thickTop="1">
      <c r="A4" s="146" t="s">
        <v>296</v>
      </c>
      <c r="B4" s="147" t="s">
        <v>15</v>
      </c>
      <c r="C4" s="147" t="s">
        <v>16</v>
      </c>
      <c r="D4" s="147" t="s">
        <v>53</v>
      </c>
      <c r="U4" s="121"/>
      <c r="V4" s="121" t="s">
        <v>52</v>
      </c>
      <c r="W4" s="124">
        <f>SUM(W5:W9)</f>
        <v>2851583</v>
      </c>
      <c r="X4" s="125">
        <f>SUM(X5:X9)</f>
        <v>100</v>
      </c>
      <c r="Y4" s="121"/>
      <c r="Z4" s="121"/>
    </row>
    <row r="5" spans="1:26" s="122" customFormat="1" ht="13.5" customHeight="1" thickBot="1">
      <c r="A5" s="148"/>
      <c r="B5" s="149"/>
      <c r="C5" s="150"/>
      <c r="D5" s="149"/>
      <c r="E5" s="127"/>
      <c r="F5" s="127"/>
      <c r="U5" s="121"/>
      <c r="V5" s="121" t="s">
        <v>61</v>
      </c>
      <c r="W5" s="124">
        <f>+B9</f>
        <v>699045</v>
      </c>
      <c r="X5" s="128">
        <f>+W5/$W$4*100</f>
        <v>24.51427856036454</v>
      </c>
      <c r="Y5" s="121"/>
      <c r="Z5" s="121"/>
    </row>
    <row r="6" spans="1:24" ht="13.5" customHeight="1" thickTop="1">
      <c r="A6" s="265" t="s">
        <v>58</v>
      </c>
      <c r="B6" s="265"/>
      <c r="C6" s="265"/>
      <c r="D6" s="265"/>
      <c r="E6" s="122"/>
      <c r="F6" s="122"/>
      <c r="V6" s="121" t="s">
        <v>59</v>
      </c>
      <c r="W6" s="124">
        <f>+B21</f>
        <v>79360</v>
      </c>
      <c r="X6" s="128">
        <f>+W6/$W$4*100</f>
        <v>2.783015609224771</v>
      </c>
    </row>
    <row r="7" spans="1:24" ht="13.5" customHeight="1">
      <c r="A7" s="129">
        <v>2008</v>
      </c>
      <c r="B7" s="130">
        <v>3471157</v>
      </c>
      <c r="C7" s="131">
        <v>239561</v>
      </c>
      <c r="D7" s="130">
        <v>3231596</v>
      </c>
      <c r="E7" s="130"/>
      <c r="F7" s="130"/>
      <c r="V7" s="121" t="s">
        <v>60</v>
      </c>
      <c r="W7" s="124">
        <f>+B27</f>
        <v>1052077</v>
      </c>
      <c r="X7" s="128">
        <f>+W7/$W$4*100</f>
        <v>36.89448983248953</v>
      </c>
    </row>
    <row r="8" spans="1:24" ht="13.5" customHeight="1">
      <c r="A8" s="132" t="s">
        <v>499</v>
      </c>
      <c r="B8" s="130">
        <v>851668</v>
      </c>
      <c r="C8" s="131">
        <v>40853</v>
      </c>
      <c r="D8" s="130">
        <v>810815</v>
      </c>
      <c r="E8" s="130"/>
      <c r="F8" s="130"/>
      <c r="V8" s="121" t="s">
        <v>62</v>
      </c>
      <c r="W8" s="124">
        <f>+B15</f>
        <v>718945</v>
      </c>
      <c r="X8" s="128">
        <f>+W8/$W$4*100</f>
        <v>25.212136557133352</v>
      </c>
    </row>
    <row r="9" spans="1:24" ht="13.5" customHeight="1">
      <c r="A9" s="132" t="s">
        <v>500</v>
      </c>
      <c r="B9" s="130">
        <v>699045</v>
      </c>
      <c r="C9" s="131">
        <v>30081</v>
      </c>
      <c r="D9" s="130">
        <v>668964</v>
      </c>
      <c r="E9" s="130"/>
      <c r="F9" s="130"/>
      <c r="V9" s="121" t="s">
        <v>63</v>
      </c>
      <c r="W9" s="124">
        <f>+B33</f>
        <v>302156</v>
      </c>
      <c r="X9" s="128">
        <f>+W9/$W$4*100</f>
        <v>10.5960794407878</v>
      </c>
    </row>
    <row r="10" spans="1:22" ht="13.5" customHeight="1">
      <c r="A10" s="133" t="s">
        <v>473</v>
      </c>
      <c r="B10" s="134">
        <f>+B9/B8*100-100</f>
        <v>-17.920480750715058</v>
      </c>
      <c r="C10" s="135">
        <f>+C9/C8*100-100</f>
        <v>-26.367708613810493</v>
      </c>
      <c r="D10" s="134">
        <f>+D9/D8*100-100</f>
        <v>-17.494866276524235</v>
      </c>
      <c r="E10" s="134"/>
      <c r="F10" s="134"/>
      <c r="V10" s="122" t="s">
        <v>319</v>
      </c>
    </row>
    <row r="11" spans="1:24" ht="13.5" customHeight="1">
      <c r="A11" s="133"/>
      <c r="B11" s="134"/>
      <c r="C11" s="135"/>
      <c r="D11" s="134"/>
      <c r="E11" s="134"/>
      <c r="F11" s="134"/>
      <c r="V11" s="121" t="s">
        <v>54</v>
      </c>
      <c r="W11" s="124">
        <f>SUM(W12:W16)</f>
        <v>659964</v>
      </c>
      <c r="X11" s="125">
        <f>SUM(X12:X16)</f>
        <v>100.00000000000001</v>
      </c>
    </row>
    <row r="12" spans="1:24" ht="13.5" customHeight="1">
      <c r="A12" s="265" t="s">
        <v>170</v>
      </c>
      <c r="B12" s="265"/>
      <c r="C12" s="265"/>
      <c r="D12" s="265"/>
      <c r="E12" s="122"/>
      <c r="F12" s="122"/>
      <c r="V12" s="121" t="s">
        <v>61</v>
      </c>
      <c r="W12" s="124">
        <f>+C9</f>
        <v>30081</v>
      </c>
      <c r="X12" s="128">
        <f>+W12/$W$11*100</f>
        <v>4.557975889593978</v>
      </c>
    </row>
    <row r="13" spans="1:24" ht="13.5" customHeight="1">
      <c r="A13" s="129">
        <f>+A7</f>
        <v>2008</v>
      </c>
      <c r="B13" s="130">
        <v>3330136</v>
      </c>
      <c r="C13" s="131">
        <v>275175</v>
      </c>
      <c r="D13" s="130">
        <v>3054961</v>
      </c>
      <c r="E13" s="130"/>
      <c r="F13" s="130"/>
      <c r="V13" s="121" t="s">
        <v>59</v>
      </c>
      <c r="W13" s="124">
        <f>+C21</f>
        <v>428674</v>
      </c>
      <c r="X13" s="128">
        <f>+W13/$W$11*100</f>
        <v>64.95414901418866</v>
      </c>
    </row>
    <row r="14" spans="1:24" ht="13.5" customHeight="1">
      <c r="A14" s="136" t="str">
        <f>+A8</f>
        <v>Enero - marzo 2008</v>
      </c>
      <c r="B14" s="130">
        <v>864000</v>
      </c>
      <c r="C14" s="131">
        <v>66512</v>
      </c>
      <c r="D14" s="130">
        <v>797488</v>
      </c>
      <c r="E14" s="130"/>
      <c r="F14" s="130"/>
      <c r="V14" s="121" t="s">
        <v>60</v>
      </c>
      <c r="W14" s="124">
        <f>+C27</f>
        <v>78473</v>
      </c>
      <c r="X14" s="128">
        <f>+W14/$W$11*100</f>
        <v>11.890497057415253</v>
      </c>
    </row>
    <row r="15" spans="1:24" ht="13.5" customHeight="1">
      <c r="A15" s="136" t="str">
        <f>+A9</f>
        <v>Enero - marzo 2009</v>
      </c>
      <c r="B15" s="130">
        <v>718945</v>
      </c>
      <c r="C15" s="131">
        <v>55664</v>
      </c>
      <c r="D15" s="130">
        <v>663281</v>
      </c>
      <c r="E15" s="130"/>
      <c r="F15" s="130"/>
      <c r="V15" s="121" t="s">
        <v>62</v>
      </c>
      <c r="W15" s="124">
        <f>+C15</f>
        <v>55664</v>
      </c>
      <c r="X15" s="128">
        <f>+W15/$W$11*100</f>
        <v>8.434399452091327</v>
      </c>
    </row>
    <row r="16" spans="1:24" ht="13.5" customHeight="1">
      <c r="A16" s="133" t="str">
        <f>+A10</f>
        <v>Var. (%)   2009/2008</v>
      </c>
      <c r="B16" s="137">
        <f>+B15/B14*100-100</f>
        <v>-16.788773148148152</v>
      </c>
      <c r="C16" s="138">
        <f>+C15/C14*100-100</f>
        <v>-16.3098388260765</v>
      </c>
      <c r="D16" s="137">
        <f>+D15/D14*100-100</f>
        <v>-16.828717171919834</v>
      </c>
      <c r="E16" s="134"/>
      <c r="F16" s="134"/>
      <c r="V16" s="121" t="s">
        <v>63</v>
      </c>
      <c r="W16" s="124">
        <f>+C33</f>
        <v>67072</v>
      </c>
      <c r="X16" s="128">
        <f>+W16/$W$11*100</f>
        <v>10.16297858671079</v>
      </c>
    </row>
    <row r="17" spans="1:6" ht="13.5" customHeight="1">
      <c r="A17" s="133"/>
      <c r="B17" s="137"/>
      <c r="C17" s="138"/>
      <c r="D17" s="137"/>
      <c r="E17" s="134"/>
      <c r="F17" s="134"/>
    </row>
    <row r="18" spans="1:6" ht="13.5" customHeight="1">
      <c r="A18" s="265" t="s">
        <v>59</v>
      </c>
      <c r="B18" s="265"/>
      <c r="C18" s="265"/>
      <c r="D18" s="265"/>
      <c r="E18" s="122"/>
      <c r="F18" s="122"/>
    </row>
    <row r="19" spans="1:6" ht="13.5" customHeight="1">
      <c r="A19" s="129">
        <f>+A7</f>
        <v>2008</v>
      </c>
      <c r="B19" s="130">
        <v>412775</v>
      </c>
      <c r="C19" s="131">
        <v>2429391</v>
      </c>
      <c r="D19" s="130">
        <v>-2016616</v>
      </c>
      <c r="E19" s="130"/>
      <c r="F19" s="130"/>
    </row>
    <row r="20" spans="1:6" ht="13.5" customHeight="1">
      <c r="A20" s="136" t="str">
        <f>+A14</f>
        <v>Enero - marzo 2008</v>
      </c>
      <c r="B20" s="130">
        <v>79979</v>
      </c>
      <c r="C20" s="131">
        <v>562739</v>
      </c>
      <c r="D20" s="130">
        <v>-482760</v>
      </c>
      <c r="E20" s="130"/>
      <c r="F20" s="130"/>
    </row>
    <row r="21" spans="1:10" ht="13.5" customHeight="1">
      <c r="A21" s="136" t="str">
        <f>+A15</f>
        <v>Enero - marzo 2009</v>
      </c>
      <c r="B21" s="130">
        <v>79360</v>
      </c>
      <c r="C21" s="131">
        <v>428674</v>
      </c>
      <c r="D21" s="130">
        <v>-349314</v>
      </c>
      <c r="E21" s="130"/>
      <c r="F21" s="130"/>
      <c r="G21" s="124"/>
      <c r="H21" s="124"/>
      <c r="I21" s="124"/>
      <c r="J21" s="124"/>
    </row>
    <row r="22" spans="1:10" ht="13.5" customHeight="1">
      <c r="A22" s="133" t="str">
        <f>+A16</f>
        <v>Var. (%)   2009/2008</v>
      </c>
      <c r="B22" s="137">
        <f>+B21/B20*100-100</f>
        <v>-0.7739531627052116</v>
      </c>
      <c r="C22" s="138">
        <f>+C21/C20*100-100</f>
        <v>-23.823655371317784</v>
      </c>
      <c r="D22" s="137">
        <f>+D21/D20*100-100</f>
        <v>-27.642306736266463</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65" t="s">
        <v>60</v>
      </c>
      <c r="B24" s="265"/>
      <c r="C24" s="265"/>
      <c r="D24" s="265"/>
      <c r="E24" s="122"/>
      <c r="F24" s="122"/>
      <c r="G24" s="124"/>
      <c r="H24" s="124"/>
      <c r="I24" s="124"/>
      <c r="J24" s="124"/>
    </row>
    <row r="25" spans="1:10" ht="13.5" customHeight="1">
      <c r="A25" s="129">
        <f>+A19</f>
        <v>2008</v>
      </c>
      <c r="B25" s="130">
        <v>3738806</v>
      </c>
      <c r="C25" s="131">
        <v>670599</v>
      </c>
      <c r="D25" s="130">
        <v>3068207</v>
      </c>
      <c r="E25" s="130"/>
      <c r="F25" s="130"/>
      <c r="G25" s="124"/>
      <c r="H25" s="124"/>
      <c r="I25" s="124"/>
      <c r="J25" s="124"/>
    </row>
    <row r="26" spans="1:6" ht="13.5" customHeight="1">
      <c r="A26" s="136" t="str">
        <f>+A20</f>
        <v>Enero - marzo 2008</v>
      </c>
      <c r="B26" s="130">
        <v>1267094</v>
      </c>
      <c r="C26" s="131">
        <v>135920</v>
      </c>
      <c r="D26" s="130">
        <v>1131174</v>
      </c>
      <c r="E26" s="130"/>
      <c r="F26" s="130"/>
    </row>
    <row r="27" spans="1:6" ht="13.5" customHeight="1">
      <c r="A27" s="136" t="str">
        <f>+A21</f>
        <v>Enero - marzo 2009</v>
      </c>
      <c r="B27" s="130">
        <v>1052077</v>
      </c>
      <c r="C27" s="131">
        <v>78473</v>
      </c>
      <c r="D27" s="130">
        <v>973604</v>
      </c>
      <c r="E27" s="130"/>
      <c r="F27" s="130"/>
    </row>
    <row r="28" spans="1:6" ht="13.5" customHeight="1">
      <c r="A28" s="133" t="str">
        <f>+A22</f>
        <v>Var. (%)   2009/2008</v>
      </c>
      <c r="B28" s="137">
        <f>+B27/B26*100-100</f>
        <v>-16.969301409366636</v>
      </c>
      <c r="C28" s="138">
        <f>+C27/C26*100-100</f>
        <v>-42.26530311948204</v>
      </c>
      <c r="D28" s="137">
        <f>+D27/D26*100-100</f>
        <v>-13.929775613654485</v>
      </c>
      <c r="E28" s="126"/>
      <c r="F28" s="134"/>
    </row>
    <row r="29" spans="1:8" ht="13.5" customHeight="1">
      <c r="A29" s="133"/>
      <c r="B29" s="137"/>
      <c r="C29" s="138"/>
      <c r="D29" s="137"/>
      <c r="E29" s="134"/>
      <c r="F29" s="139"/>
      <c r="G29" s="140"/>
      <c r="H29" s="141"/>
    </row>
    <row r="30" spans="1:6" ht="13.5" customHeight="1">
      <c r="A30" s="265" t="s">
        <v>297</v>
      </c>
      <c r="B30" s="265"/>
      <c r="C30" s="265"/>
      <c r="D30" s="265"/>
      <c r="E30" s="122"/>
      <c r="F30" s="122"/>
    </row>
    <row r="31" spans="1:8" ht="13.5" customHeight="1">
      <c r="A31" s="129">
        <f>+A25</f>
        <v>2008</v>
      </c>
      <c r="B31" s="130">
        <f>+B37-(B7+B13+B19+B25)</f>
        <v>1795644</v>
      </c>
      <c r="C31" s="131">
        <f>+C37-(C7+C13+C19+C25)</f>
        <v>396043</v>
      </c>
      <c r="D31" s="130">
        <f>+D37-(D7+D13+D19+D25)</f>
        <v>1399601</v>
      </c>
      <c r="E31" s="142"/>
      <c r="F31" s="130"/>
      <c r="G31" s="130"/>
      <c r="H31" s="130"/>
    </row>
    <row r="32" spans="1:8" ht="13.5" customHeight="1">
      <c r="A32" s="136" t="str">
        <f>+A26</f>
        <v>Enero - marzo 2008</v>
      </c>
      <c r="B32" s="130">
        <f aca="true" t="shared" si="0" ref="B32:D33">+B38-(B8+B14+B20+B26)</f>
        <v>346391</v>
      </c>
      <c r="C32" s="131">
        <f t="shared" si="0"/>
        <v>91502</v>
      </c>
      <c r="D32" s="130">
        <f t="shared" si="0"/>
        <v>254889</v>
      </c>
      <c r="E32" s="143"/>
      <c r="F32" s="130"/>
      <c r="G32" s="130"/>
      <c r="H32" s="130"/>
    </row>
    <row r="33" spans="1:8" ht="13.5" customHeight="1">
      <c r="A33" s="136" t="str">
        <f>+A27</f>
        <v>Enero - marzo 2009</v>
      </c>
      <c r="B33" s="130">
        <f t="shared" si="0"/>
        <v>302156</v>
      </c>
      <c r="C33" s="131">
        <f t="shared" si="0"/>
        <v>67072</v>
      </c>
      <c r="D33" s="130">
        <f t="shared" si="0"/>
        <v>235084</v>
      </c>
      <c r="E33" s="143"/>
      <c r="F33" s="130"/>
      <c r="G33" s="130"/>
      <c r="H33" s="130"/>
    </row>
    <row r="34" spans="1:8" ht="13.5" customHeight="1">
      <c r="A34" s="133" t="str">
        <f>+A28</f>
        <v>Var. (%)   2009/2008</v>
      </c>
      <c r="B34" s="137">
        <f>(B33/B32-1)*100</f>
        <v>-12.770250959176188</v>
      </c>
      <c r="C34" s="138">
        <f>(C33/C32-1)*100</f>
        <v>-26.698869970055295</v>
      </c>
      <c r="D34" s="137">
        <f>(D33/D32-1)*100</f>
        <v>-7.770048923256789</v>
      </c>
      <c r="E34" s="134"/>
      <c r="F34" s="130"/>
      <c r="G34" s="130"/>
      <c r="H34" s="130"/>
    </row>
    <row r="35" spans="1:8" ht="13.5" customHeight="1">
      <c r="A35" s="133"/>
      <c r="B35" s="130"/>
      <c r="C35" s="131"/>
      <c r="E35" s="134"/>
      <c r="F35" s="144"/>
      <c r="G35" s="144"/>
      <c r="H35" s="130"/>
    </row>
    <row r="36" spans="1:8" ht="13.5" customHeight="1">
      <c r="A36" s="262" t="s">
        <v>280</v>
      </c>
      <c r="B36" s="262"/>
      <c r="C36" s="262"/>
      <c r="D36" s="262"/>
      <c r="E36" s="140"/>
      <c r="F36" s="140"/>
      <c r="G36" s="140"/>
      <c r="H36" s="141"/>
    </row>
    <row r="37" spans="1:8" ht="13.5" customHeight="1">
      <c r="A37" s="129">
        <f>+A31</f>
        <v>2008</v>
      </c>
      <c r="B37" s="130">
        <f>+balanza!B8</f>
        <v>12748518</v>
      </c>
      <c r="C37" s="131">
        <f>+balanza!B13</f>
        <v>4010769</v>
      </c>
      <c r="D37" s="130">
        <f>+B37-C37</f>
        <v>8737749</v>
      </c>
      <c r="E37" s="142"/>
      <c r="F37" s="130"/>
      <c r="G37" s="130"/>
      <c r="H37" s="130"/>
    </row>
    <row r="38" spans="1:8" ht="13.5" customHeight="1">
      <c r="A38" s="136" t="str">
        <f>+A32</f>
        <v>Enero - marzo 2008</v>
      </c>
      <c r="B38" s="130">
        <f>+balanza!C8</f>
        <v>3409132</v>
      </c>
      <c r="C38" s="131">
        <f>+balanza!C13</f>
        <v>897526</v>
      </c>
      <c r="D38" s="130">
        <f>+B38-C38</f>
        <v>2511606</v>
      </c>
      <c r="E38" s="144"/>
      <c r="F38" s="130"/>
      <c r="G38" s="130"/>
      <c r="H38" s="130"/>
    </row>
    <row r="39" spans="1:8" ht="13.5" customHeight="1">
      <c r="A39" s="136" t="str">
        <f>+A33</f>
        <v>Enero - marzo 2009</v>
      </c>
      <c r="B39" s="130">
        <f>+balanza!D8</f>
        <v>2851583</v>
      </c>
      <c r="C39" s="131">
        <f>+balanza!D13</f>
        <v>659964</v>
      </c>
      <c r="D39" s="130">
        <f>+B39-C39</f>
        <v>2191619</v>
      </c>
      <c r="E39" s="144"/>
      <c r="F39" s="130"/>
      <c r="G39" s="130"/>
      <c r="H39" s="130"/>
    </row>
    <row r="40" spans="1:8" ht="13.5" customHeight="1" thickBot="1">
      <c r="A40" s="151" t="str">
        <f>+A34</f>
        <v>Var. (%)   2009/2008</v>
      </c>
      <c r="B40" s="152">
        <f>+B39/B38*100-100</f>
        <v>-16.35457353954027</v>
      </c>
      <c r="C40" s="153">
        <f>+C39/C38*100-100</f>
        <v>-26.468536844615087</v>
      </c>
      <c r="D40" s="152">
        <f>+D39/D38*100-100</f>
        <v>-12.740334272174863</v>
      </c>
      <c r="E40" s="134"/>
      <c r="F40" s="130"/>
      <c r="G40" s="130"/>
      <c r="H40" s="130"/>
    </row>
    <row r="41" spans="1:8" ht="26.25" customHeight="1" thickTop="1">
      <c r="A41" s="268" t="s">
        <v>90</v>
      </c>
      <c r="B41" s="269"/>
      <c r="C41" s="269"/>
      <c r="D41" s="269"/>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66" t="s">
        <v>91</v>
      </c>
      <c r="B83" s="267"/>
      <c r="C83" s="267"/>
      <c r="D83" s="267"/>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G32" sqref="G32"/>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74" t="s">
        <v>514</v>
      </c>
      <c r="B1" s="274"/>
      <c r="C1" s="274"/>
      <c r="D1" s="274"/>
      <c r="E1" s="274"/>
      <c r="F1" s="274"/>
    </row>
    <row r="2" spans="1:6" ht="15.75" customHeight="1">
      <c r="A2" s="273" t="s">
        <v>298</v>
      </c>
      <c r="B2" s="273"/>
      <c r="C2" s="273"/>
      <c r="D2" s="273"/>
      <c r="E2" s="273"/>
      <c r="F2" s="273"/>
    </row>
    <row r="3" spans="1:6" ht="15.75" customHeight="1" thickBot="1">
      <c r="A3" s="273" t="s">
        <v>299</v>
      </c>
      <c r="B3" s="273"/>
      <c r="C3" s="273"/>
      <c r="D3" s="273"/>
      <c r="E3" s="273"/>
      <c r="F3" s="273"/>
    </row>
    <row r="4" spans="1:6" ht="12.75" customHeight="1" thickTop="1">
      <c r="A4" s="271" t="s">
        <v>39</v>
      </c>
      <c r="B4" s="217">
        <f>+'balanza productos_clase_sector'!B5</f>
        <v>2008</v>
      </c>
      <c r="C4" s="218">
        <f>+'balanza productos_clase_sector'!C5</f>
        <v>2008</v>
      </c>
      <c r="D4" s="218">
        <f>+'balanza productos_clase_sector'!D5</f>
        <v>2009</v>
      </c>
      <c r="E4" s="219" t="s">
        <v>293</v>
      </c>
      <c r="F4" s="220" t="s">
        <v>283</v>
      </c>
    </row>
    <row r="5" spans="1:6" ht="12" thickBot="1">
      <c r="A5" s="272"/>
      <c r="B5" s="90" t="s">
        <v>282</v>
      </c>
      <c r="C5" s="91" t="str">
        <f>+balanza!C6</f>
        <v>ene-mar</v>
      </c>
      <c r="D5" s="91" t="str">
        <f>+C5</f>
        <v>ene-mar</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2742284</v>
      </c>
      <c r="C7" s="86">
        <v>1024595</v>
      </c>
      <c r="D7" s="86">
        <v>848697</v>
      </c>
      <c r="E7" s="27">
        <f>+(D7-C7)/C7</f>
        <v>-0.1716756376909901</v>
      </c>
      <c r="F7" s="87">
        <f>+D7/$D$23</f>
        <v>0.29762310969030187</v>
      </c>
    </row>
    <row r="8" spans="1:6" ht="11.25">
      <c r="A8" s="88" t="s">
        <v>31</v>
      </c>
      <c r="B8" s="86">
        <v>903835</v>
      </c>
      <c r="C8" s="86">
        <v>226684</v>
      </c>
      <c r="D8" s="86">
        <v>231954</v>
      </c>
      <c r="E8" s="27">
        <f aca="true" t="shared" si="0" ref="E8:E23">+(D8-C8)/C8</f>
        <v>0.023248222194773342</v>
      </c>
      <c r="F8" s="87">
        <f aca="true" t="shared" si="1" ref="F8:F23">+D8/$D$23</f>
        <v>0.08134218783040859</v>
      </c>
    </row>
    <row r="9" spans="1:6" ht="11.25">
      <c r="A9" s="88" t="s">
        <v>29</v>
      </c>
      <c r="B9" s="86">
        <v>780728</v>
      </c>
      <c r="C9" s="86">
        <v>207539</v>
      </c>
      <c r="D9" s="86">
        <v>202206</v>
      </c>
      <c r="E9" s="27">
        <f t="shared" si="0"/>
        <v>-0.025696375139130475</v>
      </c>
      <c r="F9" s="87">
        <f t="shared" si="1"/>
        <v>0.07091008748474094</v>
      </c>
    </row>
    <row r="10" spans="1:6" ht="11.25">
      <c r="A10" s="88" t="s">
        <v>27</v>
      </c>
      <c r="B10" s="86">
        <v>824128</v>
      </c>
      <c r="C10" s="86">
        <v>198006</v>
      </c>
      <c r="D10" s="86">
        <v>158449</v>
      </c>
      <c r="E10" s="27">
        <f t="shared" si="0"/>
        <v>-0.19977677444117856</v>
      </c>
      <c r="F10" s="87">
        <f t="shared" si="1"/>
        <v>0.0555652772512671</v>
      </c>
    </row>
    <row r="11" spans="1:6" ht="11.25">
      <c r="A11" s="88" t="s">
        <v>28</v>
      </c>
      <c r="B11" s="86">
        <v>754674</v>
      </c>
      <c r="C11" s="86">
        <v>188202</v>
      </c>
      <c r="D11" s="86">
        <v>139496</v>
      </c>
      <c r="E11" s="27">
        <f t="shared" si="0"/>
        <v>-0.25879639961318157</v>
      </c>
      <c r="F11" s="87">
        <f t="shared" si="1"/>
        <v>0.04891879352626243</v>
      </c>
    </row>
    <row r="12" spans="1:6" ht="11.25">
      <c r="A12" s="88" t="s">
        <v>30</v>
      </c>
      <c r="B12" s="86">
        <v>566997</v>
      </c>
      <c r="C12" s="86">
        <v>165636</v>
      </c>
      <c r="D12" s="86">
        <v>127081</v>
      </c>
      <c r="E12" s="27">
        <f t="shared" si="0"/>
        <v>-0.2327694462556449</v>
      </c>
      <c r="F12" s="87">
        <f t="shared" si="1"/>
        <v>0.04456507140069218</v>
      </c>
    </row>
    <row r="13" spans="1:6" ht="11.25">
      <c r="A13" s="88" t="s">
        <v>186</v>
      </c>
      <c r="B13" s="86">
        <v>593936</v>
      </c>
      <c r="C13" s="86">
        <v>98778</v>
      </c>
      <c r="D13" s="86">
        <v>103935</v>
      </c>
      <c r="E13" s="27">
        <f t="shared" si="0"/>
        <v>0.05220798153434975</v>
      </c>
      <c r="F13" s="87">
        <f t="shared" si="1"/>
        <v>0.036448176328726885</v>
      </c>
    </row>
    <row r="14" spans="1:6" ht="11.25">
      <c r="A14" s="88" t="s">
        <v>33</v>
      </c>
      <c r="B14" s="86">
        <v>374378</v>
      </c>
      <c r="C14" s="86">
        <v>93823</v>
      </c>
      <c r="D14" s="86">
        <v>93618</v>
      </c>
      <c r="E14" s="27">
        <f t="shared" si="0"/>
        <v>-0.0021849653070142717</v>
      </c>
      <c r="F14" s="87">
        <f t="shared" si="1"/>
        <v>0.0328301859002526</v>
      </c>
    </row>
    <row r="15" spans="1:6" ht="11.25">
      <c r="A15" s="88" t="s">
        <v>185</v>
      </c>
      <c r="B15" s="86">
        <v>502996</v>
      </c>
      <c r="C15" s="86">
        <v>139635</v>
      </c>
      <c r="D15" s="86">
        <v>93106</v>
      </c>
      <c r="E15" s="27">
        <f t="shared" si="0"/>
        <v>-0.3332187488810112</v>
      </c>
      <c r="F15" s="87">
        <f t="shared" si="1"/>
        <v>0.03265063650610906</v>
      </c>
    </row>
    <row r="16" spans="1:6" ht="11.25">
      <c r="A16" s="88" t="s">
        <v>34</v>
      </c>
      <c r="B16" s="86">
        <v>242315</v>
      </c>
      <c r="C16" s="86">
        <v>75242</v>
      </c>
      <c r="D16" s="86">
        <v>87776</v>
      </c>
      <c r="E16" s="27">
        <f t="shared" si="0"/>
        <v>0.166582493819941</v>
      </c>
      <c r="F16" s="87">
        <f t="shared" si="1"/>
        <v>0.03078149925848204</v>
      </c>
    </row>
    <row r="17" spans="1:6" ht="11.25">
      <c r="A17" s="88" t="s">
        <v>32</v>
      </c>
      <c r="B17" s="86">
        <v>518500</v>
      </c>
      <c r="C17" s="86">
        <v>126058</v>
      </c>
      <c r="D17" s="86">
        <v>77301</v>
      </c>
      <c r="E17" s="27">
        <f t="shared" si="0"/>
        <v>-0.3867822748258738</v>
      </c>
      <c r="F17" s="87">
        <f t="shared" si="1"/>
        <v>0.027108101009158773</v>
      </c>
    </row>
    <row r="18" spans="1:6" ht="11.25">
      <c r="A18" s="88" t="s">
        <v>35</v>
      </c>
      <c r="B18" s="86">
        <v>241849</v>
      </c>
      <c r="C18" s="86">
        <v>54296</v>
      </c>
      <c r="D18" s="86">
        <v>63885</v>
      </c>
      <c r="E18" s="27">
        <f t="shared" si="0"/>
        <v>0.1766060114925593</v>
      </c>
      <c r="F18" s="87">
        <f t="shared" si="1"/>
        <v>0.022403345790741495</v>
      </c>
    </row>
    <row r="19" spans="1:6" ht="11.25">
      <c r="A19" s="88" t="s">
        <v>320</v>
      </c>
      <c r="B19" s="86">
        <v>307615</v>
      </c>
      <c r="C19" s="86">
        <v>66130</v>
      </c>
      <c r="D19" s="86">
        <v>53385</v>
      </c>
      <c r="E19" s="27">
        <f t="shared" si="0"/>
        <v>-0.19272644790564042</v>
      </c>
      <c r="F19" s="87">
        <f t="shared" si="1"/>
        <v>0.01872118048115731</v>
      </c>
    </row>
    <row r="20" spans="1:6" ht="11.25">
      <c r="A20" s="88" t="s">
        <v>36</v>
      </c>
      <c r="B20" s="86">
        <v>263919</v>
      </c>
      <c r="C20" s="86">
        <v>50411</v>
      </c>
      <c r="D20" s="86">
        <v>49189</v>
      </c>
      <c r="E20" s="27">
        <f t="shared" si="0"/>
        <v>-0.024240741108091487</v>
      </c>
      <c r="F20" s="87">
        <f t="shared" si="1"/>
        <v>0.01724971708696538</v>
      </c>
    </row>
    <row r="21" spans="1:6" ht="11.25">
      <c r="A21" s="88" t="s">
        <v>501</v>
      </c>
      <c r="B21" s="86">
        <v>316175</v>
      </c>
      <c r="C21" s="86">
        <v>82832</v>
      </c>
      <c r="D21" s="86">
        <v>45539</v>
      </c>
      <c r="E21" s="27">
        <f t="shared" si="0"/>
        <v>-0.45022455089820357</v>
      </c>
      <c r="F21" s="87">
        <f t="shared" si="1"/>
        <v>0.01596972628887183</v>
      </c>
    </row>
    <row r="22" spans="1:9" ht="11.25">
      <c r="A22" s="88" t="s">
        <v>37</v>
      </c>
      <c r="B22" s="86">
        <v>2814191</v>
      </c>
      <c r="C22" s="86">
        <v>611266</v>
      </c>
      <c r="D22" s="86">
        <v>475966</v>
      </c>
      <c r="E22" s="27">
        <f t="shared" si="0"/>
        <v>-0.22134389938259286</v>
      </c>
      <c r="F22" s="87">
        <f t="shared" si="1"/>
        <v>0.16691290416586155</v>
      </c>
      <c r="I22" s="29"/>
    </row>
    <row r="23" spans="1:6" ht="12" thickBot="1">
      <c r="A23" s="221" t="s">
        <v>38</v>
      </c>
      <c r="B23" s="222">
        <f>+balanza!B8</f>
        <v>12748518</v>
      </c>
      <c r="C23" s="222">
        <f>+balanza!C8</f>
        <v>3409132</v>
      </c>
      <c r="D23" s="222">
        <f>+balanza!D8</f>
        <v>2851583</v>
      </c>
      <c r="E23" s="223">
        <f t="shared" si="0"/>
        <v>-0.1635457353954027</v>
      </c>
      <c r="F23" s="224">
        <f t="shared" si="1"/>
        <v>1</v>
      </c>
    </row>
    <row r="24" spans="1:6" ht="12" thickTop="1">
      <c r="A24" s="88"/>
      <c r="B24" s="86"/>
      <c r="C24" s="86"/>
      <c r="D24" s="86"/>
      <c r="E24" s="88"/>
      <c r="F24" s="216"/>
    </row>
    <row r="25" spans="1:6" s="88" customFormat="1" ht="31.5" customHeight="1">
      <c r="A25" s="270" t="s">
        <v>90</v>
      </c>
      <c r="B25" s="270"/>
      <c r="C25" s="270"/>
      <c r="D25" s="270"/>
      <c r="E25" s="270"/>
      <c r="F25" s="270"/>
    </row>
    <row r="33" ht="11.25">
      <c r="F33" s="28"/>
    </row>
    <row r="34" ht="11.25">
      <c r="F34" s="28"/>
    </row>
    <row r="35" ht="11.25">
      <c r="F35" s="28"/>
    </row>
    <row r="36" ht="11.25">
      <c r="F36" s="28"/>
    </row>
    <row r="37" ht="11.25">
      <c r="F37" s="28"/>
    </row>
    <row r="38" ht="11.25">
      <c r="F38" s="28"/>
    </row>
    <row r="39" ht="11.25">
      <c r="F39" s="28"/>
    </row>
    <row r="50" spans="1:6" ht="15.75" customHeight="1">
      <c r="A50" s="274" t="s">
        <v>352</v>
      </c>
      <c r="B50" s="274"/>
      <c r="C50" s="274"/>
      <c r="D50" s="274"/>
      <c r="E50" s="274"/>
      <c r="F50" s="274"/>
    </row>
    <row r="51" spans="1:6" ht="15.75" customHeight="1">
      <c r="A51" s="273" t="s">
        <v>317</v>
      </c>
      <c r="B51" s="273"/>
      <c r="C51" s="273"/>
      <c r="D51" s="273"/>
      <c r="E51" s="273"/>
      <c r="F51" s="273"/>
    </row>
    <row r="52" spans="1:6" ht="15.75" customHeight="1" thickBot="1">
      <c r="A52" s="273" t="s">
        <v>300</v>
      </c>
      <c r="B52" s="273"/>
      <c r="C52" s="273"/>
      <c r="D52" s="273"/>
      <c r="E52" s="273"/>
      <c r="F52" s="273"/>
    </row>
    <row r="53" spans="1:6" ht="12.75" customHeight="1" thickTop="1">
      <c r="A53" s="271" t="s">
        <v>39</v>
      </c>
      <c r="B53" s="217">
        <f>+B4</f>
        <v>2008</v>
      </c>
      <c r="C53" s="218">
        <f>+C4</f>
        <v>2008</v>
      </c>
      <c r="D53" s="218">
        <f>+D4</f>
        <v>2009</v>
      </c>
      <c r="E53" s="219" t="s">
        <v>293</v>
      </c>
      <c r="F53" s="220" t="s">
        <v>283</v>
      </c>
    </row>
    <row r="54" spans="1:6" ht="12" thickBot="1">
      <c r="A54" s="272"/>
      <c r="B54" s="90" t="s">
        <v>282</v>
      </c>
      <c r="C54" s="91" t="str">
        <f>+balanza!C6</f>
        <v>ene-mar</v>
      </c>
      <c r="D54" s="91" t="str">
        <f>+C54</f>
        <v>ene-mar</v>
      </c>
      <c r="E54" s="92" t="str">
        <f>+E5</f>
        <v> 2009-2008</v>
      </c>
      <c r="F54" s="93">
        <f>+F5</f>
        <v>2009</v>
      </c>
    </row>
    <row r="55" spans="1:6" ht="12" thickTop="1">
      <c r="A55" s="88"/>
      <c r="B55" s="86"/>
      <c r="C55" s="86"/>
      <c r="D55" s="86"/>
      <c r="E55" s="86"/>
      <c r="F55" s="89"/>
    </row>
    <row r="56" spans="1:6" ht="12.75" customHeight="1">
      <c r="A56" s="88" t="s">
        <v>42</v>
      </c>
      <c r="B56" s="86">
        <v>1717222</v>
      </c>
      <c r="C56" s="86">
        <v>419961</v>
      </c>
      <c r="D56" s="86">
        <v>298097</v>
      </c>
      <c r="E56" s="27">
        <f>+(D56-C56)/C56</f>
        <v>-0.29017932617552583</v>
      </c>
      <c r="F56" s="87">
        <f>+D56/$D$72</f>
        <v>0.4516867586716851</v>
      </c>
    </row>
    <row r="57" spans="1:6" ht="11.25">
      <c r="A57" s="88" t="s">
        <v>44</v>
      </c>
      <c r="B57" s="86">
        <v>361844</v>
      </c>
      <c r="C57" s="86">
        <v>71855</v>
      </c>
      <c r="D57" s="86">
        <v>83354</v>
      </c>
      <c r="E57" s="27">
        <f aca="true" t="shared" si="2" ref="E57:E72">+(D57-C57)/C57</f>
        <v>0.1600306172152251</v>
      </c>
      <c r="F57" s="87">
        <f aca="true" t="shared" si="3" ref="F57:F72">+D57/$D$72</f>
        <v>0.12630082853004104</v>
      </c>
    </row>
    <row r="58" spans="1:6" ht="11.25">
      <c r="A58" s="88" t="s">
        <v>26</v>
      </c>
      <c r="B58" s="86">
        <v>531695</v>
      </c>
      <c r="C58" s="86">
        <v>118868</v>
      </c>
      <c r="D58" s="86">
        <v>49652</v>
      </c>
      <c r="E58" s="27">
        <f t="shared" si="2"/>
        <v>-0.5822929636235151</v>
      </c>
      <c r="F58" s="87">
        <f t="shared" si="3"/>
        <v>0.07523440672521531</v>
      </c>
    </row>
    <row r="59" spans="1:6" ht="11.25">
      <c r="A59" s="88" t="s">
        <v>43</v>
      </c>
      <c r="B59" s="86">
        <v>245213</v>
      </c>
      <c r="C59" s="86">
        <v>55411</v>
      </c>
      <c r="D59" s="86">
        <v>41151</v>
      </c>
      <c r="E59" s="27">
        <f t="shared" si="2"/>
        <v>-0.25734962372092185</v>
      </c>
      <c r="F59" s="87">
        <f t="shared" si="3"/>
        <v>0.06235340109460516</v>
      </c>
    </row>
    <row r="60" spans="1:6" ht="11.25">
      <c r="A60" s="88" t="s">
        <v>35</v>
      </c>
      <c r="B60" s="86">
        <v>106553</v>
      </c>
      <c r="C60" s="86">
        <v>11635</v>
      </c>
      <c r="D60" s="86">
        <v>23612</v>
      </c>
      <c r="E60" s="27">
        <f t="shared" si="2"/>
        <v>1.0293940696175332</v>
      </c>
      <c r="F60" s="87">
        <f t="shared" si="3"/>
        <v>0.03577770908716233</v>
      </c>
    </row>
    <row r="61" spans="1:6" ht="11.25">
      <c r="A61" s="88" t="s">
        <v>251</v>
      </c>
      <c r="B61" s="86">
        <v>95586</v>
      </c>
      <c r="C61" s="86">
        <v>22894</v>
      </c>
      <c r="D61" s="86">
        <v>18981</v>
      </c>
      <c r="E61" s="27">
        <f t="shared" si="2"/>
        <v>-0.17091814449200665</v>
      </c>
      <c r="F61" s="87">
        <f t="shared" si="3"/>
        <v>0.028760659672345763</v>
      </c>
    </row>
    <row r="62" spans="1:6" ht="11.25">
      <c r="A62" s="88" t="s">
        <v>34</v>
      </c>
      <c r="B62" s="86">
        <v>65135</v>
      </c>
      <c r="C62" s="86">
        <v>21691</v>
      </c>
      <c r="D62" s="86">
        <v>17966</v>
      </c>
      <c r="E62" s="27">
        <f t="shared" si="2"/>
        <v>-0.17173021068645983</v>
      </c>
      <c r="F62" s="87">
        <f t="shared" si="3"/>
        <v>0.0272226969955937</v>
      </c>
    </row>
    <row r="63" spans="1:6" ht="11.25">
      <c r="A63" s="88" t="s">
        <v>46</v>
      </c>
      <c r="B63" s="86">
        <v>78822</v>
      </c>
      <c r="C63" s="86">
        <v>17130</v>
      </c>
      <c r="D63" s="86">
        <v>13602</v>
      </c>
      <c r="E63" s="27">
        <f t="shared" si="2"/>
        <v>-0.20595446584938704</v>
      </c>
      <c r="F63" s="87">
        <f t="shared" si="3"/>
        <v>0.020610215102641962</v>
      </c>
    </row>
    <row r="64" spans="1:6" ht="11.25">
      <c r="A64" s="88" t="s">
        <v>31</v>
      </c>
      <c r="B64" s="86">
        <v>82641</v>
      </c>
      <c r="C64" s="86">
        <v>20116</v>
      </c>
      <c r="D64" s="86">
        <v>12337</v>
      </c>
      <c r="E64" s="27">
        <f t="shared" si="2"/>
        <v>-0.38670709882680454</v>
      </c>
      <c r="F64" s="87">
        <f t="shared" si="3"/>
        <v>0.01869344388481796</v>
      </c>
    </row>
    <row r="65" spans="1:6" ht="11.25">
      <c r="A65" s="88" t="s">
        <v>45</v>
      </c>
      <c r="B65" s="86">
        <v>60415</v>
      </c>
      <c r="C65" s="86">
        <v>15204</v>
      </c>
      <c r="D65" s="86">
        <v>10704</v>
      </c>
      <c r="E65" s="27">
        <f t="shared" si="2"/>
        <v>-0.2959747434885556</v>
      </c>
      <c r="F65" s="87">
        <f t="shared" si="3"/>
        <v>0.016219066494536066</v>
      </c>
    </row>
    <row r="66" spans="1:6" ht="11.25">
      <c r="A66" s="88" t="s">
        <v>263</v>
      </c>
      <c r="B66" s="86">
        <v>54975</v>
      </c>
      <c r="C66" s="86">
        <v>12154</v>
      </c>
      <c r="D66" s="86">
        <v>9121</v>
      </c>
      <c r="E66" s="27">
        <f t="shared" si="2"/>
        <v>-0.24954747408260655</v>
      </c>
      <c r="F66" s="87">
        <f t="shared" si="3"/>
        <v>0.01382045081246856</v>
      </c>
    </row>
    <row r="67" spans="1:6" ht="11.25">
      <c r="A67" s="88" t="s">
        <v>36</v>
      </c>
      <c r="B67" s="86">
        <v>60693</v>
      </c>
      <c r="C67" s="86">
        <v>16722</v>
      </c>
      <c r="D67" s="86">
        <v>8894</v>
      </c>
      <c r="E67" s="27">
        <f t="shared" si="2"/>
        <v>-0.4681258222700634</v>
      </c>
      <c r="F67" s="87">
        <f t="shared" si="3"/>
        <v>0.01347649265717524</v>
      </c>
    </row>
    <row r="68" spans="1:6" ht="11.25">
      <c r="A68" s="88" t="s">
        <v>29</v>
      </c>
      <c r="B68" s="86">
        <v>33704</v>
      </c>
      <c r="C68" s="86">
        <v>7723</v>
      </c>
      <c r="D68" s="86">
        <v>7938</v>
      </c>
      <c r="E68" s="27">
        <f t="shared" si="2"/>
        <v>0.02783892269843325</v>
      </c>
      <c r="F68" s="87">
        <f t="shared" si="3"/>
        <v>0.012027928796116152</v>
      </c>
    </row>
    <row r="69" spans="1:6" ht="11.25">
      <c r="A69" s="88" t="s">
        <v>320</v>
      </c>
      <c r="B69" s="86">
        <v>31243</v>
      </c>
      <c r="C69" s="86">
        <v>7654</v>
      </c>
      <c r="D69" s="86">
        <v>7476</v>
      </c>
      <c r="E69" s="27">
        <f t="shared" si="2"/>
        <v>-0.023255813953488372</v>
      </c>
      <c r="F69" s="87">
        <f t="shared" si="3"/>
        <v>0.011327890612215211</v>
      </c>
    </row>
    <row r="70" spans="1:6" ht="11.25">
      <c r="A70" s="88" t="s">
        <v>32</v>
      </c>
      <c r="B70" s="86">
        <v>30102</v>
      </c>
      <c r="C70" s="86">
        <v>5665</v>
      </c>
      <c r="D70" s="86">
        <v>6467</v>
      </c>
      <c r="E70" s="27">
        <f t="shared" si="2"/>
        <v>0.1415710503089144</v>
      </c>
      <c r="F70" s="87">
        <f t="shared" si="3"/>
        <v>0.009799019340448873</v>
      </c>
    </row>
    <row r="71" spans="1:6" ht="11.25">
      <c r="A71" s="88" t="s">
        <v>37</v>
      </c>
      <c r="B71" s="86">
        <v>454927</v>
      </c>
      <c r="C71" s="86">
        <v>72842</v>
      </c>
      <c r="D71" s="86">
        <v>50613</v>
      </c>
      <c r="E71" s="27">
        <f t="shared" si="2"/>
        <v>-0.30516734850772903</v>
      </c>
      <c r="F71" s="87">
        <f t="shared" si="3"/>
        <v>0.07669054675709584</v>
      </c>
    </row>
    <row r="72" spans="1:6" ht="12.75" customHeight="1" thickBot="1">
      <c r="A72" s="221" t="s">
        <v>38</v>
      </c>
      <c r="B72" s="222">
        <f>+balanza!B13</f>
        <v>4010769</v>
      </c>
      <c r="C72" s="222">
        <f>+balanza!C13</f>
        <v>897526</v>
      </c>
      <c r="D72" s="222">
        <f>+balanza!D13</f>
        <v>659964</v>
      </c>
      <c r="E72" s="223">
        <f t="shared" si="2"/>
        <v>-0.26468536844615087</v>
      </c>
      <c r="F72" s="224">
        <f t="shared" si="3"/>
        <v>1</v>
      </c>
    </row>
    <row r="73" ht="12" thickTop="1"/>
    <row r="74" spans="1:6" ht="22.5" customHeight="1">
      <c r="A74" s="270" t="s">
        <v>50</v>
      </c>
      <c r="B74" s="270"/>
      <c r="C74" s="270"/>
      <c r="D74" s="270"/>
      <c r="E74" s="270"/>
      <c r="F74" s="270"/>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47">
      <selection activeCell="H86" sqref="H86"/>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74" t="s">
        <v>356</v>
      </c>
      <c r="B1" s="274"/>
      <c r="C1" s="274"/>
      <c r="D1" s="274"/>
      <c r="E1" s="274"/>
      <c r="F1" s="274"/>
      <c r="G1" s="274"/>
    </row>
    <row r="2" spans="1:7" s="44" customFormat="1" ht="15.75" customHeight="1">
      <c r="A2" s="273" t="s">
        <v>301</v>
      </c>
      <c r="B2" s="273"/>
      <c r="C2" s="273"/>
      <c r="D2" s="273"/>
      <c r="E2" s="273"/>
      <c r="F2" s="273"/>
      <c r="G2" s="273"/>
    </row>
    <row r="3" spans="1:7" s="44" customFormat="1" ht="15.75" customHeight="1" thickBot="1">
      <c r="A3" s="273" t="s">
        <v>302</v>
      </c>
      <c r="B3" s="273"/>
      <c r="C3" s="273"/>
      <c r="D3" s="273"/>
      <c r="E3" s="273"/>
      <c r="F3" s="273"/>
      <c r="G3" s="273"/>
    </row>
    <row r="4" spans="1:7" ht="12.75" customHeight="1" thickTop="1">
      <c r="A4" s="271" t="s">
        <v>41</v>
      </c>
      <c r="B4" s="225" t="s">
        <v>167</v>
      </c>
      <c r="C4" s="226">
        <f>+'prin paises exp e imp'!B4</f>
        <v>2008</v>
      </c>
      <c r="D4" s="226">
        <f>+'prin paises exp e imp'!C4</f>
        <v>2008</v>
      </c>
      <c r="E4" s="226">
        <f>+'prin paises exp e imp'!D4</f>
        <v>2009</v>
      </c>
      <c r="F4" s="227" t="s">
        <v>293</v>
      </c>
      <c r="G4" s="227" t="s">
        <v>283</v>
      </c>
    </row>
    <row r="5" spans="1:7" ht="12.75" customHeight="1" thickBot="1">
      <c r="A5" s="275"/>
      <c r="B5" s="90" t="s">
        <v>48</v>
      </c>
      <c r="C5" s="228" t="s">
        <v>282</v>
      </c>
      <c r="D5" s="229" t="str">
        <f>+balanza!C6</f>
        <v>ene-mar</v>
      </c>
      <c r="E5" s="229" t="str">
        <f>+D5</f>
        <v>ene-mar</v>
      </c>
      <c r="F5" s="230" t="str">
        <f>+'prin paises exp e imp'!E5</f>
        <v> 2009-2008</v>
      </c>
      <c r="G5" s="230">
        <f>+'prin paises exp e imp'!F5</f>
        <v>2009</v>
      </c>
    </row>
    <row r="6" spans="3:7" ht="12" thickTop="1">
      <c r="C6" s="29"/>
      <c r="D6" s="29"/>
      <c r="E6" s="29"/>
      <c r="F6" s="29"/>
      <c r="G6" s="29"/>
    </row>
    <row r="7" spans="1:7" ht="12.75" customHeight="1">
      <c r="A7" s="33" t="s">
        <v>502</v>
      </c>
      <c r="B7" s="30" t="s">
        <v>187</v>
      </c>
      <c r="C7" s="29">
        <v>1250051</v>
      </c>
      <c r="D7" s="29">
        <v>645864</v>
      </c>
      <c r="E7" s="29">
        <v>550062</v>
      </c>
      <c r="F7" s="27">
        <f>+(E7-D7)/D7</f>
        <v>-0.14833153728958418</v>
      </c>
      <c r="G7" s="31">
        <f>+E7/$E$23</f>
        <v>0.19289706804957107</v>
      </c>
    </row>
    <row r="8" spans="1:7" ht="12.75" customHeight="1">
      <c r="A8" s="33" t="s">
        <v>503</v>
      </c>
      <c r="B8" s="30">
        <v>47032100</v>
      </c>
      <c r="C8" s="29">
        <v>1242066</v>
      </c>
      <c r="D8" s="29">
        <v>309829</v>
      </c>
      <c r="E8" s="29">
        <v>246039</v>
      </c>
      <c r="F8" s="27">
        <f aca="true" t="shared" si="0" ref="F8:F15">+(E8-D8)/D8</f>
        <v>-0.2058877638955682</v>
      </c>
      <c r="G8" s="31">
        <f aca="true" t="shared" si="1" ref="G8:G23">+E8/$E$23</f>
        <v>0.08628154958140793</v>
      </c>
    </row>
    <row r="9" spans="1:7" ht="12.75" customHeight="1">
      <c r="A9" s="33" t="s">
        <v>504</v>
      </c>
      <c r="B9" s="30">
        <v>47032900</v>
      </c>
      <c r="C9" s="29">
        <v>1206858</v>
      </c>
      <c r="D9" s="29">
        <v>297986</v>
      </c>
      <c r="E9" s="29">
        <v>216950</v>
      </c>
      <c r="F9" s="27">
        <f t="shared" si="0"/>
        <v>-0.27194566187673247</v>
      </c>
      <c r="G9" s="31">
        <f t="shared" si="1"/>
        <v>0.07608054894421801</v>
      </c>
    </row>
    <row r="10" spans="1:7" ht="11.25">
      <c r="A10" s="33" t="s">
        <v>474</v>
      </c>
      <c r="B10" s="32">
        <v>22042110</v>
      </c>
      <c r="C10" s="29">
        <v>1095457</v>
      </c>
      <c r="D10" s="29">
        <v>232616</v>
      </c>
      <c r="E10" s="29">
        <v>210760</v>
      </c>
      <c r="F10" s="27">
        <f t="shared" si="0"/>
        <v>-0.0939574233930598</v>
      </c>
      <c r="G10" s="27">
        <f t="shared" si="1"/>
        <v>0.07390982482361551</v>
      </c>
    </row>
    <row r="11" spans="1:7" ht="12" customHeight="1">
      <c r="A11" s="33" t="s">
        <v>475</v>
      </c>
      <c r="B11" s="30" t="s">
        <v>227</v>
      </c>
      <c r="C11" s="29">
        <v>212114</v>
      </c>
      <c r="D11" s="29">
        <v>141462</v>
      </c>
      <c r="E11" s="29">
        <v>115657</v>
      </c>
      <c r="F11" s="27">
        <f t="shared" si="0"/>
        <v>-0.18241647933720717</v>
      </c>
      <c r="G11" s="31">
        <f t="shared" si="1"/>
        <v>0.040558875543864586</v>
      </c>
    </row>
    <row r="12" spans="1:7" ht="11.25">
      <c r="A12" s="33" t="s">
        <v>505</v>
      </c>
      <c r="B12" s="30">
        <v>44012200</v>
      </c>
      <c r="C12" s="29">
        <v>335056</v>
      </c>
      <c r="D12" s="29">
        <v>86743</v>
      </c>
      <c r="E12" s="29">
        <v>80549</v>
      </c>
      <c r="F12" s="27">
        <f t="shared" si="0"/>
        <v>-0.07140633826360629</v>
      </c>
      <c r="G12" s="31">
        <f t="shared" si="1"/>
        <v>0.028247117478256815</v>
      </c>
    </row>
    <row r="13" spans="1:7" ht="12.75" customHeight="1">
      <c r="A13" s="33" t="s">
        <v>468</v>
      </c>
      <c r="B13" s="30">
        <v>44123910</v>
      </c>
      <c r="C13" s="29">
        <v>343342</v>
      </c>
      <c r="D13" s="29">
        <v>65789</v>
      </c>
      <c r="E13" s="29">
        <v>72461</v>
      </c>
      <c r="F13" s="27">
        <f t="shared" si="0"/>
        <v>0.10141513018893736</v>
      </c>
      <c r="G13" s="31">
        <f t="shared" si="1"/>
        <v>0.025410798142645682</v>
      </c>
    </row>
    <row r="14" spans="1:7" ht="12.75" customHeight="1">
      <c r="A14" s="33" t="s">
        <v>506</v>
      </c>
      <c r="B14" s="30" t="s">
        <v>188</v>
      </c>
      <c r="C14" s="29">
        <v>670626</v>
      </c>
      <c r="D14" s="29">
        <v>56832</v>
      </c>
      <c r="E14" s="29">
        <v>71955</v>
      </c>
      <c r="F14" s="27">
        <f t="shared" si="0"/>
        <v>0.2661000844594595</v>
      </c>
      <c r="G14" s="31">
        <f t="shared" si="1"/>
        <v>0.025233352842964768</v>
      </c>
    </row>
    <row r="15" spans="1:7" ht="12.75" customHeight="1">
      <c r="A15" s="33" t="s">
        <v>507</v>
      </c>
      <c r="B15" s="30">
        <v>10051000</v>
      </c>
      <c r="C15" s="29">
        <v>176150</v>
      </c>
      <c r="D15" s="29">
        <v>62404</v>
      </c>
      <c r="E15" s="29">
        <v>65630</v>
      </c>
      <c r="F15" s="27">
        <f t="shared" si="0"/>
        <v>0.05169540414076021</v>
      </c>
      <c r="G15" s="31">
        <f t="shared" si="1"/>
        <v>0.02301528659695334</v>
      </c>
    </row>
    <row r="16" spans="1:7" ht="11.25">
      <c r="A16" s="33" t="s">
        <v>508</v>
      </c>
      <c r="B16" s="30" t="s">
        <v>458</v>
      </c>
      <c r="C16" s="29">
        <v>304275</v>
      </c>
      <c r="D16" s="29">
        <v>86922</v>
      </c>
      <c r="E16" s="29">
        <v>65119</v>
      </c>
      <c r="F16" s="27">
        <f aca="true" t="shared" si="2" ref="F16:F23">+(E16-D16)/D16</f>
        <v>-0.2508340811302087</v>
      </c>
      <c r="G16" s="31">
        <f t="shared" si="1"/>
        <v>0.022836087885220246</v>
      </c>
    </row>
    <row r="17" spans="1:7" ht="12.75" customHeight="1">
      <c r="A17" s="33" t="s">
        <v>509</v>
      </c>
      <c r="B17" s="30" t="s">
        <v>467</v>
      </c>
      <c r="C17" s="29">
        <v>128728</v>
      </c>
      <c r="D17" s="29">
        <v>45064</v>
      </c>
      <c r="E17" s="29">
        <v>63444</v>
      </c>
      <c r="F17" s="27">
        <f t="shared" si="2"/>
        <v>0.4078643706728209</v>
      </c>
      <c r="G17" s="31">
        <f t="shared" si="1"/>
        <v>0.02224869484773896</v>
      </c>
    </row>
    <row r="18" spans="1:7" ht="12.75" customHeight="1">
      <c r="A18" s="33" t="s">
        <v>464</v>
      </c>
      <c r="B18" s="30" t="s">
        <v>225</v>
      </c>
      <c r="C18" s="29">
        <v>111268</v>
      </c>
      <c r="D18" s="29">
        <v>69872</v>
      </c>
      <c r="E18" s="29">
        <v>62308</v>
      </c>
      <c r="F18" s="27">
        <f t="shared" si="2"/>
        <v>-0.10825509503091367</v>
      </c>
      <c r="G18" s="31">
        <f t="shared" si="1"/>
        <v>0.021850319629482993</v>
      </c>
    </row>
    <row r="19" spans="1:7" ht="12.75" customHeight="1">
      <c r="A19" s="33" t="s">
        <v>456</v>
      </c>
      <c r="B19" s="30">
        <v>44071012</v>
      </c>
      <c r="C19" s="29">
        <v>510325</v>
      </c>
      <c r="D19" s="29">
        <v>130287</v>
      </c>
      <c r="E19" s="29">
        <v>61178</v>
      </c>
      <c r="F19" s="27">
        <f t="shared" si="2"/>
        <v>-0.5304366513926946</v>
      </c>
      <c r="G19" s="31">
        <f t="shared" si="1"/>
        <v>0.021454048505689646</v>
      </c>
    </row>
    <row r="20" spans="1:7" ht="12.75" customHeight="1">
      <c r="A20" s="33" t="s">
        <v>476</v>
      </c>
      <c r="B20" s="30">
        <v>22042990</v>
      </c>
      <c r="C20" s="29">
        <v>182460</v>
      </c>
      <c r="D20" s="29">
        <v>50086</v>
      </c>
      <c r="E20" s="29">
        <v>46442</v>
      </c>
      <c r="F20" s="27">
        <f t="shared" si="2"/>
        <v>-0.07275486163798267</v>
      </c>
      <c r="G20" s="31">
        <f t="shared" si="1"/>
        <v>0.01628639250549607</v>
      </c>
    </row>
    <row r="21" spans="1:7" ht="12.75" customHeight="1">
      <c r="A21" s="33" t="s">
        <v>465</v>
      </c>
      <c r="B21" s="30" t="s">
        <v>228</v>
      </c>
      <c r="C21" s="29">
        <v>75005</v>
      </c>
      <c r="D21" s="29">
        <v>62376</v>
      </c>
      <c r="E21" s="29">
        <v>44912</v>
      </c>
      <c r="F21" s="27">
        <f t="shared" si="2"/>
        <v>-0.2799794792869052</v>
      </c>
      <c r="G21" s="31">
        <f t="shared" si="1"/>
        <v>0.01574984841752809</v>
      </c>
    </row>
    <row r="22" spans="1:7" ht="12.75" customHeight="1">
      <c r="A22" s="33" t="s">
        <v>40</v>
      </c>
      <c r="B22" s="33"/>
      <c r="C22" s="29">
        <v>4904737</v>
      </c>
      <c r="D22" s="29">
        <v>1065000</v>
      </c>
      <c r="E22" s="29">
        <v>878118</v>
      </c>
      <c r="F22" s="27">
        <f t="shared" si="2"/>
        <v>-0.17547605633802818</v>
      </c>
      <c r="G22" s="31">
        <f t="shared" si="1"/>
        <v>0.30794053688775674</v>
      </c>
    </row>
    <row r="23" spans="1:7" ht="12.75" customHeight="1">
      <c r="A23" s="33" t="s">
        <v>38</v>
      </c>
      <c r="B23" s="33"/>
      <c r="C23" s="29">
        <f>+balanza!B8</f>
        <v>12748518</v>
      </c>
      <c r="D23" s="29">
        <f>+balanza!C8</f>
        <v>3409132</v>
      </c>
      <c r="E23" s="29">
        <f>+balanza!D8</f>
        <v>2851583</v>
      </c>
      <c r="F23" s="27">
        <f t="shared" si="2"/>
        <v>-0.1635457353954027</v>
      </c>
      <c r="G23" s="31">
        <f t="shared" si="1"/>
        <v>1</v>
      </c>
    </row>
    <row r="24" spans="1:7" ht="12" thickBot="1">
      <c r="A24" s="221"/>
      <c r="B24" s="221"/>
      <c r="C24" s="222"/>
      <c r="D24" s="222"/>
      <c r="E24" s="222"/>
      <c r="F24" s="221"/>
      <c r="G24" s="221"/>
    </row>
    <row r="25" spans="1:7" ht="33.75" customHeight="1" thickTop="1">
      <c r="A25" s="270" t="s">
        <v>90</v>
      </c>
      <c r="B25" s="270"/>
      <c r="C25" s="270"/>
      <c r="D25" s="270"/>
      <c r="E25" s="270"/>
      <c r="F25" s="270"/>
      <c r="G25" s="270"/>
    </row>
    <row r="50" spans="1:7" ht="15.75" customHeight="1">
      <c r="A50" s="274" t="s">
        <v>306</v>
      </c>
      <c r="B50" s="274"/>
      <c r="C50" s="274"/>
      <c r="D50" s="274"/>
      <c r="E50" s="274"/>
      <c r="F50" s="274"/>
      <c r="G50" s="274"/>
    </row>
    <row r="51" spans="1:7" ht="15.75" customHeight="1">
      <c r="A51" s="273" t="s">
        <v>303</v>
      </c>
      <c r="B51" s="273"/>
      <c r="C51" s="273"/>
      <c r="D51" s="273"/>
      <c r="E51" s="273"/>
      <c r="F51" s="273"/>
      <c r="G51" s="273"/>
    </row>
    <row r="52" spans="1:7" ht="15.75" customHeight="1" thickBot="1">
      <c r="A52" s="273" t="s">
        <v>304</v>
      </c>
      <c r="B52" s="273"/>
      <c r="C52" s="273"/>
      <c r="D52" s="273"/>
      <c r="E52" s="273"/>
      <c r="F52" s="273"/>
      <c r="G52" s="273"/>
    </row>
    <row r="53" spans="1:7" ht="12.75" customHeight="1" thickTop="1">
      <c r="A53" s="271" t="s">
        <v>41</v>
      </c>
      <c r="B53" s="225" t="s">
        <v>167</v>
      </c>
      <c r="C53" s="226">
        <f>+C4</f>
        <v>2008</v>
      </c>
      <c r="D53" s="226">
        <f>+D4</f>
        <v>2008</v>
      </c>
      <c r="E53" s="226">
        <f>+E4</f>
        <v>2009</v>
      </c>
      <c r="F53" s="227" t="s">
        <v>293</v>
      </c>
      <c r="G53" s="227" t="s">
        <v>283</v>
      </c>
    </row>
    <row r="54" spans="1:7" ht="12.75" customHeight="1" thickBot="1">
      <c r="A54" s="272"/>
      <c r="B54" s="90" t="s">
        <v>48</v>
      </c>
      <c r="C54" s="228" t="s">
        <v>282</v>
      </c>
      <c r="D54" s="229" t="str">
        <f>+balanza!C6</f>
        <v>ene-mar</v>
      </c>
      <c r="E54" s="229" t="str">
        <f>+D54</f>
        <v>ene-mar</v>
      </c>
      <c r="F54" s="230" t="str">
        <f>+F5</f>
        <v> 2009-2008</v>
      </c>
      <c r="G54" s="230">
        <f>+G5</f>
        <v>2009</v>
      </c>
    </row>
    <row r="55" spans="3:7" ht="12" thickTop="1">
      <c r="C55" s="29"/>
      <c r="D55" s="29"/>
      <c r="E55" s="29"/>
      <c r="F55" s="29"/>
      <c r="G55" s="29"/>
    </row>
    <row r="56" spans="1:7" ht="12.75" customHeight="1">
      <c r="A56" s="28" t="s">
        <v>469</v>
      </c>
      <c r="B56" s="34" t="s">
        <v>459</v>
      </c>
      <c r="C56" s="29">
        <v>419306</v>
      </c>
      <c r="D56" s="29">
        <v>85766</v>
      </c>
      <c r="E56" s="29">
        <v>74156</v>
      </c>
      <c r="F56" s="27">
        <f>+(E56-D56)/D56</f>
        <v>-0.1353683277755754</v>
      </c>
      <c r="G56" s="35">
        <f>+E56/$E$72</f>
        <v>0.11236370468692232</v>
      </c>
    </row>
    <row r="57" spans="1:7" ht="12.75" customHeight="1">
      <c r="A57" s="28" t="s">
        <v>461</v>
      </c>
      <c r="B57" s="30">
        <v>15179000</v>
      </c>
      <c r="C57" s="29">
        <v>382398</v>
      </c>
      <c r="D57" s="29">
        <v>111968</v>
      </c>
      <c r="E57" s="29">
        <v>60098</v>
      </c>
      <c r="F57" s="27">
        <f aca="true" t="shared" si="3" ref="F57:F72">+(E57-D57)/D57</f>
        <v>-0.4632573592454987</v>
      </c>
      <c r="G57" s="35">
        <f aca="true" t="shared" si="4" ref="G57:G72">+E57/$E$72</f>
        <v>0.09106254280536515</v>
      </c>
    </row>
    <row r="58" spans="1:7" ht="12.75" customHeight="1">
      <c r="A58" s="28" t="s">
        <v>511</v>
      </c>
      <c r="B58" s="30">
        <v>23040000</v>
      </c>
      <c r="C58" s="29">
        <v>289630</v>
      </c>
      <c r="D58" s="29">
        <v>80969</v>
      </c>
      <c r="E58" s="29">
        <v>50755</v>
      </c>
      <c r="F58" s="27">
        <f t="shared" si="3"/>
        <v>-0.3731551581469451</v>
      </c>
      <c r="G58" s="35">
        <f t="shared" si="4"/>
        <v>0.07690571000842471</v>
      </c>
    </row>
    <row r="59" spans="1:7" ht="12.75" customHeight="1">
      <c r="A59" s="28" t="s">
        <v>14</v>
      </c>
      <c r="B59" s="32">
        <v>17019900</v>
      </c>
      <c r="C59" s="29">
        <v>222185</v>
      </c>
      <c r="D59" s="29">
        <v>49150</v>
      </c>
      <c r="E59" s="29">
        <v>50407</v>
      </c>
      <c r="F59" s="27">
        <f t="shared" si="3"/>
        <v>0.02557477110885046</v>
      </c>
      <c r="G59" s="35">
        <f t="shared" si="4"/>
        <v>0.07637840851925257</v>
      </c>
    </row>
    <row r="60" spans="1:7" ht="12.75" customHeight="1">
      <c r="A60" s="28" t="s">
        <v>457</v>
      </c>
      <c r="B60" s="30">
        <v>10019000</v>
      </c>
      <c r="C60" s="29">
        <v>301489</v>
      </c>
      <c r="D60" s="29">
        <v>43576</v>
      </c>
      <c r="E60" s="29">
        <v>44611</v>
      </c>
      <c r="F60" s="27">
        <f t="shared" si="3"/>
        <v>0.023751606388837894</v>
      </c>
      <c r="G60" s="35">
        <f t="shared" si="4"/>
        <v>0.06759611130304077</v>
      </c>
    </row>
    <row r="61" spans="1:7" ht="12.75" customHeight="1">
      <c r="A61" s="28" t="s">
        <v>260</v>
      </c>
      <c r="B61" s="30">
        <v>10059000</v>
      </c>
      <c r="C61" s="29">
        <v>398999</v>
      </c>
      <c r="D61" s="29">
        <v>98321</v>
      </c>
      <c r="E61" s="29">
        <v>38760</v>
      </c>
      <c r="F61" s="27">
        <f t="shared" si="3"/>
        <v>-0.6057810640656625</v>
      </c>
      <c r="G61" s="35">
        <f t="shared" si="4"/>
        <v>0.058730476207793154</v>
      </c>
    </row>
    <row r="62" spans="1:7" ht="12.75" customHeight="1">
      <c r="A62" s="28" t="s">
        <v>470</v>
      </c>
      <c r="B62" s="32">
        <v>23099090</v>
      </c>
      <c r="C62" s="29">
        <v>157413</v>
      </c>
      <c r="D62" s="29">
        <v>34855</v>
      </c>
      <c r="E62" s="29">
        <v>36165</v>
      </c>
      <c r="F62" s="27">
        <f t="shared" si="3"/>
        <v>0.037584277721991105</v>
      </c>
      <c r="G62" s="35">
        <f t="shared" si="4"/>
        <v>0.054798443551466444</v>
      </c>
    </row>
    <row r="63" spans="1:7" ht="12.75" customHeight="1">
      <c r="A63" s="28" t="s">
        <v>264</v>
      </c>
      <c r="B63" s="30">
        <v>21069090</v>
      </c>
      <c r="C63" s="29">
        <v>62375</v>
      </c>
      <c r="D63" s="29">
        <v>16033</v>
      </c>
      <c r="E63" s="29">
        <v>13956</v>
      </c>
      <c r="F63" s="27">
        <f t="shared" si="3"/>
        <v>-0.12954531279236575</v>
      </c>
      <c r="G63" s="35">
        <f t="shared" si="4"/>
        <v>0.021146607996799825</v>
      </c>
    </row>
    <row r="64" spans="1:7" ht="12.75" customHeight="1">
      <c r="A64" s="28" t="s">
        <v>512</v>
      </c>
      <c r="B64" s="30">
        <v>44160000</v>
      </c>
      <c r="C64" s="29">
        <v>43872</v>
      </c>
      <c r="D64" s="29">
        <v>17675</v>
      </c>
      <c r="E64" s="29">
        <v>13053</v>
      </c>
      <c r="F64" s="27">
        <f t="shared" si="3"/>
        <v>-0.2614992927864215</v>
      </c>
      <c r="G64" s="35">
        <f t="shared" si="4"/>
        <v>0.019778351546447987</v>
      </c>
    </row>
    <row r="65" spans="1:7" ht="12.75" customHeight="1">
      <c r="A65" s="28" t="s">
        <v>477</v>
      </c>
      <c r="B65" s="30">
        <v>10063000</v>
      </c>
      <c r="C65" s="29">
        <v>68335</v>
      </c>
      <c r="D65" s="29">
        <v>9344</v>
      </c>
      <c r="E65" s="29">
        <v>12611</v>
      </c>
      <c r="F65" s="27">
        <f t="shared" si="3"/>
        <v>0.3496361301369863</v>
      </c>
      <c r="G65" s="35">
        <f t="shared" si="4"/>
        <v>0.019108618045832804</v>
      </c>
    </row>
    <row r="66" spans="1:7" ht="12.75" customHeight="1">
      <c r="A66" s="28" t="s">
        <v>513</v>
      </c>
      <c r="B66" s="30">
        <v>10070000</v>
      </c>
      <c r="C66" s="29">
        <v>79341</v>
      </c>
      <c r="D66" s="29">
        <v>582</v>
      </c>
      <c r="E66" s="29">
        <v>11050</v>
      </c>
      <c r="F66" s="27">
        <f t="shared" si="3"/>
        <v>17.986254295532646</v>
      </c>
      <c r="G66" s="35">
        <f t="shared" si="4"/>
        <v>0.01674333751537963</v>
      </c>
    </row>
    <row r="67" spans="1:7" ht="12.75" customHeight="1">
      <c r="A67" s="28" t="s">
        <v>134</v>
      </c>
      <c r="B67" s="30">
        <v>10030000</v>
      </c>
      <c r="C67" s="29">
        <v>32253</v>
      </c>
      <c r="D67" s="29">
        <v>11820</v>
      </c>
      <c r="E67" s="29">
        <v>10384</v>
      </c>
      <c r="F67" s="27">
        <f t="shared" si="3"/>
        <v>-0.12148900169204738</v>
      </c>
      <c r="G67" s="35">
        <f t="shared" si="4"/>
        <v>0.015734191561963987</v>
      </c>
    </row>
    <row r="68" spans="1:7" ht="12.75" customHeight="1">
      <c r="A68" s="28" t="s">
        <v>510</v>
      </c>
      <c r="B68" s="30">
        <v>23031000</v>
      </c>
      <c r="C68" s="29">
        <v>73899</v>
      </c>
      <c r="D68" s="29">
        <v>17346</v>
      </c>
      <c r="E68" s="29">
        <v>8911</v>
      </c>
      <c r="F68" s="27">
        <f t="shared" si="3"/>
        <v>-0.48627925746569817</v>
      </c>
      <c r="G68" s="35">
        <f t="shared" si="4"/>
        <v>0.013502251637968131</v>
      </c>
    </row>
    <row r="69" spans="1:7" ht="12.75" customHeight="1">
      <c r="A69" s="28" t="s">
        <v>466</v>
      </c>
      <c r="B69" s="30">
        <v>11071000</v>
      </c>
      <c r="C69" s="29">
        <v>23667</v>
      </c>
      <c r="D69" s="29">
        <v>3481</v>
      </c>
      <c r="E69" s="29">
        <v>8174</v>
      </c>
      <c r="F69" s="27">
        <f t="shared" si="3"/>
        <v>1.3481758115484057</v>
      </c>
      <c r="G69" s="35">
        <f t="shared" si="4"/>
        <v>0.012385524058888061</v>
      </c>
    </row>
    <row r="70" spans="1:7" ht="12.75" customHeight="1">
      <c r="A70" s="28" t="s">
        <v>250</v>
      </c>
      <c r="B70" s="30" t="s">
        <v>460</v>
      </c>
      <c r="C70" s="29">
        <v>46792</v>
      </c>
      <c r="D70" s="29">
        <v>10674</v>
      </c>
      <c r="E70" s="29">
        <v>7876</v>
      </c>
      <c r="F70" s="27">
        <f t="shared" si="3"/>
        <v>-0.2621322840547124</v>
      </c>
      <c r="G70" s="35">
        <f t="shared" si="4"/>
        <v>0.01193398427793031</v>
      </c>
    </row>
    <row r="71" spans="1:7" ht="12.75" customHeight="1">
      <c r="A71" s="28" t="s">
        <v>40</v>
      </c>
      <c r="B71" s="33"/>
      <c r="C71" s="29">
        <v>1408814</v>
      </c>
      <c r="D71" s="29">
        <v>305966</v>
      </c>
      <c r="E71" s="29">
        <v>218996</v>
      </c>
      <c r="F71" s="27">
        <f t="shared" si="3"/>
        <v>-0.2842472693044325</v>
      </c>
      <c r="G71" s="35">
        <f t="shared" si="4"/>
        <v>0.3318302210423599</v>
      </c>
    </row>
    <row r="72" spans="1:7" ht="12.75" customHeight="1">
      <c r="A72" s="33" t="s">
        <v>38</v>
      </c>
      <c r="B72" s="33"/>
      <c r="C72" s="29">
        <f>+balanza!B13</f>
        <v>4010769</v>
      </c>
      <c r="D72" s="29">
        <f>+balanza!C13</f>
        <v>897526</v>
      </c>
      <c r="E72" s="29">
        <f>+balanza!D13</f>
        <v>659964</v>
      </c>
      <c r="F72" s="27">
        <f t="shared" si="3"/>
        <v>-0.26468536844615087</v>
      </c>
      <c r="G72" s="35">
        <f t="shared" si="4"/>
        <v>1</v>
      </c>
    </row>
    <row r="73" spans="1:7" ht="12" thickBot="1">
      <c r="A73" s="231"/>
      <c r="B73" s="231"/>
      <c r="C73" s="232"/>
      <c r="D73" s="232"/>
      <c r="E73" s="232"/>
      <c r="F73" s="231"/>
      <c r="G73" s="231"/>
    </row>
    <row r="74" spans="1:7" ht="12.75" customHeight="1" thickTop="1">
      <c r="A74" s="270" t="s">
        <v>50</v>
      </c>
      <c r="B74" s="270"/>
      <c r="C74" s="270"/>
      <c r="D74" s="270"/>
      <c r="E74" s="270"/>
      <c r="F74" s="270"/>
      <c r="G74" s="270"/>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370"/>
  <sheetViews>
    <sheetView tabSelected="1" zoomScalePageLayoutView="0" workbookViewId="0" topLeftCell="B1">
      <selection activeCell="T29" sqref="T29"/>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hidden="1" customWidth="1"/>
    <col min="19" max="19" width="12.28125" style="48" customWidth="1"/>
    <col min="20" max="21" width="13.00390625" style="48" bestFit="1" customWidth="1"/>
    <col min="22" max="16384" width="11.421875" style="48" customWidth="1"/>
  </cols>
  <sheetData>
    <row r="1" spans="1:21" ht="19.5" customHeight="1">
      <c r="A1" s="278" t="s">
        <v>310</v>
      </c>
      <c r="B1" s="278"/>
      <c r="C1" s="278"/>
      <c r="D1" s="278"/>
      <c r="E1" s="278"/>
      <c r="F1" s="278"/>
      <c r="G1" s="278"/>
      <c r="H1" s="278"/>
      <c r="I1" s="278"/>
      <c r="J1" s="278"/>
      <c r="K1" s="278"/>
      <c r="L1" s="278"/>
      <c r="M1" s="55"/>
      <c r="P1" s="156"/>
      <c r="Q1" s="156"/>
      <c r="R1" s="156"/>
      <c r="S1" s="156"/>
      <c r="T1" s="156"/>
      <c r="U1" s="156"/>
    </row>
    <row r="2" spans="1:21" ht="19.5" customHeight="1">
      <c r="A2" s="276" t="s">
        <v>305</v>
      </c>
      <c r="B2" s="276"/>
      <c r="C2" s="276"/>
      <c r="D2" s="276"/>
      <c r="E2" s="276"/>
      <c r="F2" s="276"/>
      <c r="G2" s="276"/>
      <c r="H2" s="276"/>
      <c r="I2" s="276"/>
      <c r="J2" s="276"/>
      <c r="K2" s="276"/>
      <c r="L2" s="276"/>
      <c r="P2" s="162"/>
      <c r="Q2" s="162"/>
      <c r="R2" s="162"/>
      <c r="S2" s="162"/>
      <c r="T2" s="162"/>
      <c r="U2" s="162"/>
    </row>
    <row r="3" spans="1:21" ht="11.25">
      <c r="A3" s="43"/>
      <c r="B3" s="43"/>
      <c r="C3" s="282" t="s">
        <v>182</v>
      </c>
      <c r="D3" s="282"/>
      <c r="E3" s="282"/>
      <c r="F3" s="282"/>
      <c r="G3" s="50"/>
      <c r="H3" s="282" t="s">
        <v>183</v>
      </c>
      <c r="I3" s="282"/>
      <c r="J3" s="282"/>
      <c r="K3" s="282"/>
      <c r="L3" s="50"/>
      <c r="M3" s="279" t="s">
        <v>350</v>
      </c>
      <c r="N3" s="279"/>
      <c r="O3" s="279"/>
      <c r="P3" s="156"/>
      <c r="Q3" s="156"/>
      <c r="R3" s="156"/>
      <c r="S3" s="156"/>
      <c r="T3" s="156"/>
      <c r="U3" s="156"/>
    </row>
    <row r="4" spans="1:21" ht="11.25">
      <c r="A4" s="43" t="s">
        <v>199</v>
      </c>
      <c r="B4" s="158" t="s">
        <v>167</v>
      </c>
      <c r="C4" s="157">
        <v>2008</v>
      </c>
      <c r="D4" s="280" t="s">
        <v>490</v>
      </c>
      <c r="E4" s="280"/>
      <c r="F4" s="280"/>
      <c r="G4" s="50"/>
      <c r="H4" s="157">
        <f>+C4</f>
        <v>2008</v>
      </c>
      <c r="I4" s="280" t="str">
        <f>+D4</f>
        <v>Enero - marzo</v>
      </c>
      <c r="J4" s="280"/>
      <c r="K4" s="280"/>
      <c r="L4" s="158" t="s">
        <v>394</v>
      </c>
      <c r="M4" s="281" t="s">
        <v>349</v>
      </c>
      <c r="N4" s="281"/>
      <c r="O4" s="281"/>
      <c r="P4" s="156"/>
      <c r="Q4" s="156"/>
      <c r="R4" s="156"/>
      <c r="S4" s="156"/>
      <c r="T4" s="156"/>
      <c r="U4" s="156"/>
    </row>
    <row r="5" spans="1:15" ht="11.25">
      <c r="A5" s="159"/>
      <c r="B5" s="163" t="s">
        <v>48</v>
      </c>
      <c r="C5" s="159"/>
      <c r="D5" s="160">
        <v>2008</v>
      </c>
      <c r="E5" s="160">
        <v>2009</v>
      </c>
      <c r="F5" s="161" t="s">
        <v>471</v>
      </c>
      <c r="G5" s="163"/>
      <c r="H5" s="159"/>
      <c r="I5" s="160">
        <f>+D5</f>
        <v>2008</v>
      </c>
      <c r="J5" s="160">
        <f>+E5</f>
        <v>2009</v>
      </c>
      <c r="K5" s="161" t="str">
        <f>+F5</f>
        <v>Var % 09/08</v>
      </c>
      <c r="L5" s="163">
        <v>2008</v>
      </c>
      <c r="M5" s="164">
        <v>2007</v>
      </c>
      <c r="N5" s="164">
        <v>2008</v>
      </c>
      <c r="O5" s="163" t="s">
        <v>322</v>
      </c>
    </row>
    <row r="6" spans="1:12" ht="11.25">
      <c r="A6" s="43"/>
      <c r="B6" s="43"/>
      <c r="C6" s="43"/>
      <c r="D6" s="43"/>
      <c r="E6" s="43"/>
      <c r="F6" s="43"/>
      <c r="G6" s="43"/>
      <c r="H6" s="43"/>
      <c r="I6" s="43"/>
      <c r="J6" s="43"/>
      <c r="K6" s="43"/>
      <c r="L6" s="43"/>
    </row>
    <row r="7" spans="1:15" s="55" customFormat="1" ht="11.25">
      <c r="A7" s="52" t="s">
        <v>397</v>
      </c>
      <c r="B7" s="52"/>
      <c r="C7" s="52"/>
      <c r="D7" s="52"/>
      <c r="E7" s="52"/>
      <c r="F7" s="52"/>
      <c r="G7" s="52"/>
      <c r="H7" s="53">
        <f>+balanza!B9</f>
        <v>6780260</v>
      </c>
      <c r="I7" s="53">
        <f>+balanza!C9</f>
        <v>1927734</v>
      </c>
      <c r="J7" s="53">
        <f>+balanza!D9</f>
        <v>1708414</v>
      </c>
      <c r="K7" s="51">
        <f>+J7/I7*100-100</f>
        <v>-11.377088332726402</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401</v>
      </c>
      <c r="B9" s="165"/>
      <c r="C9" s="165">
        <f>+C11+C44</f>
        <v>2953208.280999999</v>
      </c>
      <c r="D9" s="165">
        <f>+D11+D44</f>
        <v>846302.5050000001</v>
      </c>
      <c r="E9" s="165">
        <f>+E11+E44</f>
        <v>1023472.422</v>
      </c>
      <c r="F9" s="166">
        <f>+E9/D9*100-100</f>
        <v>20.93458496852729</v>
      </c>
      <c r="G9" s="165"/>
      <c r="H9" s="165">
        <f>+H11+H44</f>
        <v>4355971.83</v>
      </c>
      <c r="I9" s="165">
        <f>+I11+I44</f>
        <v>1402102.9299999997</v>
      </c>
      <c r="J9" s="165">
        <f>+J11+J44</f>
        <v>1188454.11</v>
      </c>
      <c r="K9" s="166">
        <f>+J9/I9*100-100</f>
        <v>-15.237741497337836</v>
      </c>
      <c r="L9" s="166">
        <f>+J9/$J$7*100</f>
        <v>69.56476064935082</v>
      </c>
      <c r="M9" s="166"/>
      <c r="N9" s="166"/>
      <c r="O9" s="166"/>
      <c r="R9" s="54"/>
    </row>
    <row r="10" spans="1:18" ht="11.25" customHeight="1">
      <c r="A10" s="43"/>
      <c r="B10" s="43"/>
      <c r="C10" s="45"/>
      <c r="D10" s="45"/>
      <c r="E10" s="45"/>
      <c r="F10" s="46"/>
      <c r="G10" s="46"/>
      <c r="H10" s="45"/>
      <c r="I10" s="45"/>
      <c r="J10" s="45"/>
      <c r="K10" s="46"/>
      <c r="R10" s="49"/>
    </row>
    <row r="11" spans="1:18" ht="11.25" customHeight="1">
      <c r="A11" s="52" t="s">
        <v>200</v>
      </c>
      <c r="B11" s="52"/>
      <c r="C11" s="53">
        <f>+C13+C30</f>
        <v>2412076.178999999</v>
      </c>
      <c r="D11" s="53">
        <f>+D13+D30</f>
        <v>754758.8100000002</v>
      </c>
      <c r="E11" s="53">
        <f>+E13+E30</f>
        <v>930740.002</v>
      </c>
      <c r="F11" s="51">
        <f>+E11/D11*100-100</f>
        <v>23.316215679549316</v>
      </c>
      <c r="G11" s="51"/>
      <c r="H11" s="53">
        <f>+H13+H30</f>
        <v>3313795.824</v>
      </c>
      <c r="I11" s="53">
        <f>+I13+I30</f>
        <v>1235121.9089999998</v>
      </c>
      <c r="J11" s="53">
        <f>+J13+J30</f>
        <v>996741.7220000001</v>
      </c>
      <c r="K11" s="51">
        <f>+J11/I11*100-100</f>
        <v>-19.300134283343823</v>
      </c>
      <c r="L11" s="51">
        <f>+J11/J9*100</f>
        <v>83.86875972855191</v>
      </c>
      <c r="M11" s="49">
        <f>+I11/D11</f>
        <v>1.6364458322785254</v>
      </c>
      <c r="N11" s="49">
        <f>+J11/E11</f>
        <v>1.070913165715639</v>
      </c>
      <c r="O11" s="49">
        <f>+N11/M11*100-100</f>
        <v>-34.55859371620386</v>
      </c>
      <c r="R11" s="54"/>
    </row>
    <row r="12" spans="1:18" ht="11.25" customHeight="1">
      <c r="A12" s="43"/>
      <c r="B12" s="43"/>
      <c r="C12" s="45"/>
      <c r="D12" s="45"/>
      <c r="E12" s="45"/>
      <c r="F12" s="46"/>
      <c r="G12" s="46"/>
      <c r="H12" s="45"/>
      <c r="I12" s="45"/>
      <c r="J12" s="45"/>
      <c r="K12" s="46"/>
      <c r="L12" s="46"/>
      <c r="R12" s="49"/>
    </row>
    <row r="13" spans="1:18" s="55" customFormat="1" ht="11.25" customHeight="1">
      <c r="A13" s="52" t="s">
        <v>370</v>
      </c>
      <c r="B13" s="52"/>
      <c r="C13" s="53">
        <f>SUM(C14:C28)</f>
        <v>2389191.115999999</v>
      </c>
      <c r="D13" s="53">
        <f>SUM(D14:D28)</f>
        <v>754180.4540000001</v>
      </c>
      <c r="E13" s="53">
        <f>SUM(E14:E28)</f>
        <v>928940.1849999999</v>
      </c>
      <c r="F13" s="51">
        <f>+E13/D13*100-100</f>
        <v>23.17213739405659</v>
      </c>
      <c r="G13" s="51"/>
      <c r="H13" s="53">
        <f>SUM(H14:H28)</f>
        <v>3138241.511</v>
      </c>
      <c r="I13" s="53">
        <f>SUM(I14:I28)</f>
        <v>1228444.2239999997</v>
      </c>
      <c r="J13" s="53">
        <f>SUM(J14:J28)</f>
        <v>988126.079</v>
      </c>
      <c r="K13" s="51">
        <f>+J13/I13*100-100</f>
        <v>-19.562804749692873</v>
      </c>
      <c r="L13" s="51">
        <f>+J13/J11*100</f>
        <v>99.13561930740569</v>
      </c>
      <c r="M13" s="54"/>
      <c r="N13" s="54"/>
      <c r="O13" s="54"/>
      <c r="R13" s="54"/>
    </row>
    <row r="14" spans="1:18" ht="11.25" customHeight="1">
      <c r="A14" s="44" t="s">
        <v>357</v>
      </c>
      <c r="B14" s="168" t="s">
        <v>187</v>
      </c>
      <c r="C14" s="45">
        <v>836884.534</v>
      </c>
      <c r="D14" s="45">
        <v>418596.523</v>
      </c>
      <c r="E14" s="45">
        <v>533990.162</v>
      </c>
      <c r="F14" s="46">
        <f aca="true" t="shared" si="0" ref="F14:F42">+E14/D14*100-100</f>
        <v>27.566793477641966</v>
      </c>
      <c r="G14" s="46"/>
      <c r="H14" s="45">
        <v>1250050.59</v>
      </c>
      <c r="I14" s="45">
        <v>645864.387</v>
      </c>
      <c r="J14" s="45">
        <v>550062.223</v>
      </c>
      <c r="K14" s="46">
        <f aca="true" t="shared" si="1" ref="K14:K28">+J14/I14*100-100</f>
        <v>-14.833170233304713</v>
      </c>
      <c r="L14" s="46">
        <f>+J14/$J$13*100</f>
        <v>55.66721035808225</v>
      </c>
      <c r="M14" s="49">
        <f>+I14/D14</f>
        <v>1.5429282172991199</v>
      </c>
      <c r="N14" s="49">
        <f>+J14/E14</f>
        <v>1.0300980470123342</v>
      </c>
      <c r="O14" s="49">
        <f>+N14/M14*100-100</f>
        <v>-33.23746137616756</v>
      </c>
      <c r="R14" s="49"/>
    </row>
    <row r="15" spans="1:18" ht="11.25" customHeight="1">
      <c r="A15" s="44" t="s">
        <v>171</v>
      </c>
      <c r="B15" s="168" t="s">
        <v>188</v>
      </c>
      <c r="C15" s="45">
        <v>770708.218</v>
      </c>
      <c r="D15" s="45">
        <v>67704.979</v>
      </c>
      <c r="E15" s="45">
        <v>111630.222</v>
      </c>
      <c r="F15" s="46">
        <f t="shared" si="0"/>
        <v>64.87741913338454</v>
      </c>
      <c r="G15" s="46"/>
      <c r="H15" s="45">
        <v>670625.889</v>
      </c>
      <c r="I15" s="45">
        <v>56831.994</v>
      </c>
      <c r="J15" s="45">
        <v>71955.188</v>
      </c>
      <c r="K15" s="46">
        <f t="shared" si="1"/>
        <v>26.610352612297916</v>
      </c>
      <c r="L15" s="46">
        <f aca="true" t="shared" si="2" ref="L15:L28">+J15/$J$13*100</f>
        <v>7.281984508780483</v>
      </c>
      <c r="M15" s="49">
        <f aca="true" t="shared" si="3" ref="M15:M28">+I15/D15</f>
        <v>0.8394064194303936</v>
      </c>
      <c r="N15" s="49">
        <f aca="true" t="shared" si="4" ref="N15:N28">+J15/E15</f>
        <v>0.644585191275531</v>
      </c>
      <c r="O15" s="49">
        <f aca="true" t="shared" si="5" ref="O15:O28">+N15/M15*100-100</f>
        <v>-23.20940412715271</v>
      </c>
      <c r="R15" s="49"/>
    </row>
    <row r="16" spans="1:18" ht="11.25" customHeight="1">
      <c r="A16" s="44" t="s">
        <v>172</v>
      </c>
      <c r="B16" s="168" t="s">
        <v>189</v>
      </c>
      <c r="C16" s="45">
        <v>160252.397</v>
      </c>
      <c r="D16" s="45">
        <v>1477.623</v>
      </c>
      <c r="E16" s="45">
        <v>3049.81</v>
      </c>
      <c r="F16" s="46">
        <f t="shared" si="0"/>
        <v>106.39973795751692</v>
      </c>
      <c r="G16" s="46"/>
      <c r="H16" s="45">
        <v>176427.045</v>
      </c>
      <c r="I16" s="45">
        <v>1988.694</v>
      </c>
      <c r="J16" s="45">
        <v>3100.939</v>
      </c>
      <c r="K16" s="46">
        <f t="shared" si="1"/>
        <v>55.928413320500795</v>
      </c>
      <c r="L16" s="46">
        <f t="shared" si="2"/>
        <v>0.31382017597776607</v>
      </c>
      <c r="M16" s="49">
        <f t="shared" si="3"/>
        <v>1.3458737445207607</v>
      </c>
      <c r="N16" s="49">
        <f t="shared" si="4"/>
        <v>1.0167646509126798</v>
      </c>
      <c r="O16" s="49">
        <f t="shared" si="5"/>
        <v>-24.453192206767525</v>
      </c>
      <c r="R16" s="49"/>
    </row>
    <row r="17" spans="1:18" ht="11.25" customHeight="1">
      <c r="A17" s="44" t="s">
        <v>177</v>
      </c>
      <c r="B17" s="168" t="s">
        <v>224</v>
      </c>
      <c r="C17" s="45">
        <v>84998.301</v>
      </c>
      <c r="D17" s="45">
        <v>26294.364</v>
      </c>
      <c r="E17" s="45">
        <v>17251.106</v>
      </c>
      <c r="F17" s="46">
        <f t="shared" si="0"/>
        <v>-34.392381576523405</v>
      </c>
      <c r="G17" s="46"/>
      <c r="H17" s="45">
        <v>131665.345</v>
      </c>
      <c r="I17" s="45">
        <v>41030.652</v>
      </c>
      <c r="J17" s="45">
        <v>18640.475</v>
      </c>
      <c r="K17" s="46">
        <f t="shared" si="1"/>
        <v>-54.569391195635895</v>
      </c>
      <c r="L17" s="46">
        <f t="shared" si="2"/>
        <v>1.8864470229208472</v>
      </c>
      <c r="M17" s="49">
        <f t="shared" si="3"/>
        <v>1.560435232432319</v>
      </c>
      <c r="N17" s="49">
        <f t="shared" si="4"/>
        <v>1.0805379666671806</v>
      </c>
      <c r="O17" s="49">
        <f t="shared" si="5"/>
        <v>-30.754065006408595</v>
      </c>
      <c r="R17" s="49"/>
    </row>
    <row r="18" spans="1:18" ht="11.25" customHeight="1">
      <c r="A18" s="44" t="s">
        <v>173</v>
      </c>
      <c r="B18" s="168" t="s">
        <v>225</v>
      </c>
      <c r="C18" s="45">
        <v>88816.411</v>
      </c>
      <c r="D18" s="45">
        <v>56451.607</v>
      </c>
      <c r="E18" s="45">
        <v>70749.701</v>
      </c>
      <c r="F18" s="46">
        <f t="shared" si="0"/>
        <v>25.3280548771623</v>
      </c>
      <c r="G18" s="46"/>
      <c r="H18" s="45">
        <v>111267.648</v>
      </c>
      <c r="I18" s="45">
        <v>69872.236</v>
      </c>
      <c r="J18" s="45">
        <v>62308.013</v>
      </c>
      <c r="K18" s="46">
        <f t="shared" si="1"/>
        <v>-10.82579209287077</v>
      </c>
      <c r="L18" s="46">
        <f t="shared" si="2"/>
        <v>6.305674379433112</v>
      </c>
      <c r="M18" s="49">
        <f t="shared" si="3"/>
        <v>1.2377368814319138</v>
      </c>
      <c r="N18" s="49">
        <f t="shared" si="4"/>
        <v>0.8806823508695817</v>
      </c>
      <c r="O18" s="49">
        <f t="shared" si="5"/>
        <v>-28.847369414189444</v>
      </c>
      <c r="R18" s="49"/>
    </row>
    <row r="19" spans="1:18" ht="11.25" customHeight="1">
      <c r="A19" s="44" t="s">
        <v>358</v>
      </c>
      <c r="B19" s="168" t="s">
        <v>226</v>
      </c>
      <c r="C19" s="45">
        <v>133087.513</v>
      </c>
      <c r="D19" s="45">
        <v>44355.3</v>
      </c>
      <c r="E19" s="45">
        <v>54915.759</v>
      </c>
      <c r="F19" s="46">
        <f t="shared" si="0"/>
        <v>23.808787224976484</v>
      </c>
      <c r="G19" s="46"/>
      <c r="H19" s="45">
        <v>138379.119</v>
      </c>
      <c r="I19" s="45">
        <v>44719.338</v>
      </c>
      <c r="J19" s="45">
        <v>40921.487</v>
      </c>
      <c r="K19" s="46">
        <f t="shared" si="1"/>
        <v>-8.492636899052485</v>
      </c>
      <c r="L19" s="46">
        <f t="shared" si="2"/>
        <v>4.141322435433869</v>
      </c>
      <c r="M19" s="49">
        <f t="shared" si="3"/>
        <v>1.0082073168257233</v>
      </c>
      <c r="N19" s="49">
        <f t="shared" si="4"/>
        <v>0.745168376895237</v>
      </c>
      <c r="O19" s="49">
        <f t="shared" si="5"/>
        <v>-26.08976700929405</v>
      </c>
      <c r="R19" s="49"/>
    </row>
    <row r="20" spans="1:18" ht="11.25" customHeight="1">
      <c r="A20" s="44" t="s">
        <v>472</v>
      </c>
      <c r="B20" s="168" t="s">
        <v>227</v>
      </c>
      <c r="C20" s="45">
        <v>35330.215</v>
      </c>
      <c r="D20" s="45">
        <v>21813.601</v>
      </c>
      <c r="E20" s="45">
        <v>31492.127</v>
      </c>
      <c r="F20" s="46">
        <f t="shared" si="0"/>
        <v>44.369226337274625</v>
      </c>
      <c r="G20" s="46"/>
      <c r="H20" s="45">
        <v>212114.153</v>
      </c>
      <c r="I20" s="45">
        <v>141461.512</v>
      </c>
      <c r="J20" s="45">
        <v>115656.584</v>
      </c>
      <c r="K20" s="46">
        <f t="shared" si="1"/>
        <v>-18.24165996472594</v>
      </c>
      <c r="L20" s="46">
        <f t="shared" si="2"/>
        <v>11.704638351114706</v>
      </c>
      <c r="M20" s="49">
        <f t="shared" si="3"/>
        <v>6.485014189083223</v>
      </c>
      <c r="N20" s="49">
        <f t="shared" si="4"/>
        <v>3.67255549299671</v>
      </c>
      <c r="O20" s="49">
        <f t="shared" si="5"/>
        <v>-43.36858199664334</v>
      </c>
      <c r="R20" s="49"/>
    </row>
    <row r="21" spans="1:18" ht="11.25" customHeight="1">
      <c r="A21" s="44" t="s">
        <v>359</v>
      </c>
      <c r="B21" s="168" t="s">
        <v>228</v>
      </c>
      <c r="C21" s="45">
        <v>62219.829</v>
      </c>
      <c r="D21" s="45">
        <v>49594.478</v>
      </c>
      <c r="E21" s="45">
        <v>50558.176</v>
      </c>
      <c r="F21" s="46">
        <f t="shared" si="0"/>
        <v>1.9431558489233254</v>
      </c>
      <c r="G21" s="46"/>
      <c r="H21" s="45">
        <v>75005.13</v>
      </c>
      <c r="I21" s="45">
        <v>62375.655</v>
      </c>
      <c r="J21" s="45">
        <v>44911.926</v>
      </c>
      <c r="K21" s="46">
        <f t="shared" si="1"/>
        <v>-27.99766832107815</v>
      </c>
      <c r="L21" s="46">
        <f t="shared" si="2"/>
        <v>4.545161488446051</v>
      </c>
      <c r="M21" s="49">
        <f t="shared" si="3"/>
        <v>1.257713711595069</v>
      </c>
      <c r="N21" s="49">
        <f t="shared" si="4"/>
        <v>0.8883217226824006</v>
      </c>
      <c r="O21" s="49">
        <f t="shared" si="5"/>
        <v>-29.370117023228985</v>
      </c>
      <c r="R21" s="49"/>
    </row>
    <row r="22" spans="1:18" ht="11.25" customHeight="1">
      <c r="A22" s="44" t="s">
        <v>174</v>
      </c>
      <c r="B22" s="168" t="s">
        <v>371</v>
      </c>
      <c r="C22" s="45">
        <v>49426.158</v>
      </c>
      <c r="D22" s="45">
        <v>36194.622</v>
      </c>
      <c r="E22" s="45">
        <v>35786.25</v>
      </c>
      <c r="F22" s="46">
        <f t="shared" si="0"/>
        <v>-1.1282670668587258</v>
      </c>
      <c r="G22" s="46"/>
      <c r="H22" s="45">
        <v>52779.167</v>
      </c>
      <c r="I22" s="45">
        <v>40029.855</v>
      </c>
      <c r="J22" s="45">
        <v>30227.931</v>
      </c>
      <c r="K22" s="46">
        <f t="shared" si="1"/>
        <v>-24.48653386328779</v>
      </c>
      <c r="L22" s="46">
        <f t="shared" si="2"/>
        <v>3.0591168113477147</v>
      </c>
      <c r="M22" s="49">
        <f t="shared" si="3"/>
        <v>1.10596140498442</v>
      </c>
      <c r="N22" s="49">
        <f t="shared" si="4"/>
        <v>0.8446800377239861</v>
      </c>
      <c r="O22" s="49">
        <f t="shared" si="5"/>
        <v>-23.62481783567435</v>
      </c>
      <c r="R22" s="49"/>
    </row>
    <row r="23" spans="1:18" ht="11.25" customHeight="1">
      <c r="A23" s="44" t="s">
        <v>386</v>
      </c>
      <c r="B23" s="168" t="s">
        <v>231</v>
      </c>
      <c r="C23" s="45">
        <v>2311.508</v>
      </c>
      <c r="D23" s="45">
        <v>1840.196</v>
      </c>
      <c r="E23" s="45">
        <v>517.456</v>
      </c>
      <c r="F23" s="46">
        <f t="shared" si="0"/>
        <v>-71.88038665446507</v>
      </c>
      <c r="G23" s="46"/>
      <c r="H23" s="45">
        <v>15199.865</v>
      </c>
      <c r="I23" s="45">
        <v>11251.135</v>
      </c>
      <c r="J23" s="45">
        <v>2511.157</v>
      </c>
      <c r="K23" s="46">
        <f t="shared" si="1"/>
        <v>-77.68085619806357</v>
      </c>
      <c r="L23" s="46">
        <f t="shared" si="2"/>
        <v>0.254133258231716</v>
      </c>
      <c r="M23" s="49">
        <f t="shared" si="3"/>
        <v>6.114095998469729</v>
      </c>
      <c r="N23" s="49">
        <f t="shared" si="4"/>
        <v>4.852889907547695</v>
      </c>
      <c r="O23" s="49">
        <f t="shared" si="5"/>
        <v>-20.627842468251984</v>
      </c>
      <c r="R23" s="49"/>
    </row>
    <row r="24" spans="1:18" ht="11.25" customHeight="1">
      <c r="A24" s="44" t="s">
        <v>360</v>
      </c>
      <c r="B24" s="168" t="s">
        <v>232</v>
      </c>
      <c r="C24" s="45">
        <v>41251.064</v>
      </c>
      <c r="D24" s="45">
        <v>0.865</v>
      </c>
      <c r="E24" s="45">
        <v>45.047</v>
      </c>
      <c r="F24" s="46">
        <f t="shared" si="0"/>
        <v>5107.745664739884</v>
      </c>
      <c r="G24" s="46"/>
      <c r="H24" s="45">
        <v>39090.161</v>
      </c>
      <c r="I24" s="45">
        <v>1.402</v>
      </c>
      <c r="J24" s="45">
        <v>24.38</v>
      </c>
      <c r="K24" s="46">
        <f t="shared" si="1"/>
        <v>1638.944365192582</v>
      </c>
      <c r="L24" s="46">
        <f t="shared" si="2"/>
        <v>0.002467296483529001</v>
      </c>
      <c r="M24" s="49">
        <f t="shared" si="3"/>
        <v>1.6208092485549133</v>
      </c>
      <c r="N24" s="49">
        <f t="shared" si="4"/>
        <v>0.5412125113770062</v>
      </c>
      <c r="O24" s="49">
        <f t="shared" si="5"/>
        <v>-66.60850054628314</v>
      </c>
      <c r="R24" s="49"/>
    </row>
    <row r="25" spans="1:18" ht="11.25" customHeight="1">
      <c r="A25" s="44" t="s">
        <v>385</v>
      </c>
      <c r="B25" s="168" t="s">
        <v>233</v>
      </c>
      <c r="C25" s="45">
        <v>23676.829</v>
      </c>
      <c r="D25" s="45">
        <v>0</v>
      </c>
      <c r="E25" s="45">
        <v>42</v>
      </c>
      <c r="F25" s="46"/>
      <c r="G25" s="46"/>
      <c r="H25" s="45">
        <v>28165.077</v>
      </c>
      <c r="I25" s="45">
        <v>0</v>
      </c>
      <c r="J25" s="45">
        <v>36.272</v>
      </c>
      <c r="K25" s="46"/>
      <c r="L25" s="46">
        <f t="shared" si="2"/>
        <v>0.003670786630457913</v>
      </c>
      <c r="R25" s="49"/>
    </row>
    <row r="26" spans="1:18" ht="11.25" customHeight="1">
      <c r="A26" s="44" t="s">
        <v>175</v>
      </c>
      <c r="B26" s="168" t="s">
        <v>234</v>
      </c>
      <c r="C26" s="45">
        <v>51865.315</v>
      </c>
      <c r="D26" s="45">
        <v>26266.881</v>
      </c>
      <c r="E26" s="45">
        <v>13409.619</v>
      </c>
      <c r="F26" s="46">
        <f t="shared" si="0"/>
        <v>-48.948567589734004</v>
      </c>
      <c r="G26" s="46"/>
      <c r="H26" s="45">
        <v>194650.634</v>
      </c>
      <c r="I26" s="45">
        <v>105660.261</v>
      </c>
      <c r="J26" s="45">
        <v>41080.285</v>
      </c>
      <c r="K26" s="46">
        <f t="shared" si="1"/>
        <v>-61.120401737413836</v>
      </c>
      <c r="L26" s="46">
        <f t="shared" si="2"/>
        <v>4.157393056721459</v>
      </c>
      <c r="M26" s="49">
        <f t="shared" si="3"/>
        <v>4.022565945305802</v>
      </c>
      <c r="N26" s="49">
        <f t="shared" si="4"/>
        <v>3.0634938248431967</v>
      </c>
      <c r="O26" s="49">
        <f t="shared" si="5"/>
        <v>-23.842297018941593</v>
      </c>
      <c r="R26" s="49"/>
    </row>
    <row r="27" spans="1:18" ht="11.25" customHeight="1">
      <c r="A27" s="44" t="s">
        <v>178</v>
      </c>
      <c r="B27" s="168" t="s">
        <v>236</v>
      </c>
      <c r="C27" s="45">
        <v>37832.861</v>
      </c>
      <c r="D27" s="45">
        <v>42.197</v>
      </c>
      <c r="E27" s="45">
        <v>52.741</v>
      </c>
      <c r="F27" s="46">
        <f t="shared" si="0"/>
        <v>24.98755835722916</v>
      </c>
      <c r="G27" s="46"/>
      <c r="H27" s="45">
        <v>23438.566</v>
      </c>
      <c r="I27" s="45">
        <v>32.481</v>
      </c>
      <c r="J27" s="45">
        <v>40.88</v>
      </c>
      <c r="K27" s="46">
        <f t="shared" si="1"/>
        <v>25.858194021120042</v>
      </c>
      <c r="L27" s="46">
        <f t="shared" si="2"/>
        <v>0.004137123882143789</v>
      </c>
      <c r="M27" s="49">
        <f t="shared" si="3"/>
        <v>0.7697466644548191</v>
      </c>
      <c r="N27" s="49">
        <f t="shared" si="4"/>
        <v>0.7751085493259514</v>
      </c>
      <c r="O27" s="49">
        <f t="shared" si="5"/>
        <v>0.6965778636962057</v>
      </c>
      <c r="R27" s="49"/>
    </row>
    <row r="28" spans="1:18" ht="11.25" customHeight="1">
      <c r="A28" s="44" t="s">
        <v>10</v>
      </c>
      <c r="B28" s="168" t="s">
        <v>223</v>
      </c>
      <c r="C28" s="45">
        <v>10529.963</v>
      </c>
      <c r="D28" s="45">
        <v>3547.218</v>
      </c>
      <c r="E28" s="45">
        <v>5450.009</v>
      </c>
      <c r="F28" s="46">
        <f t="shared" si="0"/>
        <v>53.641783504707064</v>
      </c>
      <c r="G28" s="46"/>
      <c r="H28" s="45">
        <v>19383.122</v>
      </c>
      <c r="I28" s="45">
        <v>7324.622</v>
      </c>
      <c r="J28" s="45">
        <v>6648.339</v>
      </c>
      <c r="K28" s="46">
        <f t="shared" si="1"/>
        <v>-9.233008884280991</v>
      </c>
      <c r="L28" s="46">
        <f t="shared" si="2"/>
        <v>0.6728229465138932</v>
      </c>
      <c r="M28" s="49">
        <f t="shared" si="3"/>
        <v>2.0648919801376744</v>
      </c>
      <c r="N28" s="49">
        <f t="shared" si="4"/>
        <v>1.219876701121044</v>
      </c>
      <c r="O28" s="49">
        <f t="shared" si="5"/>
        <v>-40.922977431501764</v>
      </c>
      <c r="R28" s="49"/>
    </row>
    <row r="29" spans="1:18" ht="11.25" customHeight="1">
      <c r="A29" s="43"/>
      <c r="B29" s="50"/>
      <c r="C29" s="45"/>
      <c r="D29" s="45"/>
      <c r="E29" s="45"/>
      <c r="F29" s="46"/>
      <c r="G29" s="46"/>
      <c r="H29" s="45"/>
      <c r="I29" s="45"/>
      <c r="J29" s="45"/>
      <c r="K29" s="46"/>
      <c r="L29" s="46"/>
      <c r="R29" s="49"/>
    </row>
    <row r="30" spans="1:18" s="55" customFormat="1" ht="11.25" customHeight="1">
      <c r="A30" s="169" t="s">
        <v>369</v>
      </c>
      <c r="B30" s="170"/>
      <c r="C30" s="53">
        <f>SUM(C31:C42)</f>
        <v>22885.063000000002</v>
      </c>
      <c r="D30" s="53">
        <f>SUM(D31:D42)</f>
        <v>578.3559999999999</v>
      </c>
      <c r="E30" s="53">
        <f>SUM(E31:E42)</f>
        <v>1799.817</v>
      </c>
      <c r="F30" s="51">
        <f t="shared" si="0"/>
        <v>211.1953537267704</v>
      </c>
      <c r="G30" s="51"/>
      <c r="H30" s="53">
        <f>SUM(H31:H42)</f>
        <v>175554.31300000002</v>
      </c>
      <c r="I30" s="53">
        <f>SUM(I31:I42)</f>
        <v>6677.685</v>
      </c>
      <c r="J30" s="53">
        <f>SUM(J31:J42)</f>
        <v>8615.643</v>
      </c>
      <c r="K30" s="51">
        <f aca="true" t="shared" si="6" ref="K30:K42">+J30/I30*100-100</f>
        <v>29.021404873096003</v>
      </c>
      <c r="L30" s="51">
        <f>+J30/$J$11*100</f>
        <v>0.8643806925943046</v>
      </c>
      <c r="M30" s="54"/>
      <c r="N30" s="54"/>
      <c r="O30" s="54"/>
      <c r="R30" s="54"/>
    </row>
    <row r="31" spans="1:18" ht="11.25" customHeight="1">
      <c r="A31" s="44" t="s">
        <v>361</v>
      </c>
      <c r="B31" s="168" t="s">
        <v>375</v>
      </c>
      <c r="C31" s="45">
        <v>216.977</v>
      </c>
      <c r="D31" s="45">
        <v>0</v>
      </c>
      <c r="E31" s="45">
        <v>0</v>
      </c>
      <c r="F31" s="46"/>
      <c r="G31" s="46"/>
      <c r="H31" s="45">
        <v>1336.201</v>
      </c>
      <c r="I31" s="45">
        <v>0</v>
      </c>
      <c r="J31" s="45">
        <v>0</v>
      </c>
      <c r="K31" s="46"/>
      <c r="L31" s="46">
        <f aca="true" t="shared" si="7" ref="L31:L42">+J31/$J$30*100</f>
        <v>0</v>
      </c>
      <c r="R31" s="49"/>
    </row>
    <row r="32" spans="1:18" ht="11.25" customHeight="1">
      <c r="A32" s="44" t="s">
        <v>362</v>
      </c>
      <c r="B32" s="168" t="s">
        <v>229</v>
      </c>
      <c r="C32" s="45">
        <v>5845.687</v>
      </c>
      <c r="D32" s="45">
        <v>300.662</v>
      </c>
      <c r="E32" s="45">
        <v>674.874</v>
      </c>
      <c r="F32" s="46">
        <f t="shared" si="0"/>
        <v>124.4626856736136</v>
      </c>
      <c r="G32" s="46"/>
      <c r="H32" s="45">
        <v>34383.991</v>
      </c>
      <c r="I32" s="45">
        <v>1868.837</v>
      </c>
      <c r="J32" s="45">
        <v>3105.968</v>
      </c>
      <c r="K32" s="46">
        <f t="shared" si="6"/>
        <v>66.1979081107662</v>
      </c>
      <c r="L32" s="46">
        <f t="shared" si="7"/>
        <v>36.05033309759933</v>
      </c>
      <c r="M32" s="49">
        <f>+I32/D32</f>
        <v>6.215740599078035</v>
      </c>
      <c r="N32" s="49">
        <f>+J32/E32</f>
        <v>4.602293168798917</v>
      </c>
      <c r="O32" s="49">
        <f>+N32/M32*100-100</f>
        <v>-25.957444725386964</v>
      </c>
      <c r="R32" s="49"/>
    </row>
    <row r="33" spans="1:18" ht="11.25" customHeight="1">
      <c r="A33" s="44" t="s">
        <v>363</v>
      </c>
      <c r="B33" s="168" t="s">
        <v>373</v>
      </c>
      <c r="C33" s="45">
        <v>1922.997</v>
      </c>
      <c r="D33" s="45">
        <v>120.137</v>
      </c>
      <c r="E33" s="45">
        <v>800.727</v>
      </c>
      <c r="F33" s="46"/>
      <c r="G33" s="46"/>
      <c r="H33" s="45">
        <v>7121.145</v>
      </c>
      <c r="I33" s="45">
        <v>501.466</v>
      </c>
      <c r="J33" s="45">
        <v>2252.047</v>
      </c>
      <c r="K33" s="46"/>
      <c r="L33" s="46">
        <f t="shared" si="7"/>
        <v>26.13904731196499</v>
      </c>
      <c r="M33" s="49">
        <f>+I33/D33</f>
        <v>4.17411788208462</v>
      </c>
      <c r="N33" s="49">
        <f>+J33/E33</f>
        <v>2.81250288800053</v>
      </c>
      <c r="O33" s="49">
        <f>+N33/M33*100-100</f>
        <v>-32.620425022689545</v>
      </c>
      <c r="R33" s="49"/>
    </row>
    <row r="34" spans="1:25" ht="11.25" customHeight="1">
      <c r="A34" s="44" t="s">
        <v>364</v>
      </c>
      <c r="B34" s="168" t="s">
        <v>376</v>
      </c>
      <c r="C34" s="45">
        <v>6.188</v>
      </c>
      <c r="D34" s="45">
        <v>0.999</v>
      </c>
      <c r="E34" s="45">
        <v>0.618</v>
      </c>
      <c r="F34" s="46">
        <f t="shared" si="0"/>
        <v>-38.13813813813813</v>
      </c>
      <c r="G34" s="46"/>
      <c r="H34" s="45">
        <v>58.634</v>
      </c>
      <c r="I34" s="45">
        <v>8.395</v>
      </c>
      <c r="J34" s="45">
        <v>7.781</v>
      </c>
      <c r="K34" s="46">
        <f t="shared" si="6"/>
        <v>-7.3138773079213735</v>
      </c>
      <c r="L34" s="46">
        <f t="shared" si="7"/>
        <v>0.09031247000368979</v>
      </c>
      <c r="R34" s="49"/>
      <c r="T34" s="47"/>
      <c r="U34" s="47"/>
      <c r="V34" s="47"/>
      <c r="W34" s="47"/>
      <c r="X34" s="47"/>
      <c r="Y34" s="47"/>
    </row>
    <row r="35" spans="1:18" ht="11.25" customHeight="1">
      <c r="A35" s="44" t="s">
        <v>365</v>
      </c>
      <c r="B35" s="168" t="s">
        <v>374</v>
      </c>
      <c r="C35" s="45">
        <v>895.834</v>
      </c>
      <c r="D35" s="45">
        <v>0</v>
      </c>
      <c r="E35" s="45">
        <v>0</v>
      </c>
      <c r="F35" s="46"/>
      <c r="G35" s="46"/>
      <c r="H35" s="45">
        <v>1275.038</v>
      </c>
      <c r="I35" s="45">
        <v>0</v>
      </c>
      <c r="J35" s="45">
        <v>0</v>
      </c>
      <c r="K35" s="46"/>
      <c r="L35" s="46">
        <f t="shared" si="7"/>
        <v>0</v>
      </c>
      <c r="M35" s="49" t="e">
        <f>+I35/D35</f>
        <v>#DIV/0!</v>
      </c>
      <c r="R35" s="49"/>
    </row>
    <row r="36" spans="1:18" ht="11.25" customHeight="1">
      <c r="A36" s="44" t="s">
        <v>366</v>
      </c>
      <c r="B36" s="168" t="s">
        <v>377</v>
      </c>
      <c r="C36" s="45">
        <v>1.13</v>
      </c>
      <c r="D36" s="45">
        <v>0.02</v>
      </c>
      <c r="E36" s="45">
        <v>0</v>
      </c>
      <c r="F36" s="46"/>
      <c r="G36" s="46"/>
      <c r="H36" s="45">
        <v>5.533</v>
      </c>
      <c r="I36" s="45">
        <v>0.092</v>
      </c>
      <c r="J36" s="45">
        <v>0</v>
      </c>
      <c r="K36" s="46"/>
      <c r="L36" s="46">
        <f t="shared" si="7"/>
        <v>0</v>
      </c>
      <c r="R36" s="49"/>
    </row>
    <row r="37" spans="1:18" ht="11.25" customHeight="1">
      <c r="A37" s="44" t="s">
        <v>382</v>
      </c>
      <c r="B37" s="168" t="s">
        <v>378</v>
      </c>
      <c r="C37" s="45"/>
      <c r="D37" s="45"/>
      <c r="E37" s="45"/>
      <c r="F37" s="46"/>
      <c r="G37" s="46"/>
      <c r="H37" s="45"/>
      <c r="I37" s="45"/>
      <c r="J37" s="45"/>
      <c r="K37" s="46"/>
      <c r="L37" s="46">
        <f t="shared" si="7"/>
        <v>0</v>
      </c>
      <c r="R37" s="49"/>
    </row>
    <row r="38" spans="1:18" ht="11.25" customHeight="1">
      <c r="A38" s="44" t="s">
        <v>367</v>
      </c>
      <c r="B38" s="168" t="s">
        <v>380</v>
      </c>
      <c r="C38" s="45"/>
      <c r="D38" s="45"/>
      <c r="E38" s="45"/>
      <c r="F38" s="46"/>
      <c r="G38" s="46"/>
      <c r="H38" s="45"/>
      <c r="I38" s="45"/>
      <c r="J38" s="45"/>
      <c r="K38" s="46"/>
      <c r="L38" s="46">
        <f t="shared" si="7"/>
        <v>0</v>
      </c>
      <c r="R38" s="49"/>
    </row>
    <row r="39" spans="1:18" ht="11.25" customHeight="1">
      <c r="A39" s="44" t="s">
        <v>383</v>
      </c>
      <c r="B39" s="168" t="s">
        <v>379</v>
      </c>
      <c r="C39" s="45"/>
      <c r="D39" s="45"/>
      <c r="E39" s="45"/>
      <c r="F39" s="46"/>
      <c r="G39" s="46"/>
      <c r="H39" s="45"/>
      <c r="I39" s="45"/>
      <c r="J39" s="45"/>
      <c r="K39" s="46"/>
      <c r="L39" s="46">
        <f t="shared" si="7"/>
        <v>0</v>
      </c>
      <c r="R39" s="49"/>
    </row>
    <row r="40" spans="1:18" ht="11.25" customHeight="1">
      <c r="A40" s="44" t="s">
        <v>176</v>
      </c>
      <c r="B40" s="168" t="s">
        <v>235</v>
      </c>
      <c r="C40" s="45">
        <v>6544.505</v>
      </c>
      <c r="D40" s="45">
        <v>4</v>
      </c>
      <c r="E40" s="45">
        <v>22</v>
      </c>
      <c r="F40" s="46">
        <f t="shared" si="0"/>
        <v>450</v>
      </c>
      <c r="G40" s="46"/>
      <c r="H40" s="45">
        <v>30918.705</v>
      </c>
      <c r="I40" s="45">
        <v>14.8</v>
      </c>
      <c r="J40" s="45">
        <v>78.559</v>
      </c>
      <c r="K40" s="46">
        <f t="shared" si="6"/>
        <v>430.80405405405406</v>
      </c>
      <c r="L40" s="46">
        <f t="shared" si="7"/>
        <v>0.9118181893098402</v>
      </c>
      <c r="M40" s="49">
        <f aca="true" t="shared" si="8" ref="M40:N42">+I40/D40</f>
        <v>3.7</v>
      </c>
      <c r="N40" s="49">
        <f t="shared" si="8"/>
        <v>3.570863636363636</v>
      </c>
      <c r="O40" s="49">
        <f>+N40/M40*100-100</f>
        <v>-3.4901719901720014</v>
      </c>
      <c r="R40" s="49"/>
    </row>
    <row r="41" spans="1:18" ht="11.25" customHeight="1">
      <c r="A41" s="44" t="s">
        <v>368</v>
      </c>
      <c r="B41" s="168" t="s">
        <v>230</v>
      </c>
      <c r="C41" s="45">
        <v>7376.504</v>
      </c>
      <c r="D41" s="45">
        <v>107.195</v>
      </c>
      <c r="E41" s="45">
        <v>288.856</v>
      </c>
      <c r="F41" s="46">
        <f t="shared" si="0"/>
        <v>169.46779234106071</v>
      </c>
      <c r="G41" s="46"/>
      <c r="H41" s="45">
        <v>94838.485</v>
      </c>
      <c r="I41" s="45">
        <v>924.095</v>
      </c>
      <c r="J41" s="45">
        <v>2311.293</v>
      </c>
      <c r="K41" s="46">
        <f t="shared" si="6"/>
        <v>150.11421985834792</v>
      </c>
      <c r="L41" s="46">
        <f t="shared" si="7"/>
        <v>26.8267034741342</v>
      </c>
      <c r="M41" s="49">
        <f t="shared" si="8"/>
        <v>8.620691263585057</v>
      </c>
      <c r="N41" s="49">
        <f t="shared" si="8"/>
        <v>8.001540560002216</v>
      </c>
      <c r="O41" s="49">
        <f>+N41/M41*100-100</f>
        <v>-7.182146821545686</v>
      </c>
      <c r="R41" s="49"/>
    </row>
    <row r="42" spans="1:18" ht="11.25" customHeight="1">
      <c r="A42" s="44" t="s">
        <v>384</v>
      </c>
      <c r="B42" s="168" t="s">
        <v>372</v>
      </c>
      <c r="C42" s="45">
        <v>75.241</v>
      </c>
      <c r="D42" s="45">
        <v>45.343</v>
      </c>
      <c r="E42" s="45">
        <v>12.742</v>
      </c>
      <c r="F42" s="46">
        <f t="shared" si="0"/>
        <v>-71.89863926074588</v>
      </c>
      <c r="G42" s="46"/>
      <c r="H42" s="45">
        <v>5616.581</v>
      </c>
      <c r="I42" s="45">
        <v>3360</v>
      </c>
      <c r="J42" s="45">
        <v>859.995</v>
      </c>
      <c r="K42" s="46">
        <f t="shared" si="6"/>
        <v>-74.40491071428572</v>
      </c>
      <c r="L42" s="46">
        <f t="shared" si="7"/>
        <v>9.981785456987947</v>
      </c>
      <c r="M42" s="49">
        <f t="shared" si="8"/>
        <v>74.101845929912</v>
      </c>
      <c r="N42" s="49">
        <f t="shared" si="8"/>
        <v>67.49293674462407</v>
      </c>
      <c r="O42" s="49">
        <f>+N42/M42*100-100</f>
        <v>-8.918683606800897</v>
      </c>
      <c r="R42" s="49"/>
    </row>
    <row r="43" spans="1:18" ht="11.25" customHeight="1">
      <c r="A43" s="43"/>
      <c r="B43" s="43"/>
      <c r="C43" s="45"/>
      <c r="D43" s="45"/>
      <c r="E43" s="45"/>
      <c r="F43" s="46"/>
      <c r="G43" s="46"/>
      <c r="H43" s="45"/>
      <c r="I43" s="45"/>
      <c r="J43" s="45"/>
      <c r="K43" s="46"/>
      <c r="L43" s="46"/>
      <c r="R43" s="49"/>
    </row>
    <row r="44" spans="1:18" ht="11.25" customHeight="1">
      <c r="A44" s="52" t="s">
        <v>201</v>
      </c>
      <c r="B44" s="52"/>
      <c r="C44" s="53">
        <f>SUM(C46:C51)</f>
        <v>541132.1020000001</v>
      </c>
      <c r="D44" s="53">
        <f>SUM(D46:D51)</f>
        <v>91543.69499999999</v>
      </c>
      <c r="E44" s="53">
        <f>SUM(E46:E51)</f>
        <v>92732.42000000001</v>
      </c>
      <c r="F44" s="51">
        <f>+E44/D44*100-100</f>
        <v>1.2985329027848564</v>
      </c>
      <c r="G44" s="51"/>
      <c r="H44" s="53">
        <f>SUM(H46:H51)</f>
        <v>1042176.0059999999</v>
      </c>
      <c r="I44" s="53">
        <f>SUM(I46:I51)</f>
        <v>166981.021</v>
      </c>
      <c r="J44" s="53">
        <f>SUM(J46:J51)</f>
        <v>191712.38799999998</v>
      </c>
      <c r="K44" s="51">
        <f>+J44/I44*100-100</f>
        <v>14.81088500470959</v>
      </c>
      <c r="L44" s="51">
        <f>+J44/J9*100</f>
        <v>16.13124027144809</v>
      </c>
      <c r="M44" s="49">
        <f aca="true" t="shared" si="9" ref="M44:M51">+I44/D44</f>
        <v>1.8240581287438749</v>
      </c>
      <c r="N44" s="49">
        <f aca="true" t="shared" si="10" ref="N44:N51">+J44/E44</f>
        <v>2.06737177785288</v>
      </c>
      <c r="O44" s="49">
        <f aca="true" t="shared" si="11" ref="O44:O51">+N44/M44*100-100</f>
        <v>13.33913899315047</v>
      </c>
      <c r="Q44" s="49"/>
      <c r="R44" s="54"/>
    </row>
    <row r="45" spans="1:18" ht="11.25" customHeight="1">
      <c r="A45" s="43"/>
      <c r="B45" s="43"/>
      <c r="C45" s="45"/>
      <c r="D45" s="45"/>
      <c r="E45" s="45"/>
      <c r="F45" s="46"/>
      <c r="G45" s="46"/>
      <c r="H45" s="45"/>
      <c r="I45" s="45"/>
      <c r="J45" s="45"/>
      <c r="K45" s="46"/>
      <c r="L45" s="46"/>
      <c r="R45" s="49"/>
    </row>
    <row r="46" spans="1:18" ht="11.25" customHeight="1">
      <c r="A46" s="43" t="s">
        <v>12</v>
      </c>
      <c r="B46" s="43"/>
      <c r="C46" s="45">
        <v>144514.291</v>
      </c>
      <c r="D46" s="45">
        <v>20790.385</v>
      </c>
      <c r="E46" s="45">
        <v>17633.756</v>
      </c>
      <c r="F46" s="46">
        <f aca="true" t="shared" si="12" ref="F46:F51">+E46/D46*100-100</f>
        <v>-15.183119504520945</v>
      </c>
      <c r="G46" s="46"/>
      <c r="H46" s="45">
        <v>177039.985</v>
      </c>
      <c r="I46" s="45">
        <v>20972.398</v>
      </c>
      <c r="J46" s="45">
        <v>20355.827</v>
      </c>
      <c r="K46" s="46">
        <f aca="true" t="shared" si="13" ref="K46:K51">+J46/I46*100-100</f>
        <v>-2.939916551268965</v>
      </c>
      <c r="L46" s="46">
        <f aca="true" t="shared" si="14" ref="L46:L51">+J46/$J$44*100</f>
        <v>10.617898620093346</v>
      </c>
      <c r="M46" s="49">
        <f t="shared" si="9"/>
        <v>1.0087546719312799</v>
      </c>
      <c r="N46" s="49">
        <f t="shared" si="10"/>
        <v>1.1543670560032702</v>
      </c>
      <c r="O46" s="49">
        <f t="shared" si="11"/>
        <v>14.434865891943048</v>
      </c>
      <c r="R46" s="49"/>
    </row>
    <row r="47" spans="1:18" ht="11.25" customHeight="1">
      <c r="A47" s="43" t="s">
        <v>93</v>
      </c>
      <c r="B47" s="43"/>
      <c r="C47" s="45">
        <v>102829.181</v>
      </c>
      <c r="D47" s="45">
        <v>40246.261</v>
      </c>
      <c r="E47" s="45">
        <v>38715.636</v>
      </c>
      <c r="F47" s="46">
        <f t="shared" si="12"/>
        <v>-3.803148322275206</v>
      </c>
      <c r="G47" s="46"/>
      <c r="H47" s="45">
        <v>249896.299</v>
      </c>
      <c r="I47" s="45">
        <v>89767.113</v>
      </c>
      <c r="J47" s="45">
        <v>95561.787</v>
      </c>
      <c r="K47" s="46">
        <f t="shared" si="13"/>
        <v>6.455230436117503</v>
      </c>
      <c r="L47" s="46">
        <f t="shared" si="14"/>
        <v>49.846432980637644</v>
      </c>
      <c r="M47" s="49">
        <f t="shared" si="9"/>
        <v>2.2304460282658307</v>
      </c>
      <c r="N47" s="49">
        <f t="shared" si="10"/>
        <v>2.4682995521499373</v>
      </c>
      <c r="O47" s="49">
        <f t="shared" si="11"/>
        <v>10.663944380175721</v>
      </c>
      <c r="R47" s="49"/>
    </row>
    <row r="48" spans="1:18" ht="11.25" customHeight="1">
      <c r="A48" s="43" t="s">
        <v>94</v>
      </c>
      <c r="B48" s="43"/>
      <c r="C48" s="45">
        <v>85024.085</v>
      </c>
      <c r="D48" s="45">
        <v>9630.362</v>
      </c>
      <c r="E48" s="45">
        <v>8417.869</v>
      </c>
      <c r="F48" s="46">
        <f t="shared" si="12"/>
        <v>-12.590315919588463</v>
      </c>
      <c r="G48" s="46"/>
      <c r="H48" s="45">
        <v>132848.982</v>
      </c>
      <c r="I48" s="45">
        <v>15277.131</v>
      </c>
      <c r="J48" s="45">
        <v>14874.28</v>
      </c>
      <c r="K48" s="46">
        <f t="shared" si="13"/>
        <v>-2.636954543362876</v>
      </c>
      <c r="L48" s="46">
        <f t="shared" si="14"/>
        <v>7.758643119087329</v>
      </c>
      <c r="M48" s="49">
        <f t="shared" si="9"/>
        <v>1.5863506480857106</v>
      </c>
      <c r="N48" s="49">
        <f t="shared" si="10"/>
        <v>1.7669887711486125</v>
      </c>
      <c r="O48" s="49">
        <f t="shared" si="11"/>
        <v>11.387023624372233</v>
      </c>
      <c r="R48" s="49"/>
    </row>
    <row r="49" spans="1:18" ht="11.25" customHeight="1">
      <c r="A49" s="43" t="s">
        <v>11</v>
      </c>
      <c r="B49" s="43"/>
      <c r="C49" s="45">
        <v>123561.902</v>
      </c>
      <c r="D49" s="45">
        <v>11301.201</v>
      </c>
      <c r="E49" s="45">
        <v>12864.172</v>
      </c>
      <c r="F49" s="46">
        <f t="shared" si="12"/>
        <v>13.83013185943689</v>
      </c>
      <c r="G49" s="46"/>
      <c r="H49" s="45">
        <v>325158.622</v>
      </c>
      <c r="I49" s="45">
        <v>25724.097</v>
      </c>
      <c r="J49" s="45">
        <v>33677.064</v>
      </c>
      <c r="K49" s="46">
        <f t="shared" si="13"/>
        <v>30.916408844205478</v>
      </c>
      <c r="L49" s="46">
        <f t="shared" si="14"/>
        <v>17.56645167864687</v>
      </c>
      <c r="M49" s="49">
        <f t="shared" si="9"/>
        <v>2.2762268364220763</v>
      </c>
      <c r="N49" s="49">
        <f t="shared" si="10"/>
        <v>2.617895967187006</v>
      </c>
      <c r="O49" s="49">
        <f t="shared" si="11"/>
        <v>15.010328729011377</v>
      </c>
      <c r="R49" s="49"/>
    </row>
    <row r="50" spans="1:18" ht="11.25" customHeight="1">
      <c r="A50" s="43" t="s">
        <v>13</v>
      </c>
      <c r="B50" s="43"/>
      <c r="C50" s="45">
        <v>77300.37</v>
      </c>
      <c r="D50" s="45">
        <v>8556.958</v>
      </c>
      <c r="E50" s="45">
        <v>13766.959</v>
      </c>
      <c r="F50" s="46">
        <f t="shared" si="12"/>
        <v>60.8861350026493</v>
      </c>
      <c r="G50" s="46"/>
      <c r="H50" s="45">
        <v>133828.179</v>
      </c>
      <c r="I50" s="45">
        <v>11674.795</v>
      </c>
      <c r="J50" s="45">
        <v>22797.916</v>
      </c>
      <c r="K50" s="46">
        <f t="shared" si="13"/>
        <v>95.27465792761245</v>
      </c>
      <c r="L50" s="46">
        <f t="shared" si="14"/>
        <v>11.891728144349234</v>
      </c>
      <c r="M50" s="49">
        <f t="shared" si="9"/>
        <v>1.3643627793895914</v>
      </c>
      <c r="N50" s="49">
        <f t="shared" si="10"/>
        <v>1.6559877893149824</v>
      </c>
      <c r="O50" s="49">
        <f t="shared" si="11"/>
        <v>21.374447788429293</v>
      </c>
      <c r="R50" s="49"/>
    </row>
    <row r="51" spans="1:18" ht="11.25" customHeight="1">
      <c r="A51" s="43" t="s">
        <v>10</v>
      </c>
      <c r="B51" s="43"/>
      <c r="C51" s="45">
        <v>7902.273</v>
      </c>
      <c r="D51" s="45">
        <v>1018.528</v>
      </c>
      <c r="E51" s="45">
        <v>1334.028</v>
      </c>
      <c r="F51" s="46">
        <f t="shared" si="12"/>
        <v>30.97607527726288</v>
      </c>
      <c r="G51" s="46"/>
      <c r="H51" s="45">
        <v>23403.939</v>
      </c>
      <c r="I51" s="45">
        <v>3565.487</v>
      </c>
      <c r="J51" s="45">
        <v>4445.514</v>
      </c>
      <c r="K51" s="46">
        <f t="shared" si="13"/>
        <v>24.681817659130445</v>
      </c>
      <c r="L51" s="46">
        <f t="shared" si="14"/>
        <v>2.318845457185584</v>
      </c>
      <c r="M51" s="49">
        <f t="shared" si="9"/>
        <v>3.500627375977882</v>
      </c>
      <c r="N51" s="49">
        <f t="shared" si="10"/>
        <v>3.332399319954304</v>
      </c>
      <c r="O51" s="49">
        <f t="shared" si="11"/>
        <v>-4.8056544714812475</v>
      </c>
      <c r="R51" s="49"/>
    </row>
    <row r="52" spans="1:18" ht="11.25">
      <c r="A52" s="159"/>
      <c r="B52" s="159"/>
      <c r="C52" s="171"/>
      <c r="D52" s="171"/>
      <c r="E52" s="171"/>
      <c r="F52" s="171"/>
      <c r="G52" s="171"/>
      <c r="H52" s="171"/>
      <c r="I52" s="171"/>
      <c r="J52" s="171"/>
      <c r="K52" s="159"/>
      <c r="L52" s="159"/>
      <c r="R52" s="49"/>
    </row>
    <row r="53" spans="1:18" ht="11.25">
      <c r="A53" s="43" t="s">
        <v>95</v>
      </c>
      <c r="B53" s="43"/>
      <c r="C53" s="43"/>
      <c r="D53" s="43"/>
      <c r="E53" s="43"/>
      <c r="F53" s="43"/>
      <c r="G53" s="43"/>
      <c r="H53" s="43"/>
      <c r="I53" s="43"/>
      <c r="J53" s="43"/>
      <c r="K53" s="43"/>
      <c r="L53" s="43"/>
      <c r="R53" s="49"/>
    </row>
    <row r="54" spans="1:18" ht="19.5" customHeight="1">
      <c r="A54" s="278" t="s">
        <v>312</v>
      </c>
      <c r="B54" s="278"/>
      <c r="C54" s="278"/>
      <c r="D54" s="278"/>
      <c r="E54" s="278"/>
      <c r="F54" s="278"/>
      <c r="G54" s="278"/>
      <c r="H54" s="278"/>
      <c r="I54" s="278"/>
      <c r="J54" s="278"/>
      <c r="K54" s="278"/>
      <c r="L54" s="278"/>
      <c r="R54" s="49"/>
    </row>
    <row r="55" spans="1:18" ht="19.5" customHeight="1">
      <c r="A55" s="276" t="s">
        <v>307</v>
      </c>
      <c r="B55" s="276"/>
      <c r="C55" s="276"/>
      <c r="D55" s="276"/>
      <c r="E55" s="276"/>
      <c r="F55" s="276"/>
      <c r="G55" s="276"/>
      <c r="H55" s="276"/>
      <c r="I55" s="276"/>
      <c r="J55" s="276"/>
      <c r="K55" s="276"/>
      <c r="L55" s="276"/>
      <c r="R55" s="49"/>
    </row>
    <row r="56" spans="1:21" ht="11.25">
      <c r="A56" s="43"/>
      <c r="B56" s="43"/>
      <c r="C56" s="282" t="s">
        <v>182</v>
      </c>
      <c r="D56" s="282"/>
      <c r="E56" s="282"/>
      <c r="F56" s="282"/>
      <c r="G56" s="50"/>
      <c r="H56" s="282" t="s">
        <v>183</v>
      </c>
      <c r="I56" s="282"/>
      <c r="J56" s="282"/>
      <c r="K56" s="282"/>
      <c r="L56" s="50"/>
      <c r="M56" s="279"/>
      <c r="N56" s="279"/>
      <c r="O56" s="279"/>
      <c r="P56" s="156"/>
      <c r="Q56" s="156"/>
      <c r="R56" s="156"/>
      <c r="S56" s="156"/>
      <c r="T56" s="156"/>
      <c r="U56" s="156"/>
    </row>
    <row r="57" spans="1:21" ht="11.25">
      <c r="A57" s="43" t="s">
        <v>199</v>
      </c>
      <c r="B57" s="158" t="s">
        <v>167</v>
      </c>
      <c r="C57" s="157">
        <f>+C4</f>
        <v>2008</v>
      </c>
      <c r="D57" s="280" t="str">
        <f>+D4</f>
        <v>Enero - marzo</v>
      </c>
      <c r="E57" s="280"/>
      <c r="F57" s="280"/>
      <c r="G57" s="50"/>
      <c r="H57" s="157">
        <f>+C57</f>
        <v>2008</v>
      </c>
      <c r="I57" s="280" t="str">
        <f>+D57</f>
        <v>Enero - marzo</v>
      </c>
      <c r="J57" s="280"/>
      <c r="K57" s="280"/>
      <c r="L57" s="158" t="s">
        <v>394</v>
      </c>
      <c r="M57" s="281"/>
      <c r="N57" s="281"/>
      <c r="O57" s="281"/>
      <c r="P57" s="156"/>
      <c r="Q57" s="156"/>
      <c r="R57" s="156"/>
      <c r="S57" s="156"/>
      <c r="T57" s="156"/>
      <c r="U57" s="156"/>
    </row>
    <row r="58" spans="1:15" ht="11.25">
      <c r="A58" s="159"/>
      <c r="B58" s="163" t="s">
        <v>48</v>
      </c>
      <c r="C58" s="159"/>
      <c r="D58" s="160">
        <f>+D5</f>
        <v>2008</v>
      </c>
      <c r="E58" s="160">
        <f>+E5</f>
        <v>2009</v>
      </c>
      <c r="F58" s="161" t="str">
        <f>+F5</f>
        <v>Var % 09/08</v>
      </c>
      <c r="G58" s="163"/>
      <c r="H58" s="159"/>
      <c r="I58" s="160">
        <f>+D58</f>
        <v>2008</v>
      </c>
      <c r="J58" s="160">
        <f>+E58</f>
        <v>2009</v>
      </c>
      <c r="K58" s="161" t="str">
        <f>+F58</f>
        <v>Var % 09/08</v>
      </c>
      <c r="L58" s="163">
        <v>2008</v>
      </c>
      <c r="M58" s="164"/>
      <c r="N58" s="164"/>
      <c r="O58" s="163"/>
    </row>
    <row r="59" spans="1:18" ht="11.25">
      <c r="A59" s="43"/>
      <c r="B59" s="43"/>
      <c r="C59" s="43"/>
      <c r="D59" s="43"/>
      <c r="E59" s="43"/>
      <c r="F59" s="43"/>
      <c r="G59" s="43"/>
      <c r="H59" s="43"/>
      <c r="I59" s="43"/>
      <c r="J59" s="43"/>
      <c r="K59" s="45"/>
      <c r="L59" s="45"/>
      <c r="R59" s="49"/>
    </row>
    <row r="60" spans="1:15" s="55" customFormat="1" ht="11.25">
      <c r="A60" s="52" t="s">
        <v>397</v>
      </c>
      <c r="B60" s="52"/>
      <c r="C60" s="52"/>
      <c r="D60" s="52"/>
      <c r="E60" s="52"/>
      <c r="F60" s="52"/>
      <c r="G60" s="52"/>
      <c r="H60" s="53">
        <f>+H7</f>
        <v>6780260</v>
      </c>
      <c r="I60" s="53">
        <f>+I7</f>
        <v>1927734</v>
      </c>
      <c r="J60" s="53">
        <f>+J7</f>
        <v>1708414</v>
      </c>
      <c r="K60" s="51">
        <f>+J60/I60*100-100</f>
        <v>-11.377088332726402</v>
      </c>
      <c r="L60" s="52"/>
      <c r="M60" s="54"/>
      <c r="N60" s="54"/>
      <c r="O60" s="54"/>
    </row>
    <row r="61" spans="1:18" s="167" customFormat="1" ht="11.25">
      <c r="A61" s="165" t="s">
        <v>400</v>
      </c>
      <c r="B61" s="165"/>
      <c r="C61" s="165">
        <f>+C63+C64+C68+C69+C70+C71+C72+C73+C74+C75+C78++C79+C80+C81+C82+C83+C84+C85+C94+C104+C105+C106+C107</f>
        <v>88843.12600000002</v>
      </c>
      <c r="D61" s="165">
        <f>+D63+D64+D68+D69+D70+D71+D72+D73+D74+D75+D78++D79+D80+D81+D82+D83+D84+D85+D94+D104+D105+D106+D107</f>
        <v>29293.951999999997</v>
      </c>
      <c r="E61" s="165">
        <f>+E63+E64+E68+E69+E70+E71+E72+E73+E74+E75+E78++E79+E80+E81+E82+E83+E84+E85+E94+E104+E105+E106+E107</f>
        <v>37976.865999999995</v>
      </c>
      <c r="F61" s="166">
        <f>+E61/D61*100-100</f>
        <v>29.640637084405682</v>
      </c>
      <c r="G61" s="165"/>
      <c r="H61" s="165">
        <f>+H63+H64+H68+H69+H70+H71+H72+H73+H74+H75+H78++H79+H80+H81+H82+H83+H84+H85+H94+H104+H105+H106+H107</f>
        <v>293844.999</v>
      </c>
      <c r="I61" s="165">
        <f>+I63+I64+I68+I69+I70+I71+I72+I73+I74+I75+I78++I79+I80+I81+I82+I83+I84+I85+I94+I104+I105+I106+I107</f>
        <v>86047.81700000001</v>
      </c>
      <c r="J61" s="165">
        <f>+J63+J64+J68+J69+J70+J71+J72+J73+J74+J75+J78++J79+J80+J81+J82+J83+J84+J85+J94+J104+J105+J106+J107</f>
        <v>104655.646</v>
      </c>
      <c r="K61" s="166">
        <f>+J61/I61*100-100</f>
        <v>21.624986721046028</v>
      </c>
      <c r="L61" s="166">
        <f>+J61/$J$7*100</f>
        <v>6.125894894328892</v>
      </c>
      <c r="M61" s="172"/>
      <c r="N61" s="172"/>
      <c r="O61" s="172"/>
      <c r="R61" s="54"/>
    </row>
    <row r="62" spans="1:27" ht="11.25" customHeight="1">
      <c r="A62" s="52"/>
      <c r="B62" s="52"/>
      <c r="C62" s="53"/>
      <c r="D62" s="53"/>
      <c r="E62" s="53"/>
      <c r="F62" s="51"/>
      <c r="G62" s="51"/>
      <c r="H62" s="53"/>
      <c r="I62" s="53"/>
      <c r="J62" s="53"/>
      <c r="K62" s="46"/>
      <c r="P62" s="156"/>
      <c r="Q62" s="156"/>
      <c r="R62" s="172"/>
      <c r="S62" s="156"/>
      <c r="T62" s="156"/>
      <c r="U62" s="156"/>
      <c r="V62" s="156"/>
      <c r="W62" s="156"/>
      <c r="X62" s="156"/>
      <c r="Y62" s="156"/>
      <c r="Z62" s="156"/>
      <c r="AA62" s="156"/>
    </row>
    <row r="63" spans="1:27" s="178" customFormat="1" ht="11.25" customHeight="1">
      <c r="A63" s="173" t="s">
        <v>2</v>
      </c>
      <c r="B63" s="173">
        <v>7011000</v>
      </c>
      <c r="C63" s="174">
        <v>630.86</v>
      </c>
      <c r="D63" s="174">
        <v>0</v>
      </c>
      <c r="E63" s="174">
        <v>0</v>
      </c>
      <c r="F63" s="46"/>
      <c r="G63" s="175"/>
      <c r="H63" s="174">
        <v>515.463</v>
      </c>
      <c r="I63" s="174">
        <v>0</v>
      </c>
      <c r="J63" s="174">
        <v>0</v>
      </c>
      <c r="K63" s="46"/>
      <c r="L63" s="46">
        <f>+J63/$J$61*100</f>
        <v>0</v>
      </c>
      <c r="M63" s="49" t="e">
        <f>+I63/D63</f>
        <v>#DIV/0!</v>
      </c>
      <c r="N63" s="49" t="e">
        <f>+J63/E63</f>
        <v>#DIV/0!</v>
      </c>
      <c r="O63" s="49" t="e">
        <f>+N63/M63*100-100</f>
        <v>#DIV/0!</v>
      </c>
      <c r="P63" s="176"/>
      <c r="Q63" s="176"/>
      <c r="R63" s="176"/>
      <c r="S63" s="176"/>
      <c r="T63" s="176"/>
      <c r="U63" s="176"/>
      <c r="V63" s="177"/>
      <c r="W63" s="177"/>
      <c r="X63" s="177"/>
      <c r="Y63" s="177"/>
      <c r="Z63" s="177"/>
      <c r="AA63" s="177"/>
    </row>
    <row r="64" spans="1:27" ht="11.25" customHeight="1">
      <c r="A64" s="44" t="s">
        <v>254</v>
      </c>
      <c r="B64" s="44"/>
      <c r="C64" s="45">
        <f>SUM(C65:C67)</f>
        <v>2324.6150000000002</v>
      </c>
      <c r="D64" s="45">
        <f>SUM(D65:D67)</f>
        <v>156.293</v>
      </c>
      <c r="E64" s="45">
        <f>SUM(E65:E67)</f>
        <v>0.996</v>
      </c>
      <c r="F64" s="46">
        <f>+E64/D64*100-100</f>
        <v>-99.36273537522474</v>
      </c>
      <c r="G64" s="46"/>
      <c r="H64" s="45">
        <f>SUM(H65:H67)</f>
        <v>4680.626</v>
      </c>
      <c r="I64" s="45">
        <f>SUM(I65:I67)</f>
        <v>293.635</v>
      </c>
      <c r="J64" s="45">
        <f>SUM(J65:J67)</f>
        <v>2.374</v>
      </c>
      <c r="K64" s="46">
        <f>+J64/I64*100-100</f>
        <v>-99.19151327328146</v>
      </c>
      <c r="L64" s="46">
        <f aca="true" t="shared" si="15" ref="L64:L107">+J64/$J$61*100</f>
        <v>0.002268391711996121</v>
      </c>
      <c r="M64" s="49">
        <f aca="true" t="shared" si="16" ref="M64:M72">+I64/D64</f>
        <v>1.8787469688341767</v>
      </c>
      <c r="N64" s="49">
        <f aca="true" t="shared" si="17" ref="N64:N72">+J64/E64</f>
        <v>2.383534136546185</v>
      </c>
      <c r="O64" s="49">
        <f aca="true" t="shared" si="18" ref="O64:O72">+N64/M64*100-100</f>
        <v>26.868289135563856</v>
      </c>
      <c r="P64" s="156"/>
      <c r="Q64" s="156"/>
      <c r="R64" s="172"/>
      <c r="S64" s="156"/>
      <c r="T64" s="156"/>
      <c r="U64" s="156"/>
      <c r="V64" s="156"/>
      <c r="W64" s="156"/>
      <c r="X64" s="156"/>
      <c r="Y64" s="156"/>
      <c r="Z64" s="156"/>
      <c r="AA64" s="156"/>
    </row>
    <row r="65" spans="1:27" s="178" customFormat="1" ht="11.25" customHeight="1" hidden="1" outlineLevel="1">
      <c r="A65" s="173" t="s">
        <v>434</v>
      </c>
      <c r="B65" s="173">
        <v>7133110</v>
      </c>
      <c r="C65" s="174">
        <v>242.389</v>
      </c>
      <c r="D65" s="174">
        <v>85.386</v>
      </c>
      <c r="E65" s="174">
        <v>0</v>
      </c>
      <c r="F65" s="46">
        <f aca="true" t="shared" si="19" ref="F65:F72">+E65/D65*100-100</f>
        <v>-100</v>
      </c>
      <c r="G65" s="175"/>
      <c r="H65" s="174">
        <v>490.716</v>
      </c>
      <c r="I65" s="174">
        <v>160.231</v>
      </c>
      <c r="J65" s="174">
        <v>0</v>
      </c>
      <c r="K65" s="46">
        <f aca="true" t="shared" si="20" ref="K65:K72">+J65/I65*100-100</f>
        <v>-100</v>
      </c>
      <c r="L65" s="46">
        <f t="shared" si="15"/>
        <v>0</v>
      </c>
      <c r="M65" s="49">
        <f t="shared" si="16"/>
        <v>1.8765488487574076</v>
      </c>
      <c r="N65" s="49" t="e">
        <f t="shared" si="17"/>
        <v>#DIV/0!</v>
      </c>
      <c r="O65" s="49" t="e">
        <f t="shared" si="18"/>
        <v>#DIV/0!</v>
      </c>
      <c r="P65" s="177"/>
      <c r="Q65" s="177"/>
      <c r="R65" s="172"/>
      <c r="S65" s="177"/>
      <c r="T65" s="177"/>
      <c r="U65" s="177"/>
      <c r="V65" s="177"/>
      <c r="W65" s="177"/>
      <c r="X65" s="177"/>
      <c r="Y65" s="177"/>
      <c r="Z65" s="177"/>
      <c r="AA65" s="177"/>
    </row>
    <row r="66" spans="1:18" s="178" customFormat="1" ht="11.25" customHeight="1" hidden="1" outlineLevel="1">
      <c r="A66" s="173" t="s">
        <v>435</v>
      </c>
      <c r="B66" s="173">
        <v>7133310</v>
      </c>
      <c r="C66" s="174">
        <v>2052.014</v>
      </c>
      <c r="D66" s="174">
        <v>70.907</v>
      </c>
      <c r="E66" s="174">
        <v>0.996</v>
      </c>
      <c r="F66" s="46">
        <f t="shared" si="19"/>
        <v>-98.59534319601732</v>
      </c>
      <c r="G66" s="46"/>
      <c r="H66" s="174">
        <v>4131.691</v>
      </c>
      <c r="I66" s="174">
        <v>133.404</v>
      </c>
      <c r="J66" s="174">
        <v>2.374</v>
      </c>
      <c r="K66" s="46">
        <f t="shared" si="20"/>
        <v>-98.22044316512249</v>
      </c>
      <c r="L66" s="46">
        <f t="shared" si="15"/>
        <v>0.002268391711996121</v>
      </c>
      <c r="M66" s="49">
        <f t="shared" si="16"/>
        <v>1.8813939385392133</v>
      </c>
      <c r="N66" s="49">
        <f t="shared" si="17"/>
        <v>2.383534136546185</v>
      </c>
      <c r="O66" s="49">
        <f t="shared" si="18"/>
        <v>26.689795673353387</v>
      </c>
      <c r="R66" s="49"/>
    </row>
    <row r="67" spans="1:18" s="178" customFormat="1" ht="11.25" customHeight="1" hidden="1" outlineLevel="1">
      <c r="A67" s="173" t="s">
        <v>436</v>
      </c>
      <c r="B67" s="173">
        <v>7133910</v>
      </c>
      <c r="C67" s="174">
        <v>30.212</v>
      </c>
      <c r="D67" s="174">
        <v>0</v>
      </c>
      <c r="E67" s="174">
        <v>0</v>
      </c>
      <c r="F67" s="46"/>
      <c r="G67" s="46"/>
      <c r="H67" s="174">
        <v>58.219</v>
      </c>
      <c r="I67" s="174">
        <v>0</v>
      </c>
      <c r="J67" s="174">
        <v>0</v>
      </c>
      <c r="K67" s="46"/>
      <c r="L67" s="46">
        <f t="shared" si="15"/>
        <v>0</v>
      </c>
      <c r="M67" s="49" t="e">
        <f t="shared" si="16"/>
        <v>#DIV/0!</v>
      </c>
      <c r="N67" s="49" t="e">
        <f t="shared" si="17"/>
        <v>#DIV/0!</v>
      </c>
      <c r="O67" s="49" t="e">
        <f t="shared" si="18"/>
        <v>#DIV/0!</v>
      </c>
      <c r="R67" s="49"/>
    </row>
    <row r="68" spans="1:18" ht="11.25" customHeight="1" collapsed="1">
      <c r="A68" s="44" t="s">
        <v>252</v>
      </c>
      <c r="B68" s="44">
        <v>10011000</v>
      </c>
      <c r="C68" s="45">
        <v>0.2</v>
      </c>
      <c r="D68" s="45">
        <v>0</v>
      </c>
      <c r="E68" s="45">
        <v>0.1</v>
      </c>
      <c r="F68" s="46"/>
      <c r="G68" s="46"/>
      <c r="H68" s="45">
        <v>0.221</v>
      </c>
      <c r="I68" s="45">
        <v>0</v>
      </c>
      <c r="J68" s="45">
        <v>0.108</v>
      </c>
      <c r="K68" s="46"/>
      <c r="L68" s="46">
        <f t="shared" si="15"/>
        <v>0.00010319557914725404</v>
      </c>
      <c r="R68" s="49"/>
    </row>
    <row r="69" spans="1:18" ht="11.25" customHeight="1">
      <c r="A69" s="44" t="s">
        <v>253</v>
      </c>
      <c r="B69" s="44">
        <v>10030000</v>
      </c>
      <c r="C69" s="45">
        <v>390.19</v>
      </c>
      <c r="D69" s="45">
        <v>390.04</v>
      </c>
      <c r="E69" s="45">
        <v>68.5</v>
      </c>
      <c r="F69" s="46">
        <f t="shared" si="19"/>
        <v>-82.43769869756949</v>
      </c>
      <c r="G69" s="46"/>
      <c r="H69" s="45">
        <v>189.551</v>
      </c>
      <c r="I69" s="45">
        <v>189.471</v>
      </c>
      <c r="J69" s="45">
        <v>29.346</v>
      </c>
      <c r="K69" s="46">
        <f t="shared" si="20"/>
        <v>-84.51161391453046</v>
      </c>
      <c r="L69" s="46">
        <f t="shared" si="15"/>
        <v>0.028040532089401087</v>
      </c>
      <c r="M69" s="49">
        <f t="shared" si="16"/>
        <v>0.48577325402522814</v>
      </c>
      <c r="N69" s="49">
        <f t="shared" si="17"/>
        <v>0.4284087591240876</v>
      </c>
      <c r="O69" s="49">
        <f t="shared" si="18"/>
        <v>-11.808903521510345</v>
      </c>
      <c r="R69" s="49"/>
    </row>
    <row r="70" spans="1:18" ht="11.25" customHeight="1">
      <c r="A70" s="44" t="s">
        <v>0</v>
      </c>
      <c r="B70" s="44">
        <v>10051000</v>
      </c>
      <c r="C70" s="45">
        <v>73393.665</v>
      </c>
      <c r="D70" s="45">
        <v>26395.125</v>
      </c>
      <c r="E70" s="179">
        <v>32031.631</v>
      </c>
      <c r="F70" s="46">
        <f t="shared" si="19"/>
        <v>21.354344789047232</v>
      </c>
      <c r="G70" s="46"/>
      <c r="H70" s="45">
        <v>176150.378</v>
      </c>
      <c r="I70" s="45">
        <v>62403.881</v>
      </c>
      <c r="J70" s="45">
        <v>65629.918</v>
      </c>
      <c r="K70" s="46">
        <f t="shared" si="20"/>
        <v>5.16960956322572</v>
      </c>
      <c r="L70" s="46">
        <f t="shared" si="15"/>
        <v>62.71034627219253</v>
      </c>
      <c r="M70" s="49">
        <f t="shared" si="16"/>
        <v>2.3642199459180437</v>
      </c>
      <c r="N70" s="49">
        <f t="shared" si="17"/>
        <v>2.0489096543351164</v>
      </c>
      <c r="O70" s="49">
        <f t="shared" si="18"/>
        <v>-13.336757949586215</v>
      </c>
      <c r="R70" s="49"/>
    </row>
    <row r="71" spans="1:18" ht="11.25" customHeight="1">
      <c r="A71" s="44" t="s">
        <v>1</v>
      </c>
      <c r="B71" s="44">
        <v>10070010</v>
      </c>
      <c r="C71" s="45">
        <v>0.346</v>
      </c>
      <c r="D71" s="45">
        <v>0</v>
      </c>
      <c r="E71" s="45">
        <v>0</v>
      </c>
      <c r="F71" s="46"/>
      <c r="G71" s="46"/>
      <c r="H71" s="45">
        <v>0.705</v>
      </c>
      <c r="I71" s="45">
        <v>0</v>
      </c>
      <c r="J71" s="45">
        <v>0</v>
      </c>
      <c r="K71" s="46"/>
      <c r="L71" s="46">
        <f t="shared" si="15"/>
        <v>0</v>
      </c>
      <c r="M71" s="49" t="e">
        <f t="shared" si="16"/>
        <v>#DIV/0!</v>
      </c>
      <c r="N71" s="49" t="e">
        <f t="shared" si="17"/>
        <v>#DIV/0!</v>
      </c>
      <c r="O71" s="49" t="e">
        <f t="shared" si="18"/>
        <v>#DIV/0!</v>
      </c>
      <c r="R71" s="49"/>
    </row>
    <row r="72" spans="1:18" ht="11.25">
      <c r="A72" s="44" t="s">
        <v>255</v>
      </c>
      <c r="B72" s="44">
        <v>12010010</v>
      </c>
      <c r="C72" s="45">
        <v>3285.113</v>
      </c>
      <c r="D72" s="45">
        <v>2.483</v>
      </c>
      <c r="E72" s="45">
        <v>235.038</v>
      </c>
      <c r="F72" s="46">
        <f t="shared" si="19"/>
        <v>9365.888038662908</v>
      </c>
      <c r="G72" s="46"/>
      <c r="H72" s="45">
        <v>4759.228</v>
      </c>
      <c r="I72" s="45">
        <v>13.257</v>
      </c>
      <c r="J72" s="45">
        <v>428.313</v>
      </c>
      <c r="K72" s="46">
        <f t="shared" si="20"/>
        <v>3130.844082371577</v>
      </c>
      <c r="L72" s="46">
        <f t="shared" si="15"/>
        <v>0.40925933417868354</v>
      </c>
      <c r="M72" s="49">
        <f t="shared" si="16"/>
        <v>5.339105920257753</v>
      </c>
      <c r="N72" s="49">
        <f t="shared" si="17"/>
        <v>1.8223138386133304</v>
      </c>
      <c r="O72" s="49">
        <f t="shared" si="18"/>
        <v>-65.86855803517463</v>
      </c>
      <c r="R72" s="49"/>
    </row>
    <row r="73" spans="1:18" ht="11.25" customHeight="1">
      <c r="A73" s="44" t="s">
        <v>3</v>
      </c>
      <c r="B73" s="180">
        <v>12040010</v>
      </c>
      <c r="C73" s="45"/>
      <c r="D73" s="45"/>
      <c r="E73" s="45"/>
      <c r="F73" s="46"/>
      <c r="G73" s="46"/>
      <c r="H73" s="45"/>
      <c r="I73" s="45"/>
      <c r="J73" s="45"/>
      <c r="K73" s="46"/>
      <c r="L73" s="46"/>
      <c r="R73" s="49"/>
    </row>
    <row r="74" spans="1:18" ht="11.25" customHeight="1">
      <c r="A74" s="44" t="s">
        <v>266</v>
      </c>
      <c r="B74" s="180">
        <v>12072010</v>
      </c>
      <c r="C74" s="45"/>
      <c r="D74" s="45"/>
      <c r="E74" s="45"/>
      <c r="F74" s="46"/>
      <c r="G74" s="46"/>
      <c r="H74" s="45"/>
      <c r="I74" s="45"/>
      <c r="J74" s="45"/>
      <c r="K74" s="46"/>
      <c r="L74" s="46"/>
      <c r="R74" s="49"/>
    </row>
    <row r="75" spans="1:18" ht="12.75" customHeight="1">
      <c r="A75" s="44" t="s">
        <v>4</v>
      </c>
      <c r="B75" s="44"/>
      <c r="C75" s="45">
        <f>SUM(C76:C77)</f>
        <v>1943.353</v>
      </c>
      <c r="D75" s="45">
        <f>SUM(D76:D77)</f>
        <v>886.269</v>
      </c>
      <c r="E75" s="45">
        <f>SUM(E76:E77)</f>
        <v>3187.627</v>
      </c>
      <c r="F75" s="46">
        <f>+E75/D75*100-100</f>
        <v>259.6681143084097</v>
      </c>
      <c r="G75" s="46"/>
      <c r="H75" s="45">
        <f>SUM(H76:H77)</f>
        <v>3707.8320000000003</v>
      </c>
      <c r="I75" s="45">
        <f>SUM(I76:I77)</f>
        <v>1466.8139999999999</v>
      </c>
      <c r="J75" s="45">
        <f>SUM(J76:J77)</f>
        <v>9733.451</v>
      </c>
      <c r="K75" s="46">
        <f>+J75/I75*100-100</f>
        <v>563.5777269647003</v>
      </c>
      <c r="L75" s="46">
        <f t="shared" si="15"/>
        <v>9.300454750429804</v>
      </c>
      <c r="R75" s="49"/>
    </row>
    <row r="76" spans="1:18" s="178" customFormat="1" ht="11.25" customHeight="1" hidden="1" outlineLevel="1">
      <c r="A76" s="173" t="s">
        <v>437</v>
      </c>
      <c r="B76" s="181" t="s">
        <v>267</v>
      </c>
      <c r="C76" s="174">
        <v>1055.663</v>
      </c>
      <c r="D76" s="174">
        <v>506.029</v>
      </c>
      <c r="E76" s="174">
        <v>3187.627</v>
      </c>
      <c r="F76" s="46">
        <f>+E76/D76*100-100</f>
        <v>529.9297075859289</v>
      </c>
      <c r="G76" s="175"/>
      <c r="H76" s="174">
        <v>1959.72</v>
      </c>
      <c r="I76" s="174">
        <v>708.983</v>
      </c>
      <c r="J76" s="174">
        <v>9733.451</v>
      </c>
      <c r="K76" s="46">
        <f>+J76/I76*100-100</f>
        <v>1272.8750900938387</v>
      </c>
      <c r="L76" s="46">
        <f t="shared" si="15"/>
        <v>9.300454750429804</v>
      </c>
      <c r="M76" s="182"/>
      <c r="N76" s="182"/>
      <c r="O76" s="182"/>
      <c r="R76" s="49"/>
    </row>
    <row r="77" spans="1:18" s="178" customFormat="1" ht="11.25" customHeight="1" hidden="1" outlineLevel="1">
      <c r="A77" s="173" t="s">
        <v>438</v>
      </c>
      <c r="B77" s="181" t="s">
        <v>268</v>
      </c>
      <c r="C77" s="174">
        <v>887.69</v>
      </c>
      <c r="D77" s="174">
        <v>380.24</v>
      </c>
      <c r="E77" s="174">
        <v>0</v>
      </c>
      <c r="F77" s="46"/>
      <c r="G77" s="175"/>
      <c r="H77" s="174">
        <v>1748.112</v>
      </c>
      <c r="I77" s="174">
        <v>757.831</v>
      </c>
      <c r="J77" s="174">
        <v>0</v>
      </c>
      <c r="K77" s="46"/>
      <c r="L77" s="46">
        <f t="shared" si="15"/>
        <v>0</v>
      </c>
      <c r="M77" s="182"/>
      <c r="N77" s="182"/>
      <c r="O77" s="182"/>
      <c r="R77" s="49"/>
    </row>
    <row r="78" spans="1:18" s="178" customFormat="1" ht="11.25" customHeight="1" collapsed="1">
      <c r="A78" s="173" t="s">
        <v>9</v>
      </c>
      <c r="B78" s="181">
        <v>12060010</v>
      </c>
      <c r="C78" s="174">
        <v>3059.441</v>
      </c>
      <c r="D78" s="174">
        <v>296.037</v>
      </c>
      <c r="E78" s="174">
        <v>341.486</v>
      </c>
      <c r="F78" s="46">
        <f>+E78/D78*100-100</f>
        <v>15.352472832787797</v>
      </c>
      <c r="G78" s="175"/>
      <c r="H78" s="174">
        <v>10409.508</v>
      </c>
      <c r="I78" s="174">
        <v>908.969</v>
      </c>
      <c r="J78" s="174">
        <v>1020.813</v>
      </c>
      <c r="K78" s="46">
        <f>+J78/I78*100-100</f>
        <v>12.304490032113293</v>
      </c>
      <c r="L78" s="46">
        <f t="shared" si="15"/>
        <v>0.97540174755598</v>
      </c>
      <c r="M78" s="182"/>
      <c r="N78" s="182"/>
      <c r="O78" s="182"/>
      <c r="R78" s="49"/>
    </row>
    <row r="79" spans="1:18" s="178" customFormat="1" ht="11.25" customHeight="1">
      <c r="A79" s="173" t="s">
        <v>269</v>
      </c>
      <c r="B79" s="181">
        <v>12074010</v>
      </c>
      <c r="C79" s="174">
        <v>0.074</v>
      </c>
      <c r="D79" s="174">
        <v>0</v>
      </c>
      <c r="E79" s="174">
        <v>0</v>
      </c>
      <c r="F79" s="46"/>
      <c r="G79" s="175"/>
      <c r="H79" s="174">
        <v>0.157</v>
      </c>
      <c r="I79" s="174">
        <v>0.007</v>
      </c>
      <c r="J79" s="174">
        <v>0</v>
      </c>
      <c r="K79" s="46">
        <f>+J79/I79*100-100</f>
        <v>-100</v>
      </c>
      <c r="L79" s="46">
        <f t="shared" si="15"/>
        <v>0</v>
      </c>
      <c r="M79" s="182"/>
      <c r="N79" s="182"/>
      <c r="O79" s="182"/>
      <c r="R79" s="49"/>
    </row>
    <row r="80" spans="1:18" s="178" customFormat="1" ht="11.25" customHeight="1">
      <c r="A80" s="173" t="s">
        <v>270</v>
      </c>
      <c r="B80" s="181">
        <v>12075010</v>
      </c>
      <c r="C80" s="174">
        <v>1.5</v>
      </c>
      <c r="D80" s="174">
        <v>0</v>
      </c>
      <c r="E80" s="174">
        <v>0</v>
      </c>
      <c r="F80" s="46"/>
      <c r="G80" s="175"/>
      <c r="H80" s="174">
        <v>4.908</v>
      </c>
      <c r="I80" s="174">
        <v>0</v>
      </c>
      <c r="J80" s="174">
        <v>0</v>
      </c>
      <c r="K80" s="46"/>
      <c r="L80" s="46">
        <f t="shared" si="15"/>
        <v>0</v>
      </c>
      <c r="M80" s="182"/>
      <c r="N80" s="182"/>
      <c r="O80" s="182"/>
      <c r="R80" s="49"/>
    </row>
    <row r="81" spans="1:18" s="178" customFormat="1" ht="11.25" customHeight="1">
      <c r="A81" s="173" t="s">
        <v>271</v>
      </c>
      <c r="B81" s="181">
        <v>12079911</v>
      </c>
      <c r="C81" s="174">
        <v>30.7</v>
      </c>
      <c r="D81" s="174">
        <v>0</v>
      </c>
      <c r="E81" s="174">
        <v>0</v>
      </c>
      <c r="F81" s="46"/>
      <c r="G81" s="175"/>
      <c r="H81" s="174">
        <v>28.535</v>
      </c>
      <c r="I81" s="174">
        <v>0</v>
      </c>
      <c r="J81" s="174">
        <v>0</v>
      </c>
      <c r="K81" s="46"/>
      <c r="L81" s="46">
        <f t="shared" si="15"/>
        <v>0</v>
      </c>
      <c r="M81" s="182"/>
      <c r="N81" s="182"/>
      <c r="O81" s="182"/>
      <c r="R81" s="49"/>
    </row>
    <row r="82" spans="1:18" s="178" customFormat="1" ht="11.25" customHeight="1">
      <c r="A82" s="173" t="s">
        <v>272</v>
      </c>
      <c r="B82" s="181">
        <v>12079110</v>
      </c>
      <c r="C82" s="174"/>
      <c r="D82" s="174"/>
      <c r="E82" s="174"/>
      <c r="F82" s="46"/>
      <c r="G82" s="175"/>
      <c r="H82" s="174"/>
      <c r="I82" s="174"/>
      <c r="J82" s="174"/>
      <c r="K82" s="46"/>
      <c r="L82" s="46"/>
      <c r="M82" s="182"/>
      <c r="N82" s="182"/>
      <c r="O82" s="182"/>
      <c r="R82" s="49"/>
    </row>
    <row r="83" spans="1:18" s="178" customFormat="1" ht="11.25" customHeight="1">
      <c r="A83" s="173" t="s">
        <v>259</v>
      </c>
      <c r="B83" s="181">
        <v>12079900</v>
      </c>
      <c r="C83" s="174"/>
      <c r="D83" s="174"/>
      <c r="E83" s="174"/>
      <c r="F83" s="46"/>
      <c r="G83" s="175"/>
      <c r="H83" s="174"/>
      <c r="I83" s="174"/>
      <c r="J83" s="174"/>
      <c r="K83" s="46"/>
      <c r="L83" s="46"/>
      <c r="M83" s="182"/>
      <c r="N83" s="182"/>
      <c r="O83" s="182"/>
      <c r="R83" s="49"/>
    </row>
    <row r="84" spans="1:18" s="178" customFormat="1" ht="11.25" customHeight="1">
      <c r="A84" s="173" t="s">
        <v>8</v>
      </c>
      <c r="B84" s="173">
        <v>12091000</v>
      </c>
      <c r="C84" s="174">
        <v>102.122</v>
      </c>
      <c r="D84" s="174">
        <v>88.849</v>
      </c>
      <c r="E84" s="174">
        <v>3.762</v>
      </c>
      <c r="F84" s="46"/>
      <c r="G84" s="175"/>
      <c r="H84" s="174">
        <v>1133.367</v>
      </c>
      <c r="I84" s="174">
        <v>515.969</v>
      </c>
      <c r="J84" s="174">
        <v>7.468</v>
      </c>
      <c r="K84" s="46"/>
      <c r="L84" s="46">
        <f t="shared" si="15"/>
        <v>0.00713578319510827</v>
      </c>
      <c r="M84" s="182"/>
      <c r="N84" s="182"/>
      <c r="O84" s="182"/>
      <c r="R84" s="49"/>
    </row>
    <row r="85" spans="1:18" ht="11.25" customHeight="1">
      <c r="A85" s="44" t="s">
        <v>256</v>
      </c>
      <c r="B85" s="44"/>
      <c r="C85" s="45">
        <f>SUM(C86:C93)</f>
        <v>1871.0430000000001</v>
      </c>
      <c r="D85" s="45">
        <f>SUM(D86:D93)</f>
        <v>823.691</v>
      </c>
      <c r="E85" s="45">
        <f>SUM(E86:E93)</f>
        <v>848.272</v>
      </c>
      <c r="F85" s="46">
        <f>+E85/D85*100-100</f>
        <v>2.9842501617718398</v>
      </c>
      <c r="G85" s="46"/>
      <c r="H85" s="45">
        <f>SUM(H86:H93)</f>
        <v>6510.475</v>
      </c>
      <c r="I85" s="45">
        <f>SUM(I86:I93)</f>
        <v>2351.4819999999995</v>
      </c>
      <c r="J85" s="45">
        <f>SUM(J86:J93)</f>
        <v>2978.345</v>
      </c>
      <c r="K85" s="46">
        <f>+J85/I85*100-100</f>
        <v>26.658209588676442</v>
      </c>
      <c r="L85" s="46">
        <f t="shared" si="15"/>
        <v>2.8458521960678547</v>
      </c>
      <c r="R85" s="49"/>
    </row>
    <row r="86" spans="1:18" ht="11.25" hidden="1" outlineLevel="1">
      <c r="A86" s="44" t="s">
        <v>439</v>
      </c>
      <c r="B86" s="44">
        <v>12092100</v>
      </c>
      <c r="C86" s="45">
        <v>563.16</v>
      </c>
      <c r="D86" s="45">
        <v>69</v>
      </c>
      <c r="E86" s="45">
        <v>12</v>
      </c>
      <c r="F86" s="46">
        <f>+E86/D86*100-100</f>
        <v>-82.6086956521739</v>
      </c>
      <c r="G86" s="46"/>
      <c r="H86" s="45">
        <v>2880.65</v>
      </c>
      <c r="I86" s="45">
        <v>330.152</v>
      </c>
      <c r="J86" s="45">
        <v>62.4</v>
      </c>
      <c r="K86" s="46">
        <f>+J86/I86*100-100</f>
        <v>-81.0996147229155</v>
      </c>
      <c r="L86" s="46">
        <f t="shared" si="15"/>
        <v>0.05962411239619122</v>
      </c>
      <c r="R86" s="49"/>
    </row>
    <row r="87" spans="1:18" ht="11.25" hidden="1" outlineLevel="1">
      <c r="A87" s="44" t="s">
        <v>440</v>
      </c>
      <c r="B87" s="44">
        <v>12092200</v>
      </c>
      <c r="C87" s="45">
        <v>1077.631</v>
      </c>
      <c r="D87" s="45">
        <v>712</v>
      </c>
      <c r="E87" s="45">
        <v>791.788</v>
      </c>
      <c r="F87" s="46">
        <f>+E87/D87*100-100</f>
        <v>11.206179775280916</v>
      </c>
      <c r="G87" s="46"/>
      <c r="H87" s="45">
        <v>3320.451</v>
      </c>
      <c r="I87" s="45">
        <v>1918.557</v>
      </c>
      <c r="J87" s="45">
        <v>2823.671</v>
      </c>
      <c r="K87" s="46">
        <f>+J87/I87*100-100</f>
        <v>47.17681048829928</v>
      </c>
      <c r="L87" s="46">
        <f t="shared" si="15"/>
        <v>2.698058927465796</v>
      </c>
      <c r="R87" s="49"/>
    </row>
    <row r="88" spans="1:18" ht="11.25" hidden="1" outlineLevel="1">
      <c r="A88" s="44" t="s">
        <v>441</v>
      </c>
      <c r="B88" s="44">
        <v>12092300</v>
      </c>
      <c r="C88" s="45"/>
      <c r="D88" s="45"/>
      <c r="E88" s="45"/>
      <c r="F88" s="46"/>
      <c r="G88" s="46"/>
      <c r="H88" s="45"/>
      <c r="I88" s="45"/>
      <c r="J88" s="45"/>
      <c r="K88" s="46"/>
      <c r="L88" s="46">
        <f t="shared" si="15"/>
        <v>0</v>
      </c>
      <c r="R88" s="49"/>
    </row>
    <row r="89" spans="1:18" ht="11.25" hidden="1" outlineLevel="1">
      <c r="A89" s="44" t="s">
        <v>442</v>
      </c>
      <c r="B89" s="44">
        <v>12092400</v>
      </c>
      <c r="C89" s="45"/>
      <c r="D89" s="45"/>
      <c r="E89" s="45"/>
      <c r="F89" s="46"/>
      <c r="G89" s="46"/>
      <c r="H89" s="45"/>
      <c r="I89" s="45"/>
      <c r="J89" s="45"/>
      <c r="K89" s="46"/>
      <c r="L89" s="46">
        <f t="shared" si="15"/>
        <v>0</v>
      </c>
      <c r="R89" s="49"/>
    </row>
    <row r="90" spans="1:18" ht="11.25" hidden="1" outlineLevel="1">
      <c r="A90" s="44" t="s">
        <v>443</v>
      </c>
      <c r="B90" s="44">
        <v>12092500</v>
      </c>
      <c r="C90" s="45">
        <v>60.25</v>
      </c>
      <c r="D90" s="45">
        <v>36.5</v>
      </c>
      <c r="E90" s="45">
        <v>0</v>
      </c>
      <c r="F90" s="46">
        <f>+E90/D90*100-100</f>
        <v>-100</v>
      </c>
      <c r="G90" s="46"/>
      <c r="H90" s="45">
        <v>108.137</v>
      </c>
      <c r="I90" s="45">
        <v>64.173</v>
      </c>
      <c r="J90" s="45">
        <v>0</v>
      </c>
      <c r="K90" s="46">
        <f>+J90/I90*100-100</f>
        <v>-100</v>
      </c>
      <c r="L90" s="46">
        <f t="shared" si="15"/>
        <v>0</v>
      </c>
      <c r="R90" s="49"/>
    </row>
    <row r="91" spans="1:18" ht="11.25" hidden="1" outlineLevel="1">
      <c r="A91" s="44" t="s">
        <v>444</v>
      </c>
      <c r="B91" s="44">
        <v>12092600</v>
      </c>
      <c r="C91" s="45"/>
      <c r="D91" s="45"/>
      <c r="E91" s="45"/>
      <c r="F91" s="46"/>
      <c r="G91" s="46"/>
      <c r="H91" s="45"/>
      <c r="I91" s="45"/>
      <c r="J91" s="45"/>
      <c r="K91" s="46"/>
      <c r="L91" s="46">
        <f t="shared" si="15"/>
        <v>0</v>
      </c>
      <c r="R91" s="49"/>
    </row>
    <row r="92" spans="1:18" ht="11.25" hidden="1" outlineLevel="1">
      <c r="A92" s="44" t="s">
        <v>445</v>
      </c>
      <c r="B92" s="44">
        <v>12092910</v>
      </c>
      <c r="C92" s="45">
        <v>93</v>
      </c>
      <c r="D92" s="45">
        <v>5</v>
      </c>
      <c r="E92" s="45">
        <v>0</v>
      </c>
      <c r="F92" s="46"/>
      <c r="G92" s="46"/>
      <c r="H92" s="45">
        <v>17.234</v>
      </c>
      <c r="I92" s="45">
        <v>5.37</v>
      </c>
      <c r="J92" s="45">
        <v>0</v>
      </c>
      <c r="K92" s="46"/>
      <c r="L92" s="46">
        <f t="shared" si="15"/>
        <v>0</v>
      </c>
      <c r="R92" s="49"/>
    </row>
    <row r="93" spans="1:18" ht="11.25" hidden="1" outlineLevel="1">
      <c r="A93" s="44" t="s">
        <v>446</v>
      </c>
      <c r="B93" s="44">
        <v>12092990</v>
      </c>
      <c r="C93" s="45">
        <v>77.002</v>
      </c>
      <c r="D93" s="45">
        <v>1.191</v>
      </c>
      <c r="E93" s="45">
        <v>44.484</v>
      </c>
      <c r="F93" s="46">
        <f>+E93/D93*100-100</f>
        <v>3635.0125944584383</v>
      </c>
      <c r="G93" s="46"/>
      <c r="H93" s="45">
        <v>184.003</v>
      </c>
      <c r="I93" s="45">
        <v>33.23</v>
      </c>
      <c r="J93" s="45">
        <v>92.274</v>
      </c>
      <c r="K93" s="46">
        <f>+J93/I93*100-100</f>
        <v>177.68281673186885</v>
      </c>
      <c r="L93" s="46">
        <f t="shared" si="15"/>
        <v>0.08816915620586777</v>
      </c>
      <c r="R93" s="49"/>
    </row>
    <row r="94" spans="1:18" ht="11.25" collapsed="1">
      <c r="A94" s="44" t="s">
        <v>257</v>
      </c>
      <c r="B94" s="44"/>
      <c r="C94" s="45">
        <f>SUM(C95:C103)</f>
        <v>1711.0500000000002</v>
      </c>
      <c r="D94" s="45">
        <f>SUM(D95:D103)</f>
        <v>224.54899999999998</v>
      </c>
      <c r="E94" s="45">
        <f>SUM(E95:E103)</f>
        <v>1250.708</v>
      </c>
      <c r="F94" s="46">
        <f>+E94/D94*100-100</f>
        <v>456.98667106065943</v>
      </c>
      <c r="G94" s="46"/>
      <c r="H94" s="45">
        <f>SUM(H95:H103)</f>
        <v>61958.676999999996</v>
      </c>
      <c r="I94" s="45">
        <f>SUM(I95:I103)</f>
        <v>10719.002</v>
      </c>
      <c r="J94" s="45">
        <f>SUM(J95:J103)</f>
        <v>16152.340999999997</v>
      </c>
      <c r="K94" s="46">
        <f aca="true" t="shared" si="21" ref="K94:K107">+J94/I94*100-100</f>
        <v>50.68885144344591</v>
      </c>
      <c r="L94" s="46">
        <f t="shared" si="15"/>
        <v>15.433798000730889</v>
      </c>
      <c r="R94" s="49"/>
    </row>
    <row r="95" spans="1:18" ht="11.25" customHeight="1" hidden="1" outlineLevel="1" collapsed="1">
      <c r="A95" s="44" t="s">
        <v>447</v>
      </c>
      <c r="B95" s="44">
        <v>12099110</v>
      </c>
      <c r="C95" s="45">
        <v>5.791</v>
      </c>
      <c r="D95" s="45">
        <v>1.507</v>
      </c>
      <c r="E95" s="45">
        <v>1.779</v>
      </c>
      <c r="F95" s="46">
        <f aca="true" t="shared" si="22" ref="F95:F105">+E95/D95*100-100</f>
        <v>18.049104180491042</v>
      </c>
      <c r="G95" s="46"/>
      <c r="H95" s="45">
        <v>7390.045</v>
      </c>
      <c r="I95" s="45">
        <v>2051.319</v>
      </c>
      <c r="J95" s="45">
        <v>3044.848</v>
      </c>
      <c r="K95" s="46">
        <f t="shared" si="21"/>
        <v>48.433666338585084</v>
      </c>
      <c r="L95" s="46">
        <f t="shared" si="15"/>
        <v>2.90939678495702</v>
      </c>
      <c r="R95" s="49"/>
    </row>
    <row r="96" spans="1:18" ht="11.25" customHeight="1" hidden="1" outlineLevel="1">
      <c r="A96" s="44" t="s">
        <v>448</v>
      </c>
      <c r="B96" s="44">
        <v>12099120</v>
      </c>
      <c r="C96" s="45">
        <v>92.959</v>
      </c>
      <c r="D96" s="45">
        <v>6.899</v>
      </c>
      <c r="E96" s="45">
        <v>4.764</v>
      </c>
      <c r="F96" s="46">
        <f t="shared" si="22"/>
        <v>-30.946513987534416</v>
      </c>
      <c r="G96" s="46"/>
      <c r="H96" s="45">
        <v>3206.05</v>
      </c>
      <c r="I96" s="45">
        <v>524.603</v>
      </c>
      <c r="J96" s="45">
        <v>635.138</v>
      </c>
      <c r="K96" s="46">
        <f t="shared" si="21"/>
        <v>21.070218813083443</v>
      </c>
      <c r="L96" s="46">
        <f t="shared" si="15"/>
        <v>0.6068836458187837</v>
      </c>
      <c r="R96" s="49"/>
    </row>
    <row r="97" spans="1:18" ht="11.25" customHeight="1" hidden="1" outlineLevel="1">
      <c r="A97" s="44" t="s">
        <v>449</v>
      </c>
      <c r="B97" s="44">
        <v>12099130</v>
      </c>
      <c r="C97" s="45">
        <v>135.889</v>
      </c>
      <c r="D97" s="45">
        <v>34.427</v>
      </c>
      <c r="E97" s="45">
        <v>31.234</v>
      </c>
      <c r="F97" s="46">
        <f t="shared" si="22"/>
        <v>-9.2746971853487</v>
      </c>
      <c r="G97" s="46"/>
      <c r="H97" s="45">
        <v>6310.903</v>
      </c>
      <c r="I97" s="45">
        <v>1069.055</v>
      </c>
      <c r="J97" s="45">
        <v>799.502</v>
      </c>
      <c r="K97" s="46">
        <f t="shared" si="21"/>
        <v>-25.21413771976185</v>
      </c>
      <c r="L97" s="46">
        <f t="shared" si="15"/>
        <v>0.7639358511054435</v>
      </c>
      <c r="R97" s="49"/>
    </row>
    <row r="98" spans="1:18" ht="11.25" customHeight="1" hidden="1" outlineLevel="1">
      <c r="A98" s="44" t="s">
        <v>450</v>
      </c>
      <c r="B98" s="44">
        <v>12099140</v>
      </c>
      <c r="C98" s="45">
        <v>38.23</v>
      </c>
      <c r="D98" s="45">
        <v>2.371</v>
      </c>
      <c r="E98" s="45">
        <v>3.495</v>
      </c>
      <c r="F98" s="46">
        <f t="shared" si="22"/>
        <v>47.406157739350476</v>
      </c>
      <c r="G98" s="46"/>
      <c r="H98" s="45">
        <v>7425.919</v>
      </c>
      <c r="I98" s="45">
        <v>1104.307</v>
      </c>
      <c r="J98" s="45">
        <v>1286.622</v>
      </c>
      <c r="K98" s="46">
        <f t="shared" si="21"/>
        <v>16.50944891230428</v>
      </c>
      <c r="L98" s="46">
        <f t="shared" si="15"/>
        <v>1.2293861336444287</v>
      </c>
      <c r="R98" s="49"/>
    </row>
    <row r="99" spans="1:18" ht="11.25" customHeight="1" hidden="1" outlineLevel="1">
      <c r="A99" s="44" t="s">
        <v>451</v>
      </c>
      <c r="B99" s="44">
        <v>12099150</v>
      </c>
      <c r="C99" s="45">
        <v>129.523</v>
      </c>
      <c r="D99" s="45">
        <v>5.725</v>
      </c>
      <c r="E99" s="45">
        <v>5.219</v>
      </c>
      <c r="F99" s="46">
        <f t="shared" si="22"/>
        <v>-8.838427947598234</v>
      </c>
      <c r="G99" s="46"/>
      <c r="H99" s="45">
        <v>3723.203</v>
      </c>
      <c r="I99" s="45">
        <v>117.364</v>
      </c>
      <c r="J99" s="45">
        <v>341.076</v>
      </c>
      <c r="K99" s="46">
        <f t="shared" si="21"/>
        <v>190.61381684332503</v>
      </c>
      <c r="L99" s="46">
        <f t="shared" si="15"/>
        <v>0.3259031051224891</v>
      </c>
      <c r="R99" s="49"/>
    </row>
    <row r="100" spans="1:18" ht="11.25" customHeight="1" hidden="1" outlineLevel="1">
      <c r="A100" s="44" t="s">
        <v>452</v>
      </c>
      <c r="B100" s="44">
        <v>12099160</v>
      </c>
      <c r="C100" s="45">
        <v>39.587</v>
      </c>
      <c r="D100" s="45">
        <v>9.488</v>
      </c>
      <c r="E100" s="45">
        <v>16.924</v>
      </c>
      <c r="F100" s="46">
        <f t="shared" si="22"/>
        <v>78.3726812816189</v>
      </c>
      <c r="G100" s="46"/>
      <c r="H100" s="45">
        <v>3265.163</v>
      </c>
      <c r="I100" s="45">
        <v>1198.152</v>
      </c>
      <c r="J100" s="45">
        <v>2996.023</v>
      </c>
      <c r="K100" s="46">
        <f t="shared" si="21"/>
        <v>150.05366597894093</v>
      </c>
      <c r="L100" s="46">
        <f t="shared" si="15"/>
        <v>2.8627437835508656</v>
      </c>
      <c r="R100" s="49"/>
    </row>
    <row r="101" spans="1:18" ht="11.25" customHeight="1" hidden="1" outlineLevel="1">
      <c r="A101" s="44" t="s">
        <v>453</v>
      </c>
      <c r="B101" s="44">
        <v>12099170</v>
      </c>
      <c r="C101" s="45">
        <v>53.616</v>
      </c>
      <c r="D101" s="45">
        <v>12.884</v>
      </c>
      <c r="E101" s="45">
        <v>12.41</v>
      </c>
      <c r="F101" s="46">
        <f t="shared" si="22"/>
        <v>-3.6789816827072457</v>
      </c>
      <c r="G101" s="46"/>
      <c r="H101" s="45">
        <v>4382.717</v>
      </c>
      <c r="I101" s="45">
        <v>1750.385</v>
      </c>
      <c r="J101" s="45">
        <v>1457.419</v>
      </c>
      <c r="K101" s="46">
        <f t="shared" si="21"/>
        <v>-16.73723209465345</v>
      </c>
      <c r="L101" s="46">
        <f t="shared" si="15"/>
        <v>1.3925851644927023</v>
      </c>
      <c r="R101" s="49"/>
    </row>
    <row r="102" spans="1:18" ht="11.25" customHeight="1" hidden="1" outlineLevel="1">
      <c r="A102" s="44" t="s">
        <v>454</v>
      </c>
      <c r="B102" s="44">
        <v>12099180</v>
      </c>
      <c r="C102" s="45">
        <v>248.122</v>
      </c>
      <c r="D102" s="45">
        <v>3.589</v>
      </c>
      <c r="E102" s="45">
        <v>1.805</v>
      </c>
      <c r="F102" s="46">
        <f t="shared" si="22"/>
        <v>-49.70743939816104</v>
      </c>
      <c r="G102" s="46"/>
      <c r="H102" s="45">
        <v>7340.456</v>
      </c>
      <c r="I102" s="45">
        <v>214.152</v>
      </c>
      <c r="J102" s="45">
        <v>550.639</v>
      </c>
      <c r="K102" s="46">
        <f t="shared" si="21"/>
        <v>157.12531286189255</v>
      </c>
      <c r="L102" s="46">
        <f t="shared" si="15"/>
        <v>0.5261436157968965</v>
      </c>
      <c r="R102" s="49"/>
    </row>
    <row r="103" spans="1:18" ht="11.25" customHeight="1" hidden="1" outlineLevel="1">
      <c r="A103" s="44" t="s">
        <v>455</v>
      </c>
      <c r="B103" s="44">
        <v>12099190</v>
      </c>
      <c r="C103" s="45">
        <v>967.333</v>
      </c>
      <c r="D103" s="45">
        <v>147.659</v>
      </c>
      <c r="E103" s="45">
        <v>1173.078</v>
      </c>
      <c r="F103" s="46">
        <f t="shared" si="22"/>
        <v>694.450727690151</v>
      </c>
      <c r="G103" s="46"/>
      <c r="H103" s="45">
        <v>18914.221</v>
      </c>
      <c r="I103" s="45">
        <v>2689.665</v>
      </c>
      <c r="J103" s="45">
        <v>5041.074</v>
      </c>
      <c r="K103" s="46">
        <f t="shared" si="21"/>
        <v>87.42386133589127</v>
      </c>
      <c r="L103" s="46">
        <f t="shared" si="15"/>
        <v>4.816819916242264</v>
      </c>
      <c r="M103" s="183"/>
      <c r="N103" s="184"/>
      <c r="O103" s="184"/>
      <c r="R103" s="49"/>
    </row>
    <row r="104" spans="1:18" ht="11.25" collapsed="1">
      <c r="A104" s="44" t="s">
        <v>7</v>
      </c>
      <c r="B104" s="44">
        <v>12099920</v>
      </c>
      <c r="C104" s="45">
        <v>16.29</v>
      </c>
      <c r="D104" s="45">
        <v>4.31</v>
      </c>
      <c r="E104" s="45">
        <v>4.952</v>
      </c>
      <c r="F104" s="46">
        <f t="shared" si="22"/>
        <v>14.895591647331784</v>
      </c>
      <c r="G104" s="46"/>
      <c r="H104" s="45">
        <v>3424.379</v>
      </c>
      <c r="I104" s="45">
        <v>951.517</v>
      </c>
      <c r="J104" s="45">
        <v>1409.421</v>
      </c>
      <c r="K104" s="46">
        <f t="shared" si="21"/>
        <v>48.1235753013346</v>
      </c>
      <c r="L104" s="46">
        <f t="shared" si="15"/>
        <v>1.3467223736787217</v>
      </c>
      <c r="M104" s="183"/>
      <c r="N104" s="184"/>
      <c r="O104" s="184"/>
      <c r="R104" s="49"/>
    </row>
    <row r="105" spans="1:18" ht="9.75" customHeight="1">
      <c r="A105" s="44" t="s">
        <v>6</v>
      </c>
      <c r="B105" s="44">
        <v>12099930</v>
      </c>
      <c r="C105" s="45">
        <v>19.671</v>
      </c>
      <c r="D105" s="45">
        <v>4.591</v>
      </c>
      <c r="E105" s="45">
        <v>1.143</v>
      </c>
      <c r="F105" s="46">
        <f t="shared" si="22"/>
        <v>-75.10346329775648</v>
      </c>
      <c r="G105" s="46"/>
      <c r="H105" s="45">
        <v>4842.323</v>
      </c>
      <c r="I105" s="45">
        <v>539.569</v>
      </c>
      <c r="J105" s="45">
        <v>474.035</v>
      </c>
      <c r="K105" s="46">
        <f t="shared" si="21"/>
        <v>-12.145619929981137</v>
      </c>
      <c r="L105" s="46">
        <f t="shared" si="15"/>
        <v>0.4529473737135979</v>
      </c>
      <c r="M105" s="183"/>
      <c r="N105" s="184"/>
      <c r="O105" s="184"/>
      <c r="R105" s="49"/>
    </row>
    <row r="106" spans="1:18" ht="11.25">
      <c r="A106" s="44" t="s">
        <v>5</v>
      </c>
      <c r="B106" s="44">
        <v>12099990</v>
      </c>
      <c r="C106" s="45">
        <v>39.274</v>
      </c>
      <c r="D106" s="45">
        <v>19.79</v>
      </c>
      <c r="E106" s="45">
        <v>0.01</v>
      </c>
      <c r="F106" s="46"/>
      <c r="G106" s="46"/>
      <c r="H106" s="45">
        <v>621.663</v>
      </c>
      <c r="I106" s="45">
        <v>120.216</v>
      </c>
      <c r="J106" s="45">
        <v>1.296</v>
      </c>
      <c r="K106" s="46">
        <f t="shared" si="21"/>
        <v>-98.92194050708724</v>
      </c>
      <c r="L106" s="46">
        <f t="shared" si="15"/>
        <v>0.0012383469497670486</v>
      </c>
      <c r="M106" s="183"/>
      <c r="N106" s="184"/>
      <c r="O106" s="184"/>
      <c r="R106" s="49"/>
    </row>
    <row r="107" spans="1:18" ht="11.25">
      <c r="A107" s="44" t="s">
        <v>258</v>
      </c>
      <c r="B107" s="44">
        <v>12093000</v>
      </c>
      <c r="C107" s="45">
        <v>23.619</v>
      </c>
      <c r="D107" s="45">
        <v>1.925</v>
      </c>
      <c r="E107" s="45">
        <v>2.641</v>
      </c>
      <c r="F107" s="46">
        <f>+E107/D107*100-100</f>
        <v>37.19480519480521</v>
      </c>
      <c r="G107" s="46"/>
      <c r="H107" s="45">
        <v>14907.003</v>
      </c>
      <c r="I107" s="45">
        <v>5574.028</v>
      </c>
      <c r="J107" s="45">
        <v>6788.417</v>
      </c>
      <c r="K107" s="46">
        <f t="shared" si="21"/>
        <v>21.78656081383157</v>
      </c>
      <c r="L107" s="46">
        <f t="shared" si="15"/>
        <v>6.486431701926526</v>
      </c>
      <c r="M107" s="183"/>
      <c r="N107" s="184"/>
      <c r="O107" s="184"/>
      <c r="R107" s="49"/>
    </row>
    <row r="108" spans="1:18" ht="11.25">
      <c r="A108" s="159"/>
      <c r="B108" s="159"/>
      <c r="C108" s="171"/>
      <c r="D108" s="171"/>
      <c r="E108" s="171"/>
      <c r="F108" s="171"/>
      <c r="G108" s="171"/>
      <c r="H108" s="171"/>
      <c r="I108" s="171"/>
      <c r="J108" s="171"/>
      <c r="K108" s="159"/>
      <c r="L108" s="159"/>
      <c r="M108" s="159"/>
      <c r="N108" s="159"/>
      <c r="O108" s="159"/>
      <c r="P108" s="178"/>
      <c r="R108" s="49"/>
    </row>
    <row r="109" spans="1:18" ht="11.25">
      <c r="A109" s="43" t="s">
        <v>95</v>
      </c>
      <c r="B109" s="43"/>
      <c r="C109" s="43"/>
      <c r="D109" s="43"/>
      <c r="E109" s="43"/>
      <c r="F109" s="43"/>
      <c r="G109" s="43"/>
      <c r="H109" s="43"/>
      <c r="I109" s="43"/>
      <c r="J109" s="43"/>
      <c r="K109" s="43"/>
      <c r="L109" s="43"/>
      <c r="M109" s="185"/>
      <c r="N109" s="186"/>
      <c r="O109" s="186"/>
      <c r="P109" s="178"/>
      <c r="R109" s="49"/>
    </row>
    <row r="110" spans="1:18" ht="19.5" customHeight="1">
      <c r="A110" s="278" t="s">
        <v>315</v>
      </c>
      <c r="B110" s="278"/>
      <c r="C110" s="278"/>
      <c r="D110" s="278"/>
      <c r="E110" s="278"/>
      <c r="F110" s="278"/>
      <c r="G110" s="278"/>
      <c r="H110" s="278"/>
      <c r="I110" s="278"/>
      <c r="J110" s="278"/>
      <c r="K110" s="278"/>
      <c r="L110" s="278"/>
      <c r="M110" s="185"/>
      <c r="N110" s="186"/>
      <c r="O110" s="186"/>
      <c r="P110" s="178"/>
      <c r="R110" s="49"/>
    </row>
    <row r="111" spans="1:18" ht="19.5" customHeight="1">
      <c r="A111" s="276" t="s">
        <v>308</v>
      </c>
      <c r="B111" s="276"/>
      <c r="C111" s="276"/>
      <c r="D111" s="276"/>
      <c r="E111" s="276"/>
      <c r="F111" s="276"/>
      <c r="G111" s="276"/>
      <c r="H111" s="276"/>
      <c r="I111" s="276"/>
      <c r="J111" s="276"/>
      <c r="K111" s="276"/>
      <c r="L111" s="276"/>
      <c r="M111" s="185"/>
      <c r="N111" s="186"/>
      <c r="O111" s="186"/>
      <c r="P111" s="178"/>
      <c r="R111" s="49"/>
    </row>
    <row r="112" spans="1:21" ht="11.25">
      <c r="A112" s="43"/>
      <c r="B112" s="43"/>
      <c r="C112" s="282" t="s">
        <v>182</v>
      </c>
      <c r="D112" s="282"/>
      <c r="E112" s="282"/>
      <c r="F112" s="282"/>
      <c r="G112" s="50"/>
      <c r="H112" s="282" t="s">
        <v>183</v>
      </c>
      <c r="I112" s="282"/>
      <c r="J112" s="282"/>
      <c r="K112" s="282"/>
      <c r="L112" s="50"/>
      <c r="M112" s="279"/>
      <c r="N112" s="279"/>
      <c r="O112" s="279"/>
      <c r="P112" s="156"/>
      <c r="Q112" s="156"/>
      <c r="R112" s="156"/>
      <c r="S112" s="156"/>
      <c r="T112" s="156"/>
      <c r="U112" s="156"/>
    </row>
    <row r="113" spans="1:21" ht="11.25">
      <c r="A113" s="43" t="s">
        <v>199</v>
      </c>
      <c r="B113" s="158" t="s">
        <v>167</v>
      </c>
      <c r="C113" s="157">
        <f>+C57</f>
        <v>2008</v>
      </c>
      <c r="D113" s="280" t="str">
        <f>+D57</f>
        <v>Enero - marzo</v>
      </c>
      <c r="E113" s="280"/>
      <c r="F113" s="280"/>
      <c r="G113" s="50"/>
      <c r="H113" s="157">
        <f>+H57</f>
        <v>2008</v>
      </c>
      <c r="I113" s="280" t="str">
        <f>+D113</f>
        <v>Enero - marzo</v>
      </c>
      <c r="J113" s="280"/>
      <c r="K113" s="280"/>
      <c r="L113" s="158" t="s">
        <v>394</v>
      </c>
      <c r="M113" s="281"/>
      <c r="N113" s="281"/>
      <c r="O113" s="281"/>
      <c r="P113" s="156"/>
      <c r="Q113" s="156"/>
      <c r="R113" s="156"/>
      <c r="S113" s="156"/>
      <c r="T113" s="156"/>
      <c r="U113" s="156"/>
    </row>
    <row r="114" spans="1:15" ht="11.25">
      <c r="A114" s="159"/>
      <c r="B114" s="163" t="s">
        <v>48</v>
      </c>
      <c r="C114" s="159"/>
      <c r="D114" s="160">
        <f>+D58</f>
        <v>2008</v>
      </c>
      <c r="E114" s="160">
        <f>+E58</f>
        <v>2009</v>
      </c>
      <c r="F114" s="161" t="str">
        <f>+F58</f>
        <v>Var % 09/08</v>
      </c>
      <c r="G114" s="163"/>
      <c r="H114" s="159"/>
      <c r="I114" s="160">
        <f>+I58</f>
        <v>2008</v>
      </c>
      <c r="J114" s="160">
        <f>+J58</f>
        <v>2009</v>
      </c>
      <c r="K114" s="161" t="str">
        <f>+K58</f>
        <v>Var % 09/08</v>
      </c>
      <c r="L114" s="163">
        <v>2008</v>
      </c>
      <c r="M114" s="164"/>
      <c r="N114" s="164"/>
      <c r="O114" s="163"/>
    </row>
    <row r="115" spans="1:18" ht="11.25" customHeight="1">
      <c r="A115" s="43"/>
      <c r="B115" s="43"/>
      <c r="C115" s="45"/>
      <c r="D115" s="45"/>
      <c r="E115" s="45"/>
      <c r="F115" s="46"/>
      <c r="G115" s="46"/>
      <c r="H115" s="45"/>
      <c r="I115" s="45"/>
      <c r="J115" s="45"/>
      <c r="K115" s="46"/>
      <c r="L115" s="46"/>
      <c r="M115" s="185"/>
      <c r="N115" s="186"/>
      <c r="O115" s="186"/>
      <c r="P115" s="178"/>
      <c r="R115" s="49"/>
    </row>
    <row r="116" spans="1:15" s="55" customFormat="1" ht="11.25">
      <c r="A116" s="52" t="s">
        <v>397</v>
      </c>
      <c r="B116" s="52"/>
      <c r="C116" s="52"/>
      <c r="D116" s="52"/>
      <c r="E116" s="52"/>
      <c r="F116" s="52"/>
      <c r="G116" s="52"/>
      <c r="H116" s="53">
        <f>+H60</f>
        <v>6780260</v>
      </c>
      <c r="I116" s="53">
        <f>+I60</f>
        <v>1927734</v>
      </c>
      <c r="J116" s="53">
        <f>+J60</f>
        <v>1708414</v>
      </c>
      <c r="K116" s="51">
        <f>+J116/I116*100-100</f>
        <v>-11.377088332726402</v>
      </c>
      <c r="L116" s="52"/>
      <c r="M116" s="54"/>
      <c r="N116" s="54"/>
      <c r="O116" s="54"/>
    </row>
    <row r="117" spans="1:18" s="167" customFormat="1" ht="11.25">
      <c r="A117" s="165" t="s">
        <v>399</v>
      </c>
      <c r="B117" s="165"/>
      <c r="C117" s="165">
        <f>+C119+C125+C130+C140</f>
        <v>12587.327999999998</v>
      </c>
      <c r="D117" s="165">
        <f>+D119+D125+D130+D140</f>
        <v>688.067</v>
      </c>
      <c r="E117" s="165">
        <f>+E119+E125+E130+E140</f>
        <v>394.752</v>
      </c>
      <c r="F117" s="166"/>
      <c r="G117" s="165"/>
      <c r="H117" s="165">
        <f>+H119+H125+H130+H140</f>
        <v>37439.14</v>
      </c>
      <c r="I117" s="165">
        <f>+I119+I125+I130+I140</f>
        <v>3702.116</v>
      </c>
      <c r="J117" s="165">
        <f>+J119+J125+J130+J140</f>
        <v>2416.951</v>
      </c>
      <c r="K117" s="166">
        <f>+J117/I117*100-100</f>
        <v>-34.71433634170296</v>
      </c>
      <c r="L117" s="166">
        <f>+J117/$J$116*100</f>
        <v>0.1414733782326766</v>
      </c>
      <c r="M117" s="172"/>
      <c r="N117" s="172"/>
      <c r="O117" s="172"/>
      <c r="R117" s="172"/>
    </row>
    <row r="118" spans="1:26" ht="11.25" customHeight="1">
      <c r="A118" s="52"/>
      <c r="B118" s="52"/>
      <c r="C118" s="53"/>
      <c r="D118" s="53"/>
      <c r="E118" s="53"/>
      <c r="F118" s="51"/>
      <c r="G118" s="51"/>
      <c r="H118" s="53"/>
      <c r="I118" s="53"/>
      <c r="J118" s="53"/>
      <c r="K118" s="51"/>
      <c r="M118" s="185"/>
      <c r="N118" s="186"/>
      <c r="O118" s="186"/>
      <c r="P118" s="177"/>
      <c r="Q118" s="156"/>
      <c r="R118" s="172"/>
      <c r="S118" s="156"/>
      <c r="T118" s="156"/>
      <c r="U118" s="156"/>
      <c r="V118" s="156"/>
      <c r="W118" s="156"/>
      <c r="X118" s="156"/>
      <c r="Y118" s="156"/>
      <c r="Z118" s="156"/>
    </row>
    <row r="119" spans="1:26" s="55" customFormat="1" ht="11.25" customHeight="1">
      <c r="A119" s="187" t="s">
        <v>324</v>
      </c>
      <c r="B119" s="188" t="s">
        <v>237</v>
      </c>
      <c r="C119" s="53">
        <f>SUM(C120:C123)</f>
        <v>11062.430999999999</v>
      </c>
      <c r="D119" s="53">
        <f>SUM(D120:D123)</f>
        <v>176.024</v>
      </c>
      <c r="E119" s="53">
        <f>SUM(E120:E123)</f>
        <v>193.002</v>
      </c>
      <c r="F119" s="51">
        <f>+E119/D119*100-100</f>
        <v>9.645275644230338</v>
      </c>
      <c r="G119" s="51"/>
      <c r="H119" s="53">
        <f>SUM(H120:H123)</f>
        <v>31003.07</v>
      </c>
      <c r="I119" s="53">
        <f>SUM(I120:I123)</f>
        <v>1172.358</v>
      </c>
      <c r="J119" s="53">
        <f>SUM(J120:J123)</f>
        <v>1174.817</v>
      </c>
      <c r="K119" s="51">
        <f>+J119/I119*100-100</f>
        <v>0.2097482168416036</v>
      </c>
      <c r="L119" s="51">
        <f>+J119/$J$119*100</f>
        <v>100</v>
      </c>
      <c r="M119" s="185"/>
      <c r="N119" s="186"/>
      <c r="O119" s="186"/>
      <c r="P119" s="189"/>
      <c r="Q119" s="189"/>
      <c r="R119" s="189"/>
      <c r="S119" s="162"/>
      <c r="T119" s="162"/>
      <c r="U119" s="162"/>
      <c r="V119" s="190"/>
      <c r="W119" s="190"/>
      <c r="X119" s="190"/>
      <c r="Y119" s="190"/>
      <c r="Z119" s="190"/>
    </row>
    <row r="120" spans="1:26" ht="11.25" customHeight="1">
      <c r="A120" s="25" t="s">
        <v>219</v>
      </c>
      <c r="B120" s="188" t="s">
        <v>238</v>
      </c>
      <c r="C120" s="45">
        <v>10183.237</v>
      </c>
      <c r="D120" s="45">
        <v>170.06</v>
      </c>
      <c r="E120" s="45">
        <v>181.215</v>
      </c>
      <c r="F120" s="46">
        <f>+E120/D120*100-100</f>
        <v>6.5594496060213885</v>
      </c>
      <c r="G120" s="51"/>
      <c r="H120" s="45">
        <v>26988.566</v>
      </c>
      <c r="I120" s="45">
        <v>1054.02</v>
      </c>
      <c r="J120" s="45">
        <v>1085.499</v>
      </c>
      <c r="K120" s="46">
        <f>+J120/I120*100-100</f>
        <v>2.986565719815573</v>
      </c>
      <c r="L120" s="46">
        <f>+J120/$J$119*100</f>
        <v>92.39728400252976</v>
      </c>
      <c r="M120" s="185"/>
      <c r="N120" s="186"/>
      <c r="O120" s="186"/>
      <c r="P120" s="177"/>
      <c r="Q120" s="156"/>
      <c r="R120" s="172"/>
      <c r="S120" s="156"/>
      <c r="T120" s="156"/>
      <c r="U120" s="156"/>
      <c r="V120" s="156"/>
      <c r="W120" s="156"/>
      <c r="X120" s="156"/>
      <c r="Y120" s="156"/>
      <c r="Z120" s="156"/>
    </row>
    <row r="121" spans="1:18" ht="11.25" customHeight="1">
      <c r="A121" s="25" t="s">
        <v>220</v>
      </c>
      <c r="B121" s="188" t="s">
        <v>239</v>
      </c>
      <c r="C121" s="45">
        <v>520.372</v>
      </c>
      <c r="D121" s="45">
        <v>0</v>
      </c>
      <c r="E121" s="45">
        <v>11.632</v>
      </c>
      <c r="F121" s="46"/>
      <c r="G121" s="51"/>
      <c r="H121" s="45">
        <v>2266.018</v>
      </c>
      <c r="I121" s="45">
        <v>0</v>
      </c>
      <c r="J121" s="45">
        <v>77.908</v>
      </c>
      <c r="K121" s="46"/>
      <c r="L121" s="46">
        <f>+J121/$J$119*100</f>
        <v>6.631500906098567</v>
      </c>
      <c r="M121" s="185"/>
      <c r="N121" s="186"/>
      <c r="O121" s="186"/>
      <c r="P121" s="178"/>
      <c r="R121" s="49"/>
    </row>
    <row r="122" spans="1:18" ht="11.25" customHeight="1">
      <c r="A122" s="25" t="s">
        <v>221</v>
      </c>
      <c r="B122" s="188" t="s">
        <v>240</v>
      </c>
      <c r="C122" s="45">
        <v>75.37</v>
      </c>
      <c r="D122" s="45">
        <v>5.595</v>
      </c>
      <c r="E122" s="45">
        <v>0.155</v>
      </c>
      <c r="F122" s="46">
        <f>+E122/D122*100-100</f>
        <v>-97.22966934763181</v>
      </c>
      <c r="G122" s="51"/>
      <c r="H122" s="45">
        <v>633.34</v>
      </c>
      <c r="I122" s="45">
        <v>16.543</v>
      </c>
      <c r="J122" s="45">
        <v>11.41</v>
      </c>
      <c r="K122" s="46">
        <f>+J122/I122*100-100</f>
        <v>-31.028229462612572</v>
      </c>
      <c r="L122" s="46">
        <f>+J122/$J$119*100</f>
        <v>0.9712150913716775</v>
      </c>
      <c r="M122" s="185"/>
      <c r="N122" s="186"/>
      <c r="O122" s="186"/>
      <c r="P122" s="178"/>
      <c r="R122" s="49"/>
    </row>
    <row r="123" spans="1:18" ht="11.25" customHeight="1">
      <c r="A123" s="25" t="s">
        <v>222</v>
      </c>
      <c r="B123" s="191" t="s">
        <v>223</v>
      </c>
      <c r="C123" s="45">
        <v>283.452</v>
      </c>
      <c r="D123" s="45">
        <v>0.369</v>
      </c>
      <c r="E123" s="45">
        <v>0</v>
      </c>
      <c r="F123" s="46"/>
      <c r="G123" s="51"/>
      <c r="H123" s="45">
        <v>1115.146</v>
      </c>
      <c r="I123" s="45">
        <v>101.795</v>
      </c>
      <c r="J123" s="45">
        <v>0</v>
      </c>
      <c r="K123" s="46"/>
      <c r="L123" s="46">
        <f>+J123/$J$119*100</f>
        <v>0</v>
      </c>
      <c r="M123" s="185"/>
      <c r="N123" s="186"/>
      <c r="O123" s="186"/>
      <c r="P123" s="178"/>
      <c r="R123" s="49"/>
    </row>
    <row r="124" spans="1:18" ht="11.25" customHeight="1">
      <c r="A124" s="25"/>
      <c r="B124" s="25"/>
      <c r="C124" s="45"/>
      <c r="D124" s="45"/>
      <c r="E124" s="45"/>
      <c r="F124" s="46"/>
      <c r="G124" s="51"/>
      <c r="H124" s="45"/>
      <c r="I124" s="45"/>
      <c r="J124" s="45"/>
      <c r="K124" s="46"/>
      <c r="L124" s="46"/>
      <c r="M124" s="185"/>
      <c r="N124" s="186"/>
      <c r="O124" s="186"/>
      <c r="P124" s="178"/>
      <c r="R124" s="49"/>
    </row>
    <row r="125" spans="1:18" s="55" customFormat="1" ht="11.25" customHeight="1">
      <c r="A125" s="187" t="s">
        <v>325</v>
      </c>
      <c r="B125" s="188" t="s">
        <v>241</v>
      </c>
      <c r="C125" s="53">
        <f>SUM(C126:C128)</f>
        <v>31.085</v>
      </c>
      <c r="D125" s="53">
        <f>SUM(D126:D128)</f>
        <v>0</v>
      </c>
      <c r="E125" s="53">
        <f>SUM(E126:E128)</f>
        <v>0.379</v>
      </c>
      <c r="F125" s="46"/>
      <c r="G125" s="51"/>
      <c r="H125" s="53">
        <f>SUM(H126:H128)</f>
        <v>172.503</v>
      </c>
      <c r="I125" s="53">
        <f>SUM(I126:I128)</f>
        <v>0</v>
      </c>
      <c r="J125" s="53">
        <f>SUM(J126:J128)</f>
        <v>22.608</v>
      </c>
      <c r="K125" s="46"/>
      <c r="L125" s="46"/>
      <c r="M125" s="54"/>
      <c r="N125" s="54"/>
      <c r="O125" s="54"/>
      <c r="R125" s="49"/>
    </row>
    <row r="126" spans="1:18" ht="11.25" customHeight="1">
      <c r="A126" s="25" t="s">
        <v>381</v>
      </c>
      <c r="B126" s="188" t="s">
        <v>242</v>
      </c>
      <c r="C126" s="45">
        <v>0</v>
      </c>
      <c r="D126" s="45">
        <v>0</v>
      </c>
      <c r="E126" s="45">
        <v>0.379</v>
      </c>
      <c r="F126" s="46"/>
      <c r="G126" s="51"/>
      <c r="H126" s="45">
        <v>0</v>
      </c>
      <c r="I126" s="45">
        <v>0</v>
      </c>
      <c r="J126" s="45">
        <v>22.608</v>
      </c>
      <c r="K126" s="46"/>
      <c r="L126" s="46"/>
      <c r="R126" s="49"/>
    </row>
    <row r="127" spans="1:18" ht="11.25" customHeight="1">
      <c r="A127" s="25" t="s">
        <v>247</v>
      </c>
      <c r="B127" s="188" t="s">
        <v>243</v>
      </c>
      <c r="C127" s="45">
        <v>31.02</v>
      </c>
      <c r="D127" s="45">
        <v>0</v>
      </c>
      <c r="E127" s="45">
        <v>0</v>
      </c>
      <c r="F127" s="46"/>
      <c r="G127" s="51"/>
      <c r="H127" s="45">
        <v>169.021</v>
      </c>
      <c r="I127" s="45">
        <v>0</v>
      </c>
      <c r="J127" s="45">
        <v>0</v>
      </c>
      <c r="K127" s="46"/>
      <c r="L127" s="46"/>
      <c r="R127" s="49"/>
    </row>
    <row r="128" spans="1:18" ht="11.25" customHeight="1">
      <c r="A128" s="25" t="s">
        <v>222</v>
      </c>
      <c r="B128" s="191" t="s">
        <v>223</v>
      </c>
      <c r="C128" s="45">
        <v>0.065</v>
      </c>
      <c r="D128" s="45">
        <v>0</v>
      </c>
      <c r="E128" s="45">
        <v>0</v>
      </c>
      <c r="F128" s="46"/>
      <c r="G128" s="51"/>
      <c r="H128" s="45">
        <v>3.482</v>
      </c>
      <c r="I128" s="45">
        <v>0</v>
      </c>
      <c r="J128" s="45">
        <v>0</v>
      </c>
      <c r="K128" s="46"/>
      <c r="L128" s="46"/>
      <c r="R128" s="49"/>
    </row>
    <row r="129" spans="1:18" ht="11.25" customHeight="1">
      <c r="A129" s="25"/>
      <c r="B129" s="25"/>
      <c r="C129" s="45"/>
      <c r="D129" s="45"/>
      <c r="E129" s="45"/>
      <c r="F129" s="46"/>
      <c r="G129" s="51"/>
      <c r="H129" s="45"/>
      <c r="I129" s="45"/>
      <c r="J129" s="45"/>
      <c r="K129" s="46"/>
      <c r="L129" s="46"/>
      <c r="R129" s="49"/>
    </row>
    <row r="130" spans="1:18" s="55" customFormat="1" ht="11.25" customHeight="1">
      <c r="A130" s="187" t="s">
        <v>217</v>
      </c>
      <c r="B130" s="188"/>
      <c r="C130" s="53">
        <f>SUM(C131:C138)</f>
        <v>426.48</v>
      </c>
      <c r="D130" s="53">
        <f>SUM(D131:D138)</f>
        <v>135.357</v>
      </c>
      <c r="E130" s="53">
        <f>SUM(E131:E138)</f>
        <v>105.61600000000001</v>
      </c>
      <c r="F130" s="51">
        <f aca="true" t="shared" si="23" ref="F130:F138">+E130/D130*100-100</f>
        <v>-21.972265933789885</v>
      </c>
      <c r="G130" s="53"/>
      <c r="H130" s="53">
        <f>SUM(H131:H138)</f>
        <v>3758.3419999999996</v>
      </c>
      <c r="I130" s="53">
        <f>SUM(I131:I138)</f>
        <v>1681.557</v>
      </c>
      <c r="J130" s="53">
        <f>SUM(J131:J138)</f>
        <v>1018.69</v>
      </c>
      <c r="K130" s="51">
        <f aca="true" t="shared" si="24" ref="K130:K138">+J130/I130*100-100</f>
        <v>-39.41983530739665</v>
      </c>
      <c r="L130" s="51">
        <f aca="true" t="shared" si="25" ref="L130:L138">+J130/$J$130*100</f>
        <v>100</v>
      </c>
      <c r="M130" s="54"/>
      <c r="N130" s="54"/>
      <c r="O130" s="54"/>
      <c r="R130" s="49"/>
    </row>
    <row r="131" spans="1:18" ht="11.25" customHeight="1">
      <c r="A131" s="48" t="s">
        <v>393</v>
      </c>
      <c r="B131" s="188" t="s">
        <v>339</v>
      </c>
      <c r="C131" s="45">
        <v>71.541</v>
      </c>
      <c r="D131" s="45">
        <v>23.306</v>
      </c>
      <c r="E131" s="45">
        <v>18.869</v>
      </c>
      <c r="F131" s="46">
        <f t="shared" si="23"/>
        <v>-19.03801596155496</v>
      </c>
      <c r="G131" s="51"/>
      <c r="H131" s="45">
        <v>885.652</v>
      </c>
      <c r="I131" s="45">
        <v>637.763</v>
      </c>
      <c r="J131" s="45">
        <v>384.794</v>
      </c>
      <c r="K131" s="46">
        <f t="shared" si="24"/>
        <v>-39.66504798804572</v>
      </c>
      <c r="L131" s="46">
        <f t="shared" si="25"/>
        <v>37.77341487596815</v>
      </c>
      <c r="R131" s="49"/>
    </row>
    <row r="132" spans="1:18" ht="11.25" customHeight="1">
      <c r="A132" s="25" t="s">
        <v>387</v>
      </c>
      <c r="B132" s="188" t="s">
        <v>338</v>
      </c>
      <c r="C132" s="45">
        <v>90.542</v>
      </c>
      <c r="D132" s="45">
        <v>65.867</v>
      </c>
      <c r="E132" s="45">
        <v>42.853</v>
      </c>
      <c r="F132" s="46">
        <f t="shared" si="23"/>
        <v>-34.940106578408006</v>
      </c>
      <c r="G132" s="51"/>
      <c r="H132" s="45">
        <v>558.415</v>
      </c>
      <c r="I132" s="45">
        <v>425.132</v>
      </c>
      <c r="J132" s="45">
        <v>225.808</v>
      </c>
      <c r="K132" s="46">
        <f t="shared" si="24"/>
        <v>-46.885202713510154</v>
      </c>
      <c r="L132" s="46">
        <f t="shared" si="25"/>
        <v>22.16650796611334</v>
      </c>
      <c r="R132" s="49"/>
    </row>
    <row r="133" spans="1:18" ht="11.25" customHeight="1">
      <c r="A133" s="25" t="s">
        <v>389</v>
      </c>
      <c r="B133" s="188" t="s">
        <v>340</v>
      </c>
      <c r="C133" s="45">
        <v>84.555</v>
      </c>
      <c r="D133" s="45">
        <v>25.835</v>
      </c>
      <c r="E133" s="45">
        <v>19.597</v>
      </c>
      <c r="F133" s="46">
        <f t="shared" si="23"/>
        <v>-24.145538997484024</v>
      </c>
      <c r="G133" s="51"/>
      <c r="H133" s="45">
        <v>1073.239</v>
      </c>
      <c r="I133" s="45">
        <v>375.304</v>
      </c>
      <c r="J133" s="45">
        <v>245.299</v>
      </c>
      <c r="K133" s="46">
        <f t="shared" si="24"/>
        <v>-34.639918572677075</v>
      </c>
      <c r="L133" s="46">
        <f t="shared" si="25"/>
        <v>24.079847647468807</v>
      </c>
      <c r="R133" s="49"/>
    </row>
    <row r="134" spans="1:18" ht="11.25" customHeight="1">
      <c r="A134" s="25" t="s">
        <v>388</v>
      </c>
      <c r="B134" s="188" t="s">
        <v>341</v>
      </c>
      <c r="C134" s="192">
        <v>8.747</v>
      </c>
      <c r="D134" s="192">
        <v>3.032</v>
      </c>
      <c r="E134" s="45">
        <v>0</v>
      </c>
      <c r="F134" s="46">
        <f t="shared" si="23"/>
        <v>-100</v>
      </c>
      <c r="G134" s="51"/>
      <c r="H134" s="192">
        <v>126.661</v>
      </c>
      <c r="I134" s="192">
        <v>61.779</v>
      </c>
      <c r="J134" s="45">
        <v>0</v>
      </c>
      <c r="K134" s="46">
        <f t="shared" si="24"/>
        <v>-100</v>
      </c>
      <c r="L134" s="46">
        <f t="shared" si="25"/>
        <v>0</v>
      </c>
      <c r="R134" s="49"/>
    </row>
    <row r="135" spans="1:18" ht="11.25" customHeight="1">
      <c r="A135" s="25" t="s">
        <v>391</v>
      </c>
      <c r="B135" s="188" t="s">
        <v>344</v>
      </c>
      <c r="C135" s="45">
        <v>0.02</v>
      </c>
      <c r="D135" s="45">
        <v>0</v>
      </c>
      <c r="E135" s="45">
        <v>0</v>
      </c>
      <c r="F135" s="46"/>
      <c r="G135" s="51"/>
      <c r="H135" s="45">
        <v>0.053</v>
      </c>
      <c r="I135" s="45">
        <v>0</v>
      </c>
      <c r="J135" s="45">
        <v>0</v>
      </c>
      <c r="K135" s="46"/>
      <c r="L135" s="46">
        <f t="shared" si="25"/>
        <v>0</v>
      </c>
      <c r="R135" s="49"/>
    </row>
    <row r="136" spans="1:18" ht="11.25" customHeight="1">
      <c r="A136" s="25" t="s">
        <v>390</v>
      </c>
      <c r="B136" s="188" t="s">
        <v>342</v>
      </c>
      <c r="C136" s="45">
        <v>8.025</v>
      </c>
      <c r="D136" s="45">
        <v>0</v>
      </c>
      <c r="E136" s="45">
        <v>7.5</v>
      </c>
      <c r="F136" s="46"/>
      <c r="G136" s="51"/>
      <c r="H136" s="45">
        <v>13.6</v>
      </c>
      <c r="I136" s="45">
        <v>0</v>
      </c>
      <c r="J136" s="45">
        <v>12.6</v>
      </c>
      <c r="K136" s="46"/>
      <c r="L136" s="46">
        <f t="shared" si="25"/>
        <v>1.2368826630280065</v>
      </c>
      <c r="R136" s="49"/>
    </row>
    <row r="137" spans="1:18" ht="11.25" customHeight="1">
      <c r="A137" s="25" t="s">
        <v>392</v>
      </c>
      <c r="B137" s="188" t="s">
        <v>343</v>
      </c>
      <c r="C137" s="192">
        <v>0</v>
      </c>
      <c r="D137" s="192">
        <v>0</v>
      </c>
      <c r="E137" s="45">
        <v>0.025</v>
      </c>
      <c r="F137" s="46"/>
      <c r="G137" s="51"/>
      <c r="H137" s="192">
        <v>0</v>
      </c>
      <c r="I137" s="192">
        <v>0</v>
      </c>
      <c r="J137" s="45">
        <v>0.041</v>
      </c>
      <c r="K137" s="46"/>
      <c r="L137" s="46">
        <f t="shared" si="25"/>
        <v>0.004024776919376847</v>
      </c>
      <c r="R137" s="49"/>
    </row>
    <row r="138" spans="1:18" ht="11.25" customHeight="1">
      <c r="A138" s="25" t="s">
        <v>218</v>
      </c>
      <c r="B138" s="193" t="s">
        <v>223</v>
      </c>
      <c r="C138" s="192">
        <v>163.05</v>
      </c>
      <c r="D138" s="192">
        <v>17.317</v>
      </c>
      <c r="E138" s="192">
        <v>16.772</v>
      </c>
      <c r="F138" s="46">
        <f t="shared" si="23"/>
        <v>-3.1471963966044996</v>
      </c>
      <c r="G138" s="51"/>
      <c r="H138" s="192">
        <v>1100.722</v>
      </c>
      <c r="I138" s="192">
        <v>181.579</v>
      </c>
      <c r="J138" s="192">
        <v>150.148</v>
      </c>
      <c r="K138" s="46">
        <f t="shared" si="24"/>
        <v>-17.309821069617087</v>
      </c>
      <c r="L138" s="46">
        <f t="shared" si="25"/>
        <v>14.739322070502311</v>
      </c>
      <c r="R138" s="49"/>
    </row>
    <row r="139" spans="1:18" ht="11.25" customHeight="1">
      <c r="A139" s="25"/>
      <c r="B139" s="25"/>
      <c r="C139" s="45"/>
      <c r="D139" s="45"/>
      <c r="E139" s="45"/>
      <c r="F139" s="46"/>
      <c r="G139" s="51"/>
      <c r="H139" s="45"/>
      <c r="I139" s="45"/>
      <c r="J139" s="45"/>
      <c r="K139" s="46"/>
      <c r="L139" s="46"/>
      <c r="R139" s="49"/>
    </row>
    <row r="140" spans="1:18" s="55" customFormat="1" ht="11.25" customHeight="1">
      <c r="A140" s="187" t="s">
        <v>216</v>
      </c>
      <c r="B140" s="168" t="s">
        <v>244</v>
      </c>
      <c r="C140" s="53">
        <v>1067.332</v>
      </c>
      <c r="D140" s="53">
        <v>376.686</v>
      </c>
      <c r="E140" s="53">
        <v>95.755</v>
      </c>
      <c r="F140" s="51">
        <f>+E140/D140*100-100</f>
        <v>-74.57962334676627</v>
      </c>
      <c r="G140" s="51"/>
      <c r="H140" s="53">
        <v>2505.225</v>
      </c>
      <c r="I140" s="53">
        <v>848.201</v>
      </c>
      <c r="J140" s="53">
        <v>200.836</v>
      </c>
      <c r="K140" s="51">
        <f>+J140/I140*100-100</f>
        <v>-76.32212176123348</v>
      </c>
      <c r="L140" s="51">
        <f>+J140/$J$116*100</f>
        <v>0.011755698560185062</v>
      </c>
      <c r="M140" s="54"/>
      <c r="N140" s="54"/>
      <c r="O140" s="54"/>
      <c r="R140" s="49"/>
    </row>
    <row r="141" spans="1:18" ht="11.25" customHeight="1">
      <c r="A141" s="43"/>
      <c r="B141" s="43"/>
      <c r="C141" s="45"/>
      <c r="D141" s="45"/>
      <c r="E141" s="45"/>
      <c r="F141" s="46"/>
      <c r="G141" s="46"/>
      <c r="H141" s="45"/>
      <c r="I141" s="45"/>
      <c r="J141" s="45"/>
      <c r="K141" s="46"/>
      <c r="L141" s="46"/>
      <c r="R141" s="49"/>
    </row>
    <row r="142" spans="1:18" ht="11.25">
      <c r="A142" s="156"/>
      <c r="B142" s="159"/>
      <c r="C142" s="171"/>
      <c r="D142" s="171"/>
      <c r="E142" s="171"/>
      <c r="F142" s="171"/>
      <c r="G142" s="171"/>
      <c r="H142" s="171"/>
      <c r="I142" s="171"/>
      <c r="J142" s="171"/>
      <c r="K142" s="159"/>
      <c r="L142" s="159"/>
      <c r="M142" s="159"/>
      <c r="N142" s="159"/>
      <c r="O142" s="159"/>
      <c r="R142" s="49"/>
    </row>
    <row r="143" spans="1:18" ht="11.25">
      <c r="A143" s="43" t="s">
        <v>95</v>
      </c>
      <c r="B143" s="43"/>
      <c r="C143" s="43"/>
      <c r="D143" s="43"/>
      <c r="E143" s="43"/>
      <c r="F143" s="43"/>
      <c r="G143" s="43"/>
      <c r="H143" s="43"/>
      <c r="I143" s="43"/>
      <c r="J143" s="43"/>
      <c r="K143" s="43"/>
      <c r="L143" s="43"/>
      <c r="R143" s="49"/>
    </row>
    <row r="144" spans="1:18" ht="19.5" customHeight="1">
      <c r="A144" s="278" t="s">
        <v>316</v>
      </c>
      <c r="B144" s="278"/>
      <c r="C144" s="278"/>
      <c r="D144" s="278"/>
      <c r="E144" s="278"/>
      <c r="F144" s="278"/>
      <c r="G144" s="278"/>
      <c r="H144" s="278"/>
      <c r="I144" s="278"/>
      <c r="J144" s="278"/>
      <c r="K144" s="278"/>
      <c r="L144" s="278"/>
      <c r="R144" s="49"/>
    </row>
    <row r="145" spans="1:18" ht="19.5" customHeight="1">
      <c r="A145" s="276" t="s">
        <v>309</v>
      </c>
      <c r="B145" s="276"/>
      <c r="C145" s="276"/>
      <c r="D145" s="276"/>
      <c r="E145" s="276"/>
      <c r="F145" s="276"/>
      <c r="G145" s="276"/>
      <c r="H145" s="276"/>
      <c r="I145" s="276"/>
      <c r="J145" s="276"/>
      <c r="K145" s="276"/>
      <c r="L145" s="276"/>
      <c r="R145" s="49"/>
    </row>
    <row r="146" spans="1:21" ht="11.25">
      <c r="A146" s="43"/>
      <c r="B146" s="43"/>
      <c r="C146" s="282" t="s">
        <v>182</v>
      </c>
      <c r="D146" s="282"/>
      <c r="E146" s="282"/>
      <c r="F146" s="282"/>
      <c r="G146" s="50"/>
      <c r="H146" s="282" t="s">
        <v>183</v>
      </c>
      <c r="I146" s="282"/>
      <c r="J146" s="282"/>
      <c r="K146" s="282"/>
      <c r="L146" s="50"/>
      <c r="M146" s="279"/>
      <c r="N146" s="279"/>
      <c r="O146" s="279"/>
      <c r="P146" s="156"/>
      <c r="Q146" s="156"/>
      <c r="R146" s="156"/>
      <c r="S146" s="156"/>
      <c r="T146" s="156"/>
      <c r="U146" s="156"/>
    </row>
    <row r="147" spans="1:21" ht="11.25">
      <c r="A147" s="43" t="s">
        <v>199</v>
      </c>
      <c r="B147" s="158" t="s">
        <v>167</v>
      </c>
      <c r="C147" s="157">
        <f>+C113</f>
        <v>2008</v>
      </c>
      <c r="D147" s="280" t="str">
        <f>+D113</f>
        <v>Enero - marzo</v>
      </c>
      <c r="E147" s="280"/>
      <c r="F147" s="280"/>
      <c r="G147" s="50"/>
      <c r="H147" s="157">
        <f>+H113</f>
        <v>2008</v>
      </c>
      <c r="I147" s="280" t="str">
        <f>+D147</f>
        <v>Enero - marzo</v>
      </c>
      <c r="J147" s="280"/>
      <c r="K147" s="280"/>
      <c r="L147" s="158" t="s">
        <v>394</v>
      </c>
      <c r="M147" s="281"/>
      <c r="N147" s="281"/>
      <c r="O147" s="281"/>
      <c r="P147" s="156"/>
      <c r="Q147" s="156"/>
      <c r="R147" s="156"/>
      <c r="S147" s="156"/>
      <c r="T147" s="156"/>
      <c r="U147" s="156"/>
    </row>
    <row r="148" spans="1:15" ht="11.25">
      <c r="A148" s="159"/>
      <c r="B148" s="163" t="s">
        <v>48</v>
      </c>
      <c r="C148" s="159"/>
      <c r="D148" s="160">
        <f>+D114</f>
        <v>2008</v>
      </c>
      <c r="E148" s="160">
        <f>+E114</f>
        <v>2009</v>
      </c>
      <c r="F148" s="161" t="str">
        <f>+F114</f>
        <v>Var % 09/08</v>
      </c>
      <c r="G148" s="163"/>
      <c r="H148" s="159"/>
      <c r="I148" s="160">
        <f>+I114</f>
        <v>2008</v>
      </c>
      <c r="J148" s="160">
        <f>+J114</f>
        <v>2009</v>
      </c>
      <c r="K148" s="161" t="str">
        <f>+K114</f>
        <v>Var % 09/08</v>
      </c>
      <c r="L148" s="163">
        <v>2008</v>
      </c>
      <c r="M148" s="164"/>
      <c r="N148" s="164"/>
      <c r="O148" s="163"/>
    </row>
    <row r="149" spans="1:18" ht="11.25">
      <c r="A149" s="43"/>
      <c r="B149" s="43"/>
      <c r="C149" s="43"/>
      <c r="D149" s="43"/>
      <c r="E149" s="43"/>
      <c r="F149" s="43"/>
      <c r="G149" s="43"/>
      <c r="H149" s="43"/>
      <c r="I149" s="43"/>
      <c r="J149" s="43"/>
      <c r="K149" s="43"/>
      <c r="L149" s="43"/>
      <c r="R149" s="49"/>
    </row>
    <row r="150" spans="1:15" s="55" customFormat="1" ht="11.25">
      <c r="A150" s="52" t="s">
        <v>397</v>
      </c>
      <c r="B150" s="52"/>
      <c r="C150" s="52"/>
      <c r="D150" s="52"/>
      <c r="E150" s="52"/>
      <c r="F150" s="52"/>
      <c r="G150" s="52"/>
      <c r="H150" s="53">
        <f>+H116</f>
        <v>6780260</v>
      </c>
      <c r="I150" s="53">
        <f>+I116</f>
        <v>1927734</v>
      </c>
      <c r="J150" s="53">
        <f>+J116</f>
        <v>1708414</v>
      </c>
      <c r="K150" s="51">
        <f>+J150/I150*100-100</f>
        <v>-11.377088332726402</v>
      </c>
      <c r="L150" s="52"/>
      <c r="M150" s="54"/>
      <c r="N150" s="54"/>
      <c r="O150" s="54"/>
    </row>
    <row r="151" spans="1:18" s="167" customFormat="1" ht="11.25">
      <c r="A151" s="165" t="s">
        <v>462</v>
      </c>
      <c r="B151" s="165"/>
      <c r="C151" s="165">
        <f>+C153+C171</f>
        <v>204253.53999999998</v>
      </c>
      <c r="D151" s="165">
        <f>+D153+D171</f>
        <v>53695.04</v>
      </c>
      <c r="E151" s="165">
        <f>+E153+E171</f>
        <v>35398.62300000001</v>
      </c>
      <c r="F151" s="166">
        <f>+E151/D151*100-100</f>
        <v>-34.07468734542333</v>
      </c>
      <c r="G151" s="165"/>
      <c r="H151" s="165">
        <f>+H153+H171</f>
        <v>240566.565</v>
      </c>
      <c r="I151" s="165">
        <f>+I153+I171</f>
        <v>55394.899000000005</v>
      </c>
      <c r="J151" s="165">
        <f>+J153+J171</f>
        <v>39790.438</v>
      </c>
      <c r="K151" s="166">
        <f>+J151/I151*100-100</f>
        <v>-28.16949084066387</v>
      </c>
      <c r="L151" s="166">
        <f>+J151/$J$150*100</f>
        <v>2.3290863924083975</v>
      </c>
      <c r="M151" s="172"/>
      <c r="N151" s="172"/>
      <c r="O151" s="172"/>
      <c r="R151" s="54"/>
    </row>
    <row r="152" spans="1:18" ht="11.25" customHeight="1">
      <c r="A152" s="52"/>
      <c r="B152" s="52"/>
      <c r="C152" s="45"/>
      <c r="D152" s="45"/>
      <c r="E152" s="45"/>
      <c r="F152" s="46"/>
      <c r="G152" s="46"/>
      <c r="H152" s="45"/>
      <c r="I152" s="45"/>
      <c r="J152" s="45"/>
      <c r="K152" s="46"/>
      <c r="R152" s="49"/>
    </row>
    <row r="153" spans="1:18" ht="11.25" customHeight="1">
      <c r="A153" s="52" t="s">
        <v>101</v>
      </c>
      <c r="B153" s="52"/>
      <c r="C153" s="53">
        <f>SUM(C155:C169)</f>
        <v>98884.346</v>
      </c>
      <c r="D153" s="53">
        <f>SUM(D155:D169)</f>
        <v>30838.016000000003</v>
      </c>
      <c r="E153" s="53">
        <f>SUM(E155:E169)</f>
        <v>21356.026</v>
      </c>
      <c r="F153" s="51">
        <f>+E153/D153*100-100</f>
        <v>-30.747730333883993</v>
      </c>
      <c r="G153" s="51"/>
      <c r="H153" s="53">
        <f>SUM(H155:H169)</f>
        <v>48484.240000000005</v>
      </c>
      <c r="I153" s="53">
        <f>SUM(I155:I169)</f>
        <v>19393.467999999997</v>
      </c>
      <c r="J153" s="53">
        <f>SUM(J155:J169)</f>
        <v>12769.866000000002</v>
      </c>
      <c r="K153" s="51">
        <f>+J153/I153*100-100</f>
        <v>-34.15377796276559</v>
      </c>
      <c r="L153" s="51">
        <f>+J153/J151*100</f>
        <v>32.09280078796821</v>
      </c>
      <c r="R153" s="49"/>
    </row>
    <row r="154" spans="1:18" ht="11.25" customHeight="1">
      <c r="A154" s="52"/>
      <c r="B154" s="52"/>
      <c r="C154" s="53"/>
      <c r="D154" s="53"/>
      <c r="E154" s="53"/>
      <c r="F154" s="51"/>
      <c r="G154" s="51"/>
      <c r="H154" s="53"/>
      <c r="I154" s="53"/>
      <c r="J154" s="53"/>
      <c r="K154" s="51"/>
      <c r="L154" s="46"/>
      <c r="R154" s="49"/>
    </row>
    <row r="155" spans="1:18" ht="11.25" customHeight="1">
      <c r="A155" s="173" t="s">
        <v>214</v>
      </c>
      <c r="B155" s="173"/>
      <c r="C155" s="45">
        <v>2183.626</v>
      </c>
      <c r="D155" s="45">
        <v>750.454</v>
      </c>
      <c r="E155" s="45">
        <v>569.588</v>
      </c>
      <c r="F155" s="46">
        <f aca="true" t="shared" si="26" ref="F155:F169">+E155/D155*100-100</f>
        <v>-24.10087760209153</v>
      </c>
      <c r="G155" s="46"/>
      <c r="H155" s="45">
        <v>2465.411</v>
      </c>
      <c r="I155" s="45">
        <v>782.054</v>
      </c>
      <c r="J155" s="45">
        <v>394.709</v>
      </c>
      <c r="K155" s="46">
        <f aca="true" t="shared" si="27" ref="K155:K169">+J155/I155*100-100</f>
        <v>-49.529188521508736</v>
      </c>
      <c r="L155" s="46">
        <f aca="true" t="shared" si="28" ref="L155:L169">+J155/$J$153*100</f>
        <v>3.090940813317853</v>
      </c>
      <c r="R155" s="49"/>
    </row>
    <row r="156" spans="1:18" ht="11.25" customHeight="1">
      <c r="A156" s="173" t="s">
        <v>202</v>
      </c>
      <c r="B156" s="173"/>
      <c r="C156" s="45">
        <v>5226.127</v>
      </c>
      <c r="D156" s="45">
        <v>2986.511</v>
      </c>
      <c r="E156" s="45">
        <v>3455.543</v>
      </c>
      <c r="F156" s="46">
        <f t="shared" si="26"/>
        <v>15.70501498236571</v>
      </c>
      <c r="G156" s="46"/>
      <c r="H156" s="45">
        <v>7614.379</v>
      </c>
      <c r="I156" s="45">
        <v>4561.941</v>
      </c>
      <c r="J156" s="45">
        <v>3960.233</v>
      </c>
      <c r="K156" s="46">
        <f t="shared" si="27"/>
        <v>-13.18973656169598</v>
      </c>
      <c r="L156" s="46">
        <f t="shared" si="28"/>
        <v>31.01233012155335</v>
      </c>
      <c r="R156" s="49"/>
    </row>
    <row r="157" spans="1:18" ht="11.25" customHeight="1">
      <c r="A157" s="173" t="s">
        <v>203</v>
      </c>
      <c r="B157" s="173"/>
      <c r="C157" s="45"/>
      <c r="D157" s="45"/>
      <c r="E157" s="45"/>
      <c r="F157" s="46"/>
      <c r="G157" s="46"/>
      <c r="H157" s="45"/>
      <c r="I157" s="45"/>
      <c r="J157" s="45"/>
      <c r="K157" s="46"/>
      <c r="L157" s="46"/>
      <c r="R157" s="49"/>
    </row>
    <row r="158" spans="1:18" ht="11.25" customHeight="1">
      <c r="A158" s="173" t="s">
        <v>204</v>
      </c>
      <c r="B158" s="173"/>
      <c r="C158" s="45">
        <v>88697.22</v>
      </c>
      <c r="D158" s="45">
        <v>26250.46</v>
      </c>
      <c r="E158" s="45">
        <v>16278.43</v>
      </c>
      <c r="F158" s="46">
        <f t="shared" si="26"/>
        <v>-37.9880200194587</v>
      </c>
      <c r="G158" s="46"/>
      <c r="H158" s="45">
        <v>31306.311</v>
      </c>
      <c r="I158" s="45">
        <v>12348.004</v>
      </c>
      <c r="J158" s="45">
        <v>6943.937</v>
      </c>
      <c r="K158" s="46">
        <f t="shared" si="27"/>
        <v>-43.76470075649473</v>
      </c>
      <c r="L158" s="46">
        <f t="shared" si="28"/>
        <v>54.3775244000211</v>
      </c>
      <c r="R158" s="49"/>
    </row>
    <row r="159" spans="1:18" ht="11.25" customHeight="1">
      <c r="A159" s="173" t="s">
        <v>205</v>
      </c>
      <c r="B159" s="173"/>
      <c r="C159" s="45">
        <v>29.841</v>
      </c>
      <c r="D159" s="45">
        <v>0.006</v>
      </c>
      <c r="E159" s="45">
        <v>0.1</v>
      </c>
      <c r="F159" s="46"/>
      <c r="G159" s="46"/>
      <c r="H159" s="45">
        <v>100.96</v>
      </c>
      <c r="I159" s="45">
        <v>0.036</v>
      </c>
      <c r="J159" s="45">
        <v>0.64</v>
      </c>
      <c r="K159" s="46"/>
      <c r="L159" s="46">
        <f t="shared" si="28"/>
        <v>0.005011798870873037</v>
      </c>
      <c r="R159" s="49"/>
    </row>
    <row r="160" spans="1:18" ht="11.25" customHeight="1">
      <c r="A160" s="173" t="s">
        <v>206</v>
      </c>
      <c r="B160" s="173"/>
      <c r="C160" s="45">
        <v>151.004</v>
      </c>
      <c r="D160" s="45">
        <v>15.894</v>
      </c>
      <c r="E160" s="45">
        <v>0.233</v>
      </c>
      <c r="F160" s="46">
        <f t="shared" si="26"/>
        <v>-98.53403800176167</v>
      </c>
      <c r="G160" s="46"/>
      <c r="H160" s="45">
        <v>251.285</v>
      </c>
      <c r="I160" s="45">
        <v>47.696</v>
      </c>
      <c r="J160" s="45">
        <v>0.648</v>
      </c>
      <c r="K160" s="46">
        <f t="shared" si="27"/>
        <v>-98.64139550486414</v>
      </c>
      <c r="L160" s="46">
        <f t="shared" si="28"/>
        <v>0.00507444635675895</v>
      </c>
      <c r="R160" s="49"/>
    </row>
    <row r="161" spans="1:18" ht="11.25" customHeight="1">
      <c r="A161" s="173" t="s">
        <v>207</v>
      </c>
      <c r="B161" s="173"/>
      <c r="C161" s="45">
        <v>0.064</v>
      </c>
      <c r="D161" s="45">
        <v>0.021</v>
      </c>
      <c r="E161" s="45">
        <v>0</v>
      </c>
      <c r="F161" s="46">
        <f t="shared" si="26"/>
        <v>-100</v>
      </c>
      <c r="G161" s="46"/>
      <c r="H161" s="45">
        <v>9.925</v>
      </c>
      <c r="I161" s="45">
        <v>0.084</v>
      </c>
      <c r="J161" s="45">
        <v>0</v>
      </c>
      <c r="K161" s="46">
        <f t="shared" si="27"/>
        <v>-100</v>
      </c>
      <c r="L161" s="46">
        <f t="shared" si="28"/>
        <v>0</v>
      </c>
      <c r="R161" s="49"/>
    </row>
    <row r="162" spans="1:18" ht="11.25" customHeight="1">
      <c r="A162" s="173" t="s">
        <v>208</v>
      </c>
      <c r="B162" s="173"/>
      <c r="C162" s="45">
        <v>10.047</v>
      </c>
      <c r="D162" s="45">
        <v>1.261</v>
      </c>
      <c r="E162" s="45">
        <v>0.3</v>
      </c>
      <c r="F162" s="46">
        <f t="shared" si="26"/>
        <v>-76.20935765265662</v>
      </c>
      <c r="G162" s="46"/>
      <c r="H162" s="45">
        <v>20.504</v>
      </c>
      <c r="I162" s="45">
        <v>2.696</v>
      </c>
      <c r="J162" s="45">
        <v>0.6</v>
      </c>
      <c r="K162" s="46">
        <f t="shared" si="27"/>
        <v>-77.74480712166172</v>
      </c>
      <c r="L162" s="46">
        <f t="shared" si="28"/>
        <v>0.0046985614414434725</v>
      </c>
      <c r="R162" s="49"/>
    </row>
    <row r="163" spans="1:18" ht="11.25" customHeight="1">
      <c r="A163" s="173" t="s">
        <v>209</v>
      </c>
      <c r="B163" s="173"/>
      <c r="C163" s="45">
        <v>105.563</v>
      </c>
      <c r="D163" s="45">
        <v>105.182</v>
      </c>
      <c r="E163" s="45">
        <v>0.615</v>
      </c>
      <c r="F163" s="46">
        <f t="shared" si="26"/>
        <v>-99.41529919567986</v>
      </c>
      <c r="G163" s="46"/>
      <c r="H163" s="45">
        <v>117.522</v>
      </c>
      <c r="I163" s="45">
        <v>116.549</v>
      </c>
      <c r="J163" s="45">
        <v>1.154</v>
      </c>
      <c r="K163" s="46">
        <f t="shared" si="27"/>
        <v>-99.00985851444457</v>
      </c>
      <c r="L163" s="46">
        <f t="shared" si="28"/>
        <v>0.009036899839042946</v>
      </c>
      <c r="R163" s="49"/>
    </row>
    <row r="164" spans="1:18" ht="11.25" customHeight="1">
      <c r="A164" s="173" t="s">
        <v>210</v>
      </c>
      <c r="B164" s="173"/>
      <c r="C164" s="45">
        <v>1452.578</v>
      </c>
      <c r="D164" s="45">
        <v>409.715</v>
      </c>
      <c r="E164" s="45">
        <v>453.428</v>
      </c>
      <c r="F164" s="46">
        <f t="shared" si="26"/>
        <v>10.669123659128914</v>
      </c>
      <c r="G164" s="46"/>
      <c r="H164" s="45">
        <v>4653.097</v>
      </c>
      <c r="I164" s="45">
        <v>1323.146</v>
      </c>
      <c r="J164" s="45">
        <v>1214.664</v>
      </c>
      <c r="K164" s="46">
        <f t="shared" si="27"/>
        <v>-8.19879287697654</v>
      </c>
      <c r="L164" s="46">
        <f t="shared" si="28"/>
        <v>9.511955724515824</v>
      </c>
      <c r="R164" s="49"/>
    </row>
    <row r="165" spans="1:18" ht="11.25" customHeight="1">
      <c r="A165" s="173" t="s">
        <v>215</v>
      </c>
      <c r="B165" s="173"/>
      <c r="C165" s="45">
        <v>216.762</v>
      </c>
      <c r="D165" s="45">
        <v>38.129</v>
      </c>
      <c r="E165" s="45">
        <v>68.2</v>
      </c>
      <c r="F165" s="46">
        <f t="shared" si="26"/>
        <v>78.86647958247005</v>
      </c>
      <c r="G165" s="46"/>
      <c r="H165" s="45">
        <v>134.689</v>
      </c>
      <c r="I165" s="45">
        <v>28.322</v>
      </c>
      <c r="J165" s="45">
        <v>40.354</v>
      </c>
      <c r="K165" s="46">
        <f t="shared" si="27"/>
        <v>42.482875503142424</v>
      </c>
      <c r="L165" s="46">
        <f t="shared" si="28"/>
        <v>0.3160095806800165</v>
      </c>
      <c r="R165" s="49"/>
    </row>
    <row r="166" spans="1:18" ht="11.25" customHeight="1">
      <c r="A166" s="173" t="s">
        <v>211</v>
      </c>
      <c r="B166" s="173"/>
      <c r="C166" s="45">
        <v>37.63</v>
      </c>
      <c r="D166" s="45">
        <v>0.418</v>
      </c>
      <c r="E166" s="45">
        <v>0.194</v>
      </c>
      <c r="F166" s="46">
        <f t="shared" si="26"/>
        <v>-53.58851674641148</v>
      </c>
      <c r="G166" s="46"/>
      <c r="H166" s="45">
        <v>53.75</v>
      </c>
      <c r="I166" s="45">
        <v>1.278</v>
      </c>
      <c r="J166" s="45">
        <v>0.806</v>
      </c>
      <c r="K166" s="46">
        <f t="shared" si="27"/>
        <v>-36.93270735524257</v>
      </c>
      <c r="L166" s="46">
        <f t="shared" si="28"/>
        <v>0.006311734203005732</v>
      </c>
      <c r="R166" s="49"/>
    </row>
    <row r="167" spans="1:18" ht="11.25">
      <c r="A167" s="194" t="s">
        <v>212</v>
      </c>
      <c r="B167" s="194"/>
      <c r="C167" s="45">
        <v>237.922</v>
      </c>
      <c r="D167" s="45">
        <v>46.814</v>
      </c>
      <c r="E167" s="45">
        <v>13.448</v>
      </c>
      <c r="F167" s="46">
        <f t="shared" si="26"/>
        <v>-71.27355064724227</v>
      </c>
      <c r="G167" s="46"/>
      <c r="H167" s="45">
        <v>226.619</v>
      </c>
      <c r="I167" s="45">
        <v>60.428</v>
      </c>
      <c r="J167" s="45">
        <v>14.428</v>
      </c>
      <c r="K167" s="46">
        <f t="shared" si="27"/>
        <v>-76.12365128748263</v>
      </c>
      <c r="L167" s="46">
        <f t="shared" si="28"/>
        <v>0.11298474079524405</v>
      </c>
      <c r="R167" s="49"/>
    </row>
    <row r="168" spans="1:18" ht="11.25" customHeight="1">
      <c r="A168" s="173" t="s">
        <v>213</v>
      </c>
      <c r="B168" s="173"/>
      <c r="C168" s="45">
        <v>52.525</v>
      </c>
      <c r="D168" s="45">
        <v>1.757</v>
      </c>
      <c r="E168" s="45">
        <v>2.005</v>
      </c>
      <c r="F168" s="46">
        <f t="shared" si="26"/>
        <v>14.114968696641995</v>
      </c>
      <c r="G168" s="46"/>
      <c r="H168" s="45">
        <v>1217.977</v>
      </c>
      <c r="I168" s="45">
        <v>2.827</v>
      </c>
      <c r="J168" s="45">
        <v>3.468</v>
      </c>
      <c r="K168" s="46">
        <f t="shared" si="27"/>
        <v>22.674212946586493</v>
      </c>
      <c r="L168" s="46">
        <f t="shared" si="28"/>
        <v>0.02715768513154327</v>
      </c>
      <c r="R168" s="49"/>
    </row>
    <row r="169" spans="1:18" ht="11.25" customHeight="1">
      <c r="A169" s="173" t="s">
        <v>245</v>
      </c>
      <c r="B169" s="173"/>
      <c r="C169" s="45">
        <v>483.437</v>
      </c>
      <c r="D169" s="45">
        <v>231.394</v>
      </c>
      <c r="E169" s="45">
        <v>513.942</v>
      </c>
      <c r="F169" s="46">
        <f t="shared" si="26"/>
        <v>122.10688263308472</v>
      </c>
      <c r="G169" s="46"/>
      <c r="H169" s="45">
        <v>311.811</v>
      </c>
      <c r="I169" s="45">
        <v>118.407</v>
      </c>
      <c r="J169" s="45">
        <v>194.225</v>
      </c>
      <c r="K169" s="46">
        <f t="shared" si="27"/>
        <v>64.0316873157837</v>
      </c>
      <c r="L169" s="46">
        <f t="shared" si="28"/>
        <v>1.5209634932739307</v>
      </c>
      <c r="R169" s="49"/>
    </row>
    <row r="170" spans="1:18" ht="11.25" customHeight="1">
      <c r="A170" s="173"/>
      <c r="B170" s="173"/>
      <c r="C170" s="45"/>
      <c r="D170" s="45"/>
      <c r="E170" s="45"/>
      <c r="F170" s="45"/>
      <c r="G170" s="45"/>
      <c r="H170" s="45"/>
      <c r="I170" s="45"/>
      <c r="J170" s="45"/>
      <c r="K170" s="46"/>
      <c r="L170" s="46"/>
      <c r="R170" s="49"/>
    </row>
    <row r="171" spans="1:18" s="55" customFormat="1" ht="11.25" customHeight="1">
      <c r="A171" s="169" t="s">
        <v>108</v>
      </c>
      <c r="B171" s="169"/>
      <c r="C171" s="53">
        <f>SUM(C173:C176)</f>
        <v>105369.19399999999</v>
      </c>
      <c r="D171" s="53">
        <f>SUM(D173:D176)</f>
        <v>22857.023999999998</v>
      </c>
      <c r="E171" s="53">
        <f>SUM(E173:E176)</f>
        <v>14042.597000000002</v>
      </c>
      <c r="F171" s="51">
        <f aca="true" t="shared" si="29" ref="F171:F176">+E171/D171*100-100</f>
        <v>-38.56331865425698</v>
      </c>
      <c r="G171" s="51"/>
      <c r="H171" s="53">
        <f>SUM(H173:H176)</f>
        <v>192082.325</v>
      </c>
      <c r="I171" s="53">
        <f>SUM(I173:I176)</f>
        <v>36001.431000000004</v>
      </c>
      <c r="J171" s="53">
        <f>SUM(J173:J176)</f>
        <v>27020.572</v>
      </c>
      <c r="K171" s="51">
        <f aca="true" t="shared" si="30" ref="K171:K176">+J171/I171*100-100</f>
        <v>-24.94583895845696</v>
      </c>
      <c r="L171" s="51">
        <f>+J171/J151*100</f>
        <v>67.90719921203178</v>
      </c>
      <c r="M171" s="54"/>
      <c r="N171" s="54"/>
      <c r="O171" s="54"/>
      <c r="R171" s="54"/>
    </row>
    <row r="172" spans="1:18" ht="11.25" customHeight="1">
      <c r="A172" s="52"/>
      <c r="B172" s="52"/>
      <c r="C172" s="53"/>
      <c r="D172" s="53"/>
      <c r="E172" s="53"/>
      <c r="F172" s="46"/>
      <c r="G172" s="51"/>
      <c r="H172" s="53"/>
      <c r="I172" s="53"/>
      <c r="J172" s="53"/>
      <c r="K172" s="46"/>
      <c r="L172" s="46"/>
      <c r="R172" s="49"/>
    </row>
    <row r="173" spans="1:18" ht="11.25" customHeight="1">
      <c r="A173" s="43" t="s">
        <v>194</v>
      </c>
      <c r="B173" s="43"/>
      <c r="C173" s="45">
        <v>24355.459</v>
      </c>
      <c r="D173" s="45">
        <v>5236.044</v>
      </c>
      <c r="E173" s="45">
        <v>4046.074</v>
      </c>
      <c r="F173" s="46">
        <f t="shared" si="29"/>
        <v>-22.72650879175194</v>
      </c>
      <c r="H173" s="45">
        <v>56962.703</v>
      </c>
      <c r="I173" s="45">
        <v>9903.019</v>
      </c>
      <c r="J173" s="45">
        <v>9607.672</v>
      </c>
      <c r="K173" s="46">
        <f t="shared" si="30"/>
        <v>-2.9823935508959494</v>
      </c>
      <c r="L173" s="46">
        <f>+J173/$J$171*100</f>
        <v>35.55687866267228</v>
      </c>
      <c r="R173" s="49"/>
    </row>
    <row r="174" spans="1:18" ht="11.25" customHeight="1">
      <c r="A174" s="43" t="s">
        <v>195</v>
      </c>
      <c r="B174" s="43"/>
      <c r="C174" s="45">
        <v>8527.523</v>
      </c>
      <c r="D174" s="45">
        <v>2945.879</v>
      </c>
      <c r="E174" s="45">
        <v>603.848</v>
      </c>
      <c r="F174" s="46">
        <f t="shared" si="29"/>
        <v>-79.50194152577211</v>
      </c>
      <c r="H174" s="45">
        <v>34006.022</v>
      </c>
      <c r="I174" s="45">
        <v>10256.758</v>
      </c>
      <c r="J174" s="45">
        <v>4469.547</v>
      </c>
      <c r="K174" s="46">
        <f t="shared" si="30"/>
        <v>-56.42339421481915</v>
      </c>
      <c r="L174" s="46">
        <f>+J174/$J$171*100</f>
        <v>16.541274551848865</v>
      </c>
      <c r="R174" s="49"/>
    </row>
    <row r="175" spans="1:18" ht="11.25" customHeight="1">
      <c r="A175" s="43" t="s">
        <v>196</v>
      </c>
      <c r="B175" s="43"/>
      <c r="C175" s="45">
        <v>5534.206</v>
      </c>
      <c r="D175" s="45">
        <v>535.807</v>
      </c>
      <c r="E175" s="45">
        <v>491.29</v>
      </c>
      <c r="F175" s="46">
        <f t="shared" si="29"/>
        <v>-8.308402092544526</v>
      </c>
      <c r="H175" s="45">
        <v>26873.928</v>
      </c>
      <c r="I175" s="45">
        <v>2680.471</v>
      </c>
      <c r="J175" s="45">
        <v>2305.645</v>
      </c>
      <c r="K175" s="46">
        <f t="shared" si="30"/>
        <v>-13.983587212844313</v>
      </c>
      <c r="L175" s="46">
        <f>+J175/$J$171*100</f>
        <v>8.532924469548608</v>
      </c>
      <c r="R175" s="49"/>
    </row>
    <row r="176" spans="1:18" ht="11.25" customHeight="1">
      <c r="A176" s="43" t="s">
        <v>246</v>
      </c>
      <c r="B176" s="43"/>
      <c r="C176" s="45">
        <v>66952.006</v>
      </c>
      <c r="D176" s="45">
        <v>14139.294</v>
      </c>
      <c r="E176" s="45">
        <v>8901.385</v>
      </c>
      <c r="F176" s="46">
        <f t="shared" si="29"/>
        <v>-37.04505331029965</v>
      </c>
      <c r="H176" s="45">
        <v>74239.672</v>
      </c>
      <c r="I176" s="45">
        <v>13161.183</v>
      </c>
      <c r="J176" s="45">
        <v>10637.708</v>
      </c>
      <c r="K176" s="46">
        <f t="shared" si="30"/>
        <v>-19.173618359383056</v>
      </c>
      <c r="L176" s="46">
        <f>+J176/$J$171*100</f>
        <v>39.36892231593025</v>
      </c>
      <c r="R176" s="49"/>
    </row>
    <row r="177" spans="1:18" ht="11.25">
      <c r="A177" s="159"/>
      <c r="B177" s="159"/>
      <c r="C177" s="171"/>
      <c r="D177" s="171"/>
      <c r="E177" s="171"/>
      <c r="F177" s="171"/>
      <c r="G177" s="171"/>
      <c r="H177" s="171"/>
      <c r="I177" s="171"/>
      <c r="J177" s="171"/>
      <c r="K177" s="159"/>
      <c r="L177" s="159"/>
      <c r="R177" s="49"/>
    </row>
    <row r="178" spans="1:18" ht="11.25">
      <c r="A178" s="43" t="s">
        <v>95</v>
      </c>
      <c r="B178" s="43"/>
      <c r="C178" s="43"/>
      <c r="D178" s="43"/>
      <c r="E178" s="43"/>
      <c r="F178" s="43"/>
      <c r="G178" s="43"/>
      <c r="H178" s="43"/>
      <c r="I178" s="43"/>
      <c r="J178" s="43"/>
      <c r="K178" s="43"/>
      <c r="L178" s="43"/>
      <c r="R178" s="49"/>
    </row>
    <row r="179" spans="1:18" ht="19.5" customHeight="1">
      <c r="A179" s="278" t="s">
        <v>515</v>
      </c>
      <c r="B179" s="278"/>
      <c r="C179" s="278"/>
      <c r="D179" s="278"/>
      <c r="E179" s="278"/>
      <c r="F179" s="278"/>
      <c r="G179" s="278"/>
      <c r="H179" s="278"/>
      <c r="I179" s="278"/>
      <c r="J179" s="278"/>
      <c r="K179" s="278"/>
      <c r="L179" s="278"/>
      <c r="R179" s="49"/>
    </row>
    <row r="180" spans="1:18" ht="19.5" customHeight="1">
      <c r="A180" s="276" t="s">
        <v>311</v>
      </c>
      <c r="B180" s="276"/>
      <c r="C180" s="276"/>
      <c r="D180" s="276"/>
      <c r="E180" s="276"/>
      <c r="F180" s="276"/>
      <c r="G180" s="276"/>
      <c r="H180" s="276"/>
      <c r="I180" s="276"/>
      <c r="J180" s="276"/>
      <c r="K180" s="276"/>
      <c r="L180" s="276"/>
      <c r="R180" s="49"/>
    </row>
    <row r="181" spans="1:21" ht="11.25">
      <c r="A181" s="43"/>
      <c r="B181" s="43"/>
      <c r="C181" s="282" t="s">
        <v>265</v>
      </c>
      <c r="D181" s="282"/>
      <c r="E181" s="282"/>
      <c r="F181" s="282"/>
      <c r="G181" s="50"/>
      <c r="H181" s="282" t="s">
        <v>183</v>
      </c>
      <c r="I181" s="282"/>
      <c r="J181" s="282"/>
      <c r="K181" s="282"/>
      <c r="L181" s="50"/>
      <c r="M181" s="279"/>
      <c r="N181" s="279"/>
      <c r="O181" s="279"/>
      <c r="P181" s="156"/>
      <c r="Q181" s="156"/>
      <c r="R181" s="156"/>
      <c r="S181" s="156"/>
      <c r="T181" s="156"/>
      <c r="U181" s="156"/>
    </row>
    <row r="182" spans="1:21" ht="11.25">
      <c r="A182" s="43" t="s">
        <v>199</v>
      </c>
      <c r="B182" s="158" t="s">
        <v>167</v>
      </c>
      <c r="C182" s="157">
        <f>+C147</f>
        <v>2008</v>
      </c>
      <c r="D182" s="280" t="str">
        <f>+D147</f>
        <v>Enero - marzo</v>
      </c>
      <c r="E182" s="280"/>
      <c r="F182" s="280"/>
      <c r="G182" s="50"/>
      <c r="H182" s="157">
        <f>+H147</f>
        <v>2008</v>
      </c>
      <c r="I182" s="280" t="str">
        <f>+D182</f>
        <v>Enero - marzo</v>
      </c>
      <c r="J182" s="280"/>
      <c r="K182" s="280"/>
      <c r="L182" s="158" t="s">
        <v>394</v>
      </c>
      <c r="M182" s="281"/>
      <c r="N182" s="281"/>
      <c r="O182" s="281"/>
      <c r="P182" s="156"/>
      <c r="Q182" s="156"/>
      <c r="R182" s="156"/>
      <c r="S182" s="156"/>
      <c r="T182" s="156"/>
      <c r="U182" s="156"/>
    </row>
    <row r="183" spans="1:15" ht="11.25">
      <c r="A183" s="159"/>
      <c r="B183" s="163" t="s">
        <v>48</v>
      </c>
      <c r="C183" s="159"/>
      <c r="D183" s="160">
        <f>+D148</f>
        <v>2008</v>
      </c>
      <c r="E183" s="160">
        <f>+E148</f>
        <v>2009</v>
      </c>
      <c r="F183" s="161" t="str">
        <f>+F148</f>
        <v>Var % 09/08</v>
      </c>
      <c r="G183" s="163"/>
      <c r="H183" s="159"/>
      <c r="I183" s="160">
        <f>+I148</f>
        <v>2008</v>
      </c>
      <c r="J183" s="160">
        <f>+J148</f>
        <v>2009</v>
      </c>
      <c r="K183" s="161" t="str">
        <f>+K148</f>
        <v>Var % 09/08</v>
      </c>
      <c r="L183" s="163">
        <v>2008</v>
      </c>
      <c r="M183" s="164" t="s">
        <v>348</v>
      </c>
      <c r="N183" s="164" t="s">
        <v>348</v>
      </c>
      <c r="O183" s="163" t="s">
        <v>322</v>
      </c>
    </row>
    <row r="184" spans="1:18" ht="11.25" customHeight="1">
      <c r="A184" s="43"/>
      <c r="B184" s="43"/>
      <c r="C184" s="43"/>
      <c r="D184" s="43"/>
      <c r="E184" s="43"/>
      <c r="F184" s="43"/>
      <c r="G184" s="43"/>
      <c r="H184" s="43"/>
      <c r="I184" s="43"/>
      <c r="J184" s="43"/>
      <c r="K184" s="43"/>
      <c r="L184" s="43"/>
      <c r="R184" s="49"/>
    </row>
    <row r="185" spans="1:15" s="55" customFormat="1" ht="11.25">
      <c r="A185" s="52" t="s">
        <v>397</v>
      </c>
      <c r="B185" s="52"/>
      <c r="C185" s="52"/>
      <c r="D185" s="52"/>
      <c r="E185" s="52"/>
      <c r="F185" s="52"/>
      <c r="G185" s="52"/>
      <c r="H185" s="53">
        <f>+H150</f>
        <v>6780260</v>
      </c>
      <c r="I185" s="53">
        <f>+I150</f>
        <v>1927734</v>
      </c>
      <c r="J185" s="53">
        <f>+J150</f>
        <v>1708414</v>
      </c>
      <c r="K185" s="51">
        <f>+J185/I185*100-100</f>
        <v>-11.377088332726402</v>
      </c>
      <c r="L185" s="52"/>
      <c r="M185" s="54"/>
      <c r="N185" s="54"/>
      <c r="O185" s="54"/>
    </row>
    <row r="186" spans="1:18" s="167" customFormat="1" ht="11.25">
      <c r="A186" s="165" t="s">
        <v>398</v>
      </c>
      <c r="B186" s="165"/>
      <c r="C186" s="165">
        <f>+C188+C203+C204+C205+C206+C207</f>
        <v>599069.473</v>
      </c>
      <c r="D186" s="165">
        <f>+D188+D203+D204+D205+D206+D207</f>
        <v>145457.299</v>
      </c>
      <c r="E186" s="165">
        <f>+E188+E203+E204+E205+E206+E207</f>
        <v>137270.22</v>
      </c>
      <c r="F186" s="166">
        <f>+E186/D186*100-100</f>
        <v>-5.6285102612829405</v>
      </c>
      <c r="G186" s="165"/>
      <c r="H186" s="165">
        <f>+H188+H203+H204+H205+H206+H207</f>
        <v>1396820.2349999999</v>
      </c>
      <c r="I186" s="165">
        <f>+I188+I203+I204+I205+I206+I207</f>
        <v>303134.806</v>
      </c>
      <c r="J186" s="165">
        <f>+J188+J203+J204+J205+J206+J207</f>
        <v>280250.379</v>
      </c>
      <c r="K186" s="166">
        <f>+J186/I186*100-100</f>
        <v>-7.549257474577161</v>
      </c>
      <c r="L186" s="166">
        <f>+J186/$J$185*100</f>
        <v>16.404125639335664</v>
      </c>
      <c r="M186" s="172"/>
      <c r="N186" s="172"/>
      <c r="O186" s="172"/>
      <c r="R186" s="54"/>
    </row>
    <row r="187" spans="1:18" ht="11.25" customHeight="1">
      <c r="A187" s="43"/>
      <c r="B187" s="43"/>
      <c r="C187" s="45"/>
      <c r="D187" s="45"/>
      <c r="E187" s="45"/>
      <c r="F187" s="46"/>
      <c r="G187" s="46"/>
      <c r="H187" s="45"/>
      <c r="I187" s="45"/>
      <c r="J187" s="45"/>
      <c r="K187" s="46"/>
      <c r="L187" s="156"/>
      <c r="R187" s="49"/>
    </row>
    <row r="188" spans="1:18" s="55" customFormat="1" ht="11.25" customHeight="1">
      <c r="A188" s="52" t="s">
        <v>179</v>
      </c>
      <c r="B188" s="52">
        <v>22042110</v>
      </c>
      <c r="C188" s="53">
        <f>SUM(C189:C200)</f>
        <v>326991.899</v>
      </c>
      <c r="D188" s="53">
        <f>SUM(D189:D200)</f>
        <v>67572.11699999998</v>
      </c>
      <c r="E188" s="53">
        <f>SUM(E189:E200)</f>
        <v>68658.924</v>
      </c>
      <c r="F188" s="51">
        <f>+E188/D188*100-100</f>
        <v>1.6083660661394106</v>
      </c>
      <c r="G188" s="51"/>
      <c r="H188" s="53">
        <f>SUM(H189:H200)</f>
        <v>1095456.8220000002</v>
      </c>
      <c r="I188" s="53">
        <f>SUM(I189:I200)</f>
        <v>232616.12199999997</v>
      </c>
      <c r="J188" s="53">
        <f>SUM(J189:J200)</f>
        <v>210759.995</v>
      </c>
      <c r="K188" s="51">
        <f aca="true" t="shared" si="31" ref="K188:K207">+J188/I188*100-100</f>
        <v>-9.395792007915944</v>
      </c>
      <c r="L188" s="51">
        <f>+J188/J186*100</f>
        <v>75.2041784036267</v>
      </c>
      <c r="M188" s="54">
        <f>+I188/D188</f>
        <v>3.4424868174546024</v>
      </c>
      <c r="N188" s="54">
        <f>+J188/E188</f>
        <v>3.069666442777344</v>
      </c>
      <c r="O188" s="54">
        <f>+N188/M188*100-100</f>
        <v>-10.829972471845934</v>
      </c>
      <c r="P188" s="53">
        <f>SUM(P189:P200)</f>
        <v>100</v>
      </c>
      <c r="R188" s="54"/>
    </row>
    <row r="189" spans="1:18" ht="11.25" customHeight="1">
      <c r="A189" s="43" t="s">
        <v>330</v>
      </c>
      <c r="B189" s="195">
        <v>22042111</v>
      </c>
      <c r="C189" s="45">
        <v>49802.864</v>
      </c>
      <c r="D189" s="45">
        <v>9839.216</v>
      </c>
      <c r="E189" s="45">
        <v>10000.453</v>
      </c>
      <c r="F189" s="46">
        <f aca="true" t="shared" si="32" ref="F189:F200">+E189/D189*100-100</f>
        <v>1.6387179628945887</v>
      </c>
      <c r="G189" s="46"/>
      <c r="H189" s="45">
        <v>153531.451</v>
      </c>
      <c r="I189" s="45">
        <v>31496.44</v>
      </c>
      <c r="J189" s="45">
        <v>26642.938</v>
      </c>
      <c r="K189" s="46">
        <f t="shared" si="31"/>
        <v>-15.409684396077779</v>
      </c>
      <c r="L189" s="46">
        <f aca="true" t="shared" si="33" ref="L189:L200">+J189/$J$188*100</f>
        <v>12.641363936263142</v>
      </c>
      <c r="M189" s="49">
        <f aca="true" t="shared" si="34" ref="M189:M196">+I189/D189</f>
        <v>3.201112771586679</v>
      </c>
      <c r="N189" s="49">
        <f aca="true" t="shared" si="35" ref="N189:N196">+J189/E189</f>
        <v>2.664173112957983</v>
      </c>
      <c r="O189" s="49">
        <f aca="true" t="shared" si="36" ref="O189:O196">+N189/M189*100-100</f>
        <v>-16.77353148550759</v>
      </c>
      <c r="P189" s="196">
        <f>+J189/$J$188*100</f>
        <v>12.641363936263142</v>
      </c>
      <c r="R189" s="49"/>
    </row>
    <row r="190" spans="1:18" ht="11.25" customHeight="1">
      <c r="A190" s="43" t="s">
        <v>331</v>
      </c>
      <c r="B190" s="195">
        <v>22042112</v>
      </c>
      <c r="C190" s="45">
        <v>36726.501</v>
      </c>
      <c r="D190" s="45">
        <v>7690.36</v>
      </c>
      <c r="E190" s="45">
        <v>7103.668</v>
      </c>
      <c r="F190" s="46">
        <f t="shared" si="32"/>
        <v>-7.628927644479575</v>
      </c>
      <c r="G190" s="46"/>
      <c r="H190" s="45">
        <v>118322.767</v>
      </c>
      <c r="I190" s="45">
        <v>24633.824</v>
      </c>
      <c r="J190" s="45">
        <v>21410.729</v>
      </c>
      <c r="K190" s="46">
        <f t="shared" si="31"/>
        <v>-13.084022196472617</v>
      </c>
      <c r="L190" s="46">
        <f t="shared" si="33"/>
        <v>10.15882022582132</v>
      </c>
      <c r="M190" s="49">
        <f t="shared" si="34"/>
        <v>3.2032081723092287</v>
      </c>
      <c r="N190" s="49">
        <f t="shared" si="35"/>
        <v>3.0140385220705697</v>
      </c>
      <c r="O190" s="49">
        <f t="shared" si="36"/>
        <v>-5.905630857025585</v>
      </c>
      <c r="P190" s="196">
        <f aca="true" t="shared" si="37" ref="P190:P200">+J190/$J$188*100</f>
        <v>10.15882022582132</v>
      </c>
      <c r="R190" s="49"/>
    </row>
    <row r="191" spans="1:18" ht="11.25" customHeight="1">
      <c r="A191" s="43" t="s">
        <v>326</v>
      </c>
      <c r="B191" s="195">
        <v>22042113</v>
      </c>
      <c r="C191" s="45">
        <v>10754.642</v>
      </c>
      <c r="D191" s="45">
        <v>1458.743</v>
      </c>
      <c r="E191" s="45">
        <v>3700.65</v>
      </c>
      <c r="F191" s="46">
        <f t="shared" si="32"/>
        <v>153.68759267396658</v>
      </c>
      <c r="G191" s="46"/>
      <c r="H191" s="45">
        <v>28982.895</v>
      </c>
      <c r="I191" s="45">
        <v>4373.314</v>
      </c>
      <c r="J191" s="45">
        <v>8604.818</v>
      </c>
      <c r="K191" s="46">
        <f t="shared" si="31"/>
        <v>96.75737895792525</v>
      </c>
      <c r="L191" s="46">
        <f t="shared" si="33"/>
        <v>4.082756786931979</v>
      </c>
      <c r="M191" s="49">
        <f t="shared" si="34"/>
        <v>2.9980017042069784</v>
      </c>
      <c r="N191" s="49">
        <f t="shared" si="35"/>
        <v>2.325218002242849</v>
      </c>
      <c r="O191" s="49">
        <f t="shared" si="36"/>
        <v>-22.441071364970824</v>
      </c>
      <c r="P191" s="196">
        <f t="shared" si="37"/>
        <v>4.082756786931979</v>
      </c>
      <c r="R191" s="49"/>
    </row>
    <row r="192" spans="1:18" ht="11.25" customHeight="1">
      <c r="A192" s="43" t="s">
        <v>327</v>
      </c>
      <c r="B192" s="195">
        <v>22042119</v>
      </c>
      <c r="C192" s="45">
        <v>3041.13</v>
      </c>
      <c r="D192" s="45">
        <v>488.315</v>
      </c>
      <c r="E192" s="45">
        <v>715.734</v>
      </c>
      <c r="F192" s="46">
        <f t="shared" si="32"/>
        <v>46.57219213007997</v>
      </c>
      <c r="G192" s="46"/>
      <c r="H192" s="45">
        <v>10651.744</v>
      </c>
      <c r="I192" s="45">
        <v>1871.056</v>
      </c>
      <c r="J192" s="45">
        <v>1944.272</v>
      </c>
      <c r="K192" s="46">
        <f t="shared" si="31"/>
        <v>3.9130843758818514</v>
      </c>
      <c r="L192" s="46">
        <f t="shared" si="33"/>
        <v>0.9225052410918875</v>
      </c>
      <c r="M192" s="49">
        <f t="shared" si="34"/>
        <v>3.831657843809836</v>
      </c>
      <c r="N192" s="49">
        <f t="shared" si="35"/>
        <v>2.7164728795893445</v>
      </c>
      <c r="O192" s="49">
        <f t="shared" si="36"/>
        <v>-29.104502794322002</v>
      </c>
      <c r="P192" s="196">
        <f t="shared" si="37"/>
        <v>0.9225052410918875</v>
      </c>
      <c r="R192" s="49"/>
    </row>
    <row r="193" spans="1:18" ht="11.25" customHeight="1">
      <c r="A193" s="43" t="s">
        <v>332</v>
      </c>
      <c r="B193" s="195">
        <v>22042121</v>
      </c>
      <c r="C193" s="45">
        <v>92017.749</v>
      </c>
      <c r="D193" s="45">
        <v>21041.299</v>
      </c>
      <c r="E193" s="45">
        <v>16918.167</v>
      </c>
      <c r="F193" s="46">
        <f t="shared" si="32"/>
        <v>-19.595425168379563</v>
      </c>
      <c r="G193" s="46"/>
      <c r="H193" s="45">
        <v>318387.041</v>
      </c>
      <c r="I193" s="45">
        <v>73592.291</v>
      </c>
      <c r="J193" s="45">
        <v>59102.848</v>
      </c>
      <c r="K193" s="46">
        <f t="shared" si="31"/>
        <v>-19.688805448385892</v>
      </c>
      <c r="L193" s="46">
        <f t="shared" si="33"/>
        <v>28.04272604011022</v>
      </c>
      <c r="M193" s="49">
        <f t="shared" si="34"/>
        <v>3.4975165269026403</v>
      </c>
      <c r="N193" s="49">
        <f t="shared" si="35"/>
        <v>3.493454580510997</v>
      </c>
      <c r="O193" s="49">
        <f t="shared" si="36"/>
        <v>-0.11613801851683547</v>
      </c>
      <c r="P193" s="196">
        <f t="shared" si="37"/>
        <v>28.04272604011022</v>
      </c>
      <c r="R193" s="49"/>
    </row>
    <row r="194" spans="1:18" ht="11.25" customHeight="1">
      <c r="A194" s="43" t="s">
        <v>333</v>
      </c>
      <c r="B194" s="195">
        <v>22042122</v>
      </c>
      <c r="C194" s="45">
        <v>41969.819</v>
      </c>
      <c r="D194" s="45">
        <v>9590.363</v>
      </c>
      <c r="E194" s="45">
        <v>8043.429</v>
      </c>
      <c r="F194" s="46">
        <f t="shared" si="32"/>
        <v>-16.130088089470647</v>
      </c>
      <c r="G194" s="46"/>
      <c r="H194" s="45">
        <v>131619.385</v>
      </c>
      <c r="I194" s="45">
        <v>31632.962</v>
      </c>
      <c r="J194" s="45">
        <v>21370.454</v>
      </c>
      <c r="K194" s="46">
        <f t="shared" si="31"/>
        <v>-32.44245037818463</v>
      </c>
      <c r="L194" s="46">
        <f t="shared" si="33"/>
        <v>10.139710811817015</v>
      </c>
      <c r="M194" s="49">
        <f t="shared" si="34"/>
        <v>3.298411332292636</v>
      </c>
      <c r="N194" s="49">
        <f t="shared" si="35"/>
        <v>2.6568835256704575</v>
      </c>
      <c r="O194" s="49">
        <f t="shared" si="36"/>
        <v>-19.449599882870572</v>
      </c>
      <c r="P194" s="196">
        <f t="shared" si="37"/>
        <v>10.139710811817015</v>
      </c>
      <c r="R194" s="49"/>
    </row>
    <row r="195" spans="1:18" ht="11.25" customHeight="1">
      <c r="A195" s="43" t="s">
        <v>334</v>
      </c>
      <c r="B195" s="195">
        <v>22042124</v>
      </c>
      <c r="C195" s="45">
        <v>19714.609</v>
      </c>
      <c r="D195" s="45">
        <v>4082.507</v>
      </c>
      <c r="E195" s="45">
        <v>4062.597</v>
      </c>
      <c r="F195" s="46">
        <f t="shared" si="32"/>
        <v>-0.4876905293732392</v>
      </c>
      <c r="G195" s="46"/>
      <c r="H195" s="45">
        <v>70176.197</v>
      </c>
      <c r="I195" s="45">
        <v>14445.814</v>
      </c>
      <c r="J195" s="45">
        <v>14502.88</v>
      </c>
      <c r="K195" s="46">
        <f t="shared" si="31"/>
        <v>0.3950348523108431</v>
      </c>
      <c r="L195" s="46">
        <f t="shared" si="33"/>
        <v>6.881229998131287</v>
      </c>
      <c r="M195" s="49">
        <f t="shared" si="34"/>
        <v>3.5384664374121098</v>
      </c>
      <c r="N195" s="49">
        <f t="shared" si="35"/>
        <v>3.5698544551674702</v>
      </c>
      <c r="O195" s="49">
        <f t="shared" si="36"/>
        <v>0.887051447584625</v>
      </c>
      <c r="P195" s="196">
        <f t="shared" si="37"/>
        <v>6.881229998131287</v>
      </c>
      <c r="R195" s="49"/>
    </row>
    <row r="196" spans="1:18" ht="11.25" customHeight="1">
      <c r="A196" s="43" t="s">
        <v>335</v>
      </c>
      <c r="B196" s="195">
        <v>22042125</v>
      </c>
      <c r="C196" s="45">
        <v>7892.497</v>
      </c>
      <c r="D196" s="45">
        <v>1782.864</v>
      </c>
      <c r="E196" s="45">
        <v>1439.411</v>
      </c>
      <c r="F196" s="46">
        <f t="shared" si="32"/>
        <v>-19.264116612372007</v>
      </c>
      <c r="G196" s="46"/>
      <c r="H196" s="45">
        <v>33680.472</v>
      </c>
      <c r="I196" s="45">
        <v>7526.783</v>
      </c>
      <c r="J196" s="45">
        <v>5229.8</v>
      </c>
      <c r="K196" s="46">
        <f t="shared" si="31"/>
        <v>-30.517460115430467</v>
      </c>
      <c r="L196" s="46">
        <f t="shared" si="33"/>
        <v>2.4814007041516586</v>
      </c>
      <c r="M196" s="49">
        <f t="shared" si="34"/>
        <v>4.221737047806227</v>
      </c>
      <c r="N196" s="49">
        <f t="shared" si="35"/>
        <v>3.633291672774489</v>
      </c>
      <c r="O196" s="49">
        <f t="shared" si="36"/>
        <v>-13.93846581083291</v>
      </c>
      <c r="P196" s="196">
        <f t="shared" si="37"/>
        <v>2.4814007041516586</v>
      </c>
      <c r="R196" s="49"/>
    </row>
    <row r="197" spans="1:18" ht="11.25" customHeight="1">
      <c r="A197" s="43" t="s">
        <v>336</v>
      </c>
      <c r="B197" s="195">
        <v>22042126</v>
      </c>
      <c r="C197" s="45">
        <v>4753.106</v>
      </c>
      <c r="D197" s="45">
        <v>1222.452</v>
      </c>
      <c r="E197" s="45">
        <v>919.949</v>
      </c>
      <c r="F197" s="46">
        <f t="shared" si="32"/>
        <v>-24.745593283008247</v>
      </c>
      <c r="G197" s="46"/>
      <c r="H197" s="45">
        <v>22959.93</v>
      </c>
      <c r="I197" s="45">
        <v>5807.077</v>
      </c>
      <c r="J197" s="45">
        <v>4239.343</v>
      </c>
      <c r="K197" s="46">
        <f t="shared" si="31"/>
        <v>-26.996955611230916</v>
      </c>
      <c r="L197" s="46">
        <f t="shared" si="33"/>
        <v>2.011455257436308</v>
      </c>
      <c r="M197" s="49">
        <f aca="true" t="shared" si="38" ref="M197:M206">+I197/D197</f>
        <v>4.750351752052432</v>
      </c>
      <c r="N197" s="49">
        <f aca="true" t="shared" si="39" ref="N197:N206">+J197/E197</f>
        <v>4.608236978354235</v>
      </c>
      <c r="O197" s="49">
        <f aca="true" t="shared" si="40" ref="O197:O206">+N197/M197*100-100</f>
        <v>-2.9916684303808836</v>
      </c>
      <c r="P197" s="196">
        <f t="shared" si="37"/>
        <v>2.011455257436308</v>
      </c>
      <c r="R197" s="49"/>
    </row>
    <row r="198" spans="1:18" ht="11.25" customHeight="1">
      <c r="A198" s="43" t="s">
        <v>328</v>
      </c>
      <c r="B198" s="195">
        <v>22042127</v>
      </c>
      <c r="C198" s="45">
        <v>48784.409</v>
      </c>
      <c r="D198" s="45">
        <v>8475.211</v>
      </c>
      <c r="E198" s="45">
        <v>13596.44</v>
      </c>
      <c r="F198" s="46">
        <f t="shared" si="32"/>
        <v>60.425976415218486</v>
      </c>
      <c r="G198" s="46"/>
      <c r="H198" s="45">
        <v>167913.58</v>
      </c>
      <c r="I198" s="45">
        <v>30346.224</v>
      </c>
      <c r="J198" s="45">
        <v>40840.766</v>
      </c>
      <c r="K198" s="46">
        <f t="shared" si="31"/>
        <v>34.582694703631034</v>
      </c>
      <c r="L198" s="46">
        <f t="shared" si="33"/>
        <v>19.377854891294717</v>
      </c>
      <c r="M198" s="49">
        <f t="shared" si="38"/>
        <v>3.580586253250804</v>
      </c>
      <c r="N198" s="49">
        <f t="shared" si="39"/>
        <v>3.003783784578905</v>
      </c>
      <c r="O198" s="49">
        <f t="shared" si="40"/>
        <v>-16.1091627983608</v>
      </c>
      <c r="P198" s="196">
        <f t="shared" si="37"/>
        <v>19.377854891294717</v>
      </c>
      <c r="R198" s="49"/>
    </row>
    <row r="199" spans="1:18" ht="11.25" customHeight="1">
      <c r="A199" s="43" t="s">
        <v>329</v>
      </c>
      <c r="B199" s="195">
        <v>22042129</v>
      </c>
      <c r="C199" s="45">
        <v>3044.837</v>
      </c>
      <c r="D199" s="45">
        <v>579.731</v>
      </c>
      <c r="E199" s="45">
        <v>679.211</v>
      </c>
      <c r="F199" s="46">
        <f t="shared" si="32"/>
        <v>17.15968268041557</v>
      </c>
      <c r="G199" s="46"/>
      <c r="H199" s="45">
        <v>16358.205</v>
      </c>
      <c r="I199" s="45">
        <v>3306.112</v>
      </c>
      <c r="J199" s="45">
        <v>3536.598</v>
      </c>
      <c r="K199" s="46">
        <f t="shared" si="31"/>
        <v>6.971512156877921</v>
      </c>
      <c r="L199" s="46">
        <f t="shared" si="33"/>
        <v>1.6780214860035465</v>
      </c>
      <c r="M199" s="49">
        <f t="shared" si="38"/>
        <v>5.702838040401497</v>
      </c>
      <c r="N199" s="49">
        <f t="shared" si="39"/>
        <v>5.206920971539035</v>
      </c>
      <c r="O199" s="49">
        <f t="shared" si="40"/>
        <v>-8.695969714537924</v>
      </c>
      <c r="P199" s="196">
        <f t="shared" si="37"/>
        <v>1.6780214860035465</v>
      </c>
      <c r="R199" s="49"/>
    </row>
    <row r="200" spans="1:18" ht="11.25" customHeight="1">
      <c r="A200" s="43" t="s">
        <v>337</v>
      </c>
      <c r="B200" s="195">
        <v>22042130</v>
      </c>
      <c r="C200" s="45">
        <v>8489.736</v>
      </c>
      <c r="D200" s="45">
        <v>1321.056</v>
      </c>
      <c r="E200" s="45">
        <v>1479.215</v>
      </c>
      <c r="F200" s="46">
        <f t="shared" si="32"/>
        <v>11.972164692488434</v>
      </c>
      <c r="G200" s="46"/>
      <c r="H200" s="45">
        <v>22873.155</v>
      </c>
      <c r="I200" s="45">
        <v>3584.225</v>
      </c>
      <c r="J200" s="45">
        <v>3334.549</v>
      </c>
      <c r="K200" s="46">
        <f t="shared" si="31"/>
        <v>-6.965968933311942</v>
      </c>
      <c r="L200" s="46">
        <f t="shared" si="33"/>
        <v>1.582154620946921</v>
      </c>
      <c r="M200" s="49">
        <f t="shared" si="38"/>
        <v>2.713151448538139</v>
      </c>
      <c r="N200" s="49">
        <f t="shared" si="39"/>
        <v>2.254269325284019</v>
      </c>
      <c r="O200" s="49">
        <f t="shared" si="40"/>
        <v>-16.913251322603756</v>
      </c>
      <c r="P200" s="196">
        <f t="shared" si="37"/>
        <v>1.582154620946921</v>
      </c>
      <c r="R200" s="49"/>
    </row>
    <row r="201" spans="1:18" ht="11.25" customHeight="1">
      <c r="A201" s="43"/>
      <c r="B201" s="195"/>
      <c r="C201" s="45"/>
      <c r="D201" s="45"/>
      <c r="E201" s="45"/>
      <c r="F201" s="46"/>
      <c r="G201" s="46"/>
      <c r="H201" s="45"/>
      <c r="I201" s="45"/>
      <c r="J201" s="45"/>
      <c r="K201" s="46"/>
      <c r="L201" s="46"/>
      <c r="P201" s="196"/>
      <c r="R201" s="49"/>
    </row>
    <row r="202" spans="1:18" s="55" customFormat="1" ht="11.25" customHeight="1">
      <c r="A202" s="52" t="s">
        <v>403</v>
      </c>
      <c r="B202" s="52"/>
      <c r="C202" s="53">
        <f>SUM(C203:C206)</f>
        <v>254968.57700000002</v>
      </c>
      <c r="D202" s="53">
        <f>SUM(D203:D206)</f>
        <v>74853.75899999999</v>
      </c>
      <c r="E202" s="53">
        <f>SUM(E203:E206)</f>
        <v>65486.69899999999</v>
      </c>
      <c r="F202" s="51">
        <f aca="true" t="shared" si="41" ref="F202:F207">+E202/D202*100-100</f>
        <v>-12.513813768524301</v>
      </c>
      <c r="G202" s="51"/>
      <c r="H202" s="53">
        <f>SUM(H203:H206)</f>
        <v>272269.979</v>
      </c>
      <c r="I202" s="53">
        <f>SUM(I203:I206)</f>
        <v>65780.99300000002</v>
      </c>
      <c r="J202" s="53">
        <f>SUM(J203:J206)</f>
        <v>63306.319</v>
      </c>
      <c r="K202" s="51">
        <f>+J202/I202*100-100</f>
        <v>-3.7619894245135725</v>
      </c>
      <c r="L202" s="51">
        <f>+J202/J186*100</f>
        <v>22.58920013806654</v>
      </c>
      <c r="M202" s="54"/>
      <c r="N202" s="54"/>
      <c r="O202" s="54"/>
      <c r="P202" s="197"/>
      <c r="R202" s="54"/>
    </row>
    <row r="203" spans="1:18" ht="11.25" customHeight="1">
      <c r="A203" s="43" t="s">
        <v>180</v>
      </c>
      <c r="B203" s="43">
        <v>22042990</v>
      </c>
      <c r="C203" s="45">
        <v>208409.959</v>
      </c>
      <c r="D203" s="45">
        <v>66125.685</v>
      </c>
      <c r="E203" s="45">
        <v>56252.409</v>
      </c>
      <c r="F203" s="46">
        <f t="shared" si="41"/>
        <v>-14.93107557222281</v>
      </c>
      <c r="G203" s="46"/>
      <c r="H203" s="45">
        <v>182460.38</v>
      </c>
      <c r="I203" s="45">
        <v>50086.302</v>
      </c>
      <c r="J203" s="45">
        <v>46441.645</v>
      </c>
      <c r="K203" s="46">
        <f t="shared" si="31"/>
        <v>-7.276754031471526</v>
      </c>
      <c r="L203" s="46">
        <f>+J203/$J$186*100</f>
        <v>16.57148338771738</v>
      </c>
      <c r="M203" s="49">
        <f t="shared" si="38"/>
        <v>0.7574409550540007</v>
      </c>
      <c r="N203" s="49">
        <f t="shared" si="39"/>
        <v>0.8255938870102434</v>
      </c>
      <c r="O203" s="49">
        <f t="shared" si="40"/>
        <v>8.99778807859471</v>
      </c>
      <c r="R203" s="49"/>
    </row>
    <row r="204" spans="1:18" ht="11.25" customHeight="1">
      <c r="A204" s="43" t="s">
        <v>96</v>
      </c>
      <c r="B204" s="43">
        <v>22042190</v>
      </c>
      <c r="C204" s="45">
        <v>43590.714</v>
      </c>
      <c r="D204" s="45">
        <v>8248.753</v>
      </c>
      <c r="E204" s="45">
        <v>8914.99</v>
      </c>
      <c r="F204" s="46">
        <f t="shared" si="41"/>
        <v>8.076820823705091</v>
      </c>
      <c r="G204" s="46"/>
      <c r="H204" s="45">
        <v>78936.04</v>
      </c>
      <c r="I204" s="45">
        <v>14284.686</v>
      </c>
      <c r="J204" s="45">
        <v>15568.676</v>
      </c>
      <c r="K204" s="46">
        <f t="shared" si="31"/>
        <v>8.988576997772284</v>
      </c>
      <c r="L204" s="46">
        <f>+J204/$J$186*100</f>
        <v>5.555273843180066</v>
      </c>
      <c r="M204" s="49">
        <f t="shared" si="38"/>
        <v>1.7317388458594891</v>
      </c>
      <c r="N204" s="49">
        <f t="shared" si="39"/>
        <v>1.7463481170478037</v>
      </c>
      <c r="O204" s="49">
        <f t="shared" si="40"/>
        <v>0.8436186104645316</v>
      </c>
      <c r="R204" s="49"/>
    </row>
    <row r="205" spans="1:18" ht="11.25" customHeight="1">
      <c r="A205" s="43" t="s">
        <v>97</v>
      </c>
      <c r="B205" s="43">
        <v>22041000</v>
      </c>
      <c r="C205" s="45">
        <v>2727.894</v>
      </c>
      <c r="D205" s="45">
        <v>454.14</v>
      </c>
      <c r="E205" s="45">
        <v>249.414</v>
      </c>
      <c r="F205" s="46">
        <f t="shared" si="41"/>
        <v>-45.079931298718456</v>
      </c>
      <c r="G205" s="46"/>
      <c r="H205" s="45">
        <v>9884.507</v>
      </c>
      <c r="I205" s="45">
        <v>1325.678</v>
      </c>
      <c r="J205" s="45">
        <v>1067.499</v>
      </c>
      <c r="K205" s="46">
        <f t="shared" si="31"/>
        <v>-19.47524210253168</v>
      </c>
      <c r="L205" s="46">
        <f>+J205/$J$186*100</f>
        <v>0.38090902992141895</v>
      </c>
      <c r="M205" s="49">
        <f t="shared" si="38"/>
        <v>2.919095433126349</v>
      </c>
      <c r="N205" s="49">
        <f t="shared" si="39"/>
        <v>4.280028386538046</v>
      </c>
      <c r="O205" s="49">
        <f t="shared" si="40"/>
        <v>46.62173555436448</v>
      </c>
      <c r="R205" s="49"/>
    </row>
    <row r="206" spans="1:18" ht="11.25" customHeight="1">
      <c r="A206" s="43" t="s">
        <v>98</v>
      </c>
      <c r="B206" s="43">
        <v>22082010</v>
      </c>
      <c r="C206" s="45">
        <v>240.01</v>
      </c>
      <c r="D206" s="45">
        <v>25.181</v>
      </c>
      <c r="E206" s="45">
        <v>69.886</v>
      </c>
      <c r="F206" s="46">
        <f t="shared" si="41"/>
        <v>177.53464914022476</v>
      </c>
      <c r="G206" s="46"/>
      <c r="H206" s="45">
        <v>989.052</v>
      </c>
      <c r="I206" s="45">
        <v>84.327</v>
      </c>
      <c r="J206" s="45">
        <v>228.499</v>
      </c>
      <c r="K206" s="46">
        <f t="shared" si="31"/>
        <v>170.96778018902603</v>
      </c>
      <c r="L206" s="46">
        <f>+J206/$J$186*100</f>
        <v>0.08153387724767358</v>
      </c>
      <c r="M206" s="49">
        <f t="shared" si="38"/>
        <v>3.348834438664072</v>
      </c>
      <c r="N206" s="49">
        <f t="shared" si="39"/>
        <v>3.269596199524941</v>
      </c>
      <c r="O206" s="49">
        <f t="shared" si="40"/>
        <v>-2.36614382079577</v>
      </c>
      <c r="R206" s="49"/>
    </row>
    <row r="207" spans="1:18" ht="11.25" customHeight="1">
      <c r="A207" s="43" t="s">
        <v>10</v>
      </c>
      <c r="B207" s="50" t="s">
        <v>223</v>
      </c>
      <c r="C207" s="45">
        <v>17108.997</v>
      </c>
      <c r="D207" s="45">
        <v>3031.423</v>
      </c>
      <c r="E207" s="45">
        <v>3124.597</v>
      </c>
      <c r="F207" s="46">
        <f t="shared" si="41"/>
        <v>3.0736060259488767</v>
      </c>
      <c r="G207" s="46"/>
      <c r="H207" s="45">
        <v>29093.434</v>
      </c>
      <c r="I207" s="45">
        <v>4737.691</v>
      </c>
      <c r="J207" s="45">
        <v>6184.065</v>
      </c>
      <c r="K207" s="46">
        <f t="shared" si="31"/>
        <v>30.52909106989037</v>
      </c>
      <c r="L207" s="46">
        <f>+J207/$J$186*100</f>
        <v>2.206621458306752</v>
      </c>
      <c r="R207" s="49"/>
    </row>
    <row r="208" spans="1:18" ht="11.25">
      <c r="A208" s="159"/>
      <c r="B208" s="159"/>
      <c r="C208" s="171"/>
      <c r="D208" s="171"/>
      <c r="E208" s="171"/>
      <c r="F208" s="171"/>
      <c r="G208" s="171"/>
      <c r="H208" s="171"/>
      <c r="I208" s="171"/>
      <c r="J208" s="171"/>
      <c r="K208" s="159"/>
      <c r="L208" s="159"/>
      <c r="R208" s="49"/>
    </row>
    <row r="209" spans="1:18" ht="11.25">
      <c r="A209" s="43" t="s">
        <v>95</v>
      </c>
      <c r="B209" s="43"/>
      <c r="C209" s="43"/>
      <c r="D209" s="43"/>
      <c r="E209" s="43"/>
      <c r="F209" s="43"/>
      <c r="G209" s="43"/>
      <c r="H209" s="43"/>
      <c r="I209" s="43"/>
      <c r="J209" s="43"/>
      <c r="K209" s="43"/>
      <c r="L209" s="43"/>
      <c r="R209" s="49"/>
    </row>
    <row r="210" spans="1:18" ht="19.5" customHeight="1">
      <c r="A210" s="278" t="s">
        <v>516</v>
      </c>
      <c r="B210" s="278"/>
      <c r="C210" s="278"/>
      <c r="D210" s="278"/>
      <c r="E210" s="278"/>
      <c r="F210" s="278"/>
      <c r="G210" s="278"/>
      <c r="H210" s="278"/>
      <c r="I210" s="278"/>
      <c r="J210" s="278"/>
      <c r="K210" s="278"/>
      <c r="L210" s="278"/>
      <c r="R210" s="49"/>
    </row>
    <row r="211" spans="1:18" ht="19.5" customHeight="1">
      <c r="A211" s="276" t="s">
        <v>313</v>
      </c>
      <c r="B211" s="276"/>
      <c r="C211" s="276"/>
      <c r="D211" s="276"/>
      <c r="E211" s="276"/>
      <c r="F211" s="276"/>
      <c r="G211" s="276"/>
      <c r="H211" s="276"/>
      <c r="I211" s="276"/>
      <c r="J211" s="276"/>
      <c r="K211" s="276"/>
      <c r="L211" s="276"/>
      <c r="R211" s="49"/>
    </row>
    <row r="212" spans="1:21" ht="11.25">
      <c r="A212" s="43"/>
      <c r="B212" s="43"/>
      <c r="C212" s="282" t="s">
        <v>182</v>
      </c>
      <c r="D212" s="282"/>
      <c r="E212" s="282"/>
      <c r="F212" s="282"/>
      <c r="G212" s="50"/>
      <c r="H212" s="282" t="s">
        <v>183</v>
      </c>
      <c r="I212" s="282"/>
      <c r="J212" s="282"/>
      <c r="K212" s="282"/>
      <c r="L212" s="50"/>
      <c r="M212" s="279" t="s">
        <v>347</v>
      </c>
      <c r="N212" s="279" t="s">
        <v>347</v>
      </c>
      <c r="O212" s="279" t="s">
        <v>322</v>
      </c>
      <c r="P212" s="156"/>
      <c r="Q212" s="156"/>
      <c r="R212" s="156"/>
      <c r="S212" s="156"/>
      <c r="T212" s="156"/>
      <c r="U212" s="156"/>
    </row>
    <row r="213" spans="1:21" ht="11.25">
      <c r="A213" s="43" t="s">
        <v>199</v>
      </c>
      <c r="B213" s="158" t="s">
        <v>167</v>
      </c>
      <c r="C213" s="157">
        <f>+C182</f>
        <v>2008</v>
      </c>
      <c r="D213" s="280" t="str">
        <f>+D182</f>
        <v>Enero - marzo</v>
      </c>
      <c r="E213" s="280"/>
      <c r="F213" s="280"/>
      <c r="G213" s="50"/>
      <c r="H213" s="157">
        <f>+H182</f>
        <v>2008</v>
      </c>
      <c r="I213" s="280" t="str">
        <f>+D213</f>
        <v>Enero - marzo</v>
      </c>
      <c r="J213" s="280"/>
      <c r="K213" s="280"/>
      <c r="L213" s="158" t="s">
        <v>394</v>
      </c>
      <c r="M213" s="281"/>
      <c r="N213" s="281"/>
      <c r="O213" s="281"/>
      <c r="P213" s="156"/>
      <c r="Q213" s="156"/>
      <c r="R213" s="156"/>
      <c r="S213" s="156"/>
      <c r="T213" s="156"/>
      <c r="U213" s="156"/>
    </row>
    <row r="214" spans="1:15" ht="11.25">
      <c r="A214" s="159"/>
      <c r="B214" s="163" t="s">
        <v>48</v>
      </c>
      <c r="C214" s="159"/>
      <c r="D214" s="160">
        <f>+D183</f>
        <v>2008</v>
      </c>
      <c r="E214" s="160">
        <f>+E183</f>
        <v>2009</v>
      </c>
      <c r="F214" s="161" t="str">
        <f>+F183</f>
        <v>Var % 09/08</v>
      </c>
      <c r="G214" s="163"/>
      <c r="H214" s="159"/>
      <c r="I214" s="160">
        <f>+I183</f>
        <v>2008</v>
      </c>
      <c r="J214" s="160">
        <f>+J183</f>
        <v>2009</v>
      </c>
      <c r="K214" s="161" t="str">
        <f>+K183</f>
        <v>Var % 09/08</v>
      </c>
      <c r="L214" s="163">
        <v>2008</v>
      </c>
      <c r="M214" s="164"/>
      <c r="N214" s="164"/>
      <c r="O214" s="163"/>
    </row>
    <row r="215" spans="1:18" ht="11.25">
      <c r="A215" s="43"/>
      <c r="B215" s="43"/>
      <c r="C215" s="43"/>
      <c r="D215" s="43"/>
      <c r="E215" s="43"/>
      <c r="F215" s="43"/>
      <c r="G215" s="43"/>
      <c r="H215" s="43"/>
      <c r="I215" s="43"/>
      <c r="J215" s="43"/>
      <c r="K215" s="43"/>
      <c r="L215" s="43"/>
      <c r="R215" s="49"/>
    </row>
    <row r="216" spans="1:18" s="167" customFormat="1" ht="11.25">
      <c r="A216" s="165" t="s">
        <v>396</v>
      </c>
      <c r="B216" s="165"/>
      <c r="C216" s="165"/>
      <c r="D216" s="165"/>
      <c r="E216" s="165"/>
      <c r="F216" s="165"/>
      <c r="G216" s="165"/>
      <c r="H216" s="165">
        <f>(H218+H227)</f>
        <v>1084040.219</v>
      </c>
      <c r="I216" s="165">
        <f>(+I218+I227)</f>
        <v>277842.446</v>
      </c>
      <c r="J216" s="165">
        <f>(+J218+J227)</f>
        <v>224544.25100000002</v>
      </c>
      <c r="K216" s="166">
        <f>+J216/I216*100-100</f>
        <v>-19.18288431710681</v>
      </c>
      <c r="L216" s="165">
        <f>(+L218+L227)</f>
        <v>100</v>
      </c>
      <c r="M216" s="172"/>
      <c r="N216" s="172"/>
      <c r="O216" s="172"/>
      <c r="R216" s="172"/>
    </row>
    <row r="217" spans="1:18" ht="11.25" customHeight="1">
      <c r="A217" s="43"/>
      <c r="B217" s="43"/>
      <c r="C217" s="45"/>
      <c r="D217" s="45"/>
      <c r="E217" s="45"/>
      <c r="F217" s="46"/>
      <c r="G217" s="46"/>
      <c r="H217" s="45"/>
      <c r="I217" s="45"/>
      <c r="J217" s="45"/>
      <c r="K217" s="46"/>
      <c r="L217" s="46"/>
      <c r="R217" s="49"/>
    </row>
    <row r="218" spans="1:13" ht="11.25" customHeight="1">
      <c r="A218" s="52" t="s">
        <v>101</v>
      </c>
      <c r="B218" s="52"/>
      <c r="C218" s="53"/>
      <c r="D218" s="53"/>
      <c r="E218" s="53"/>
      <c r="F218" s="51"/>
      <c r="G218" s="51"/>
      <c r="H218" s="53">
        <f>SUM(H220:H225)</f>
        <v>88711.83299999998</v>
      </c>
      <c r="I218" s="53">
        <f>SUM(I220:I225)</f>
        <v>22420.98</v>
      </c>
      <c r="J218" s="53">
        <f>SUM(J220:J225)</f>
        <v>27237.549000000003</v>
      </c>
      <c r="K218" s="51">
        <f>+J218/I218*100-100</f>
        <v>21.4824195909367</v>
      </c>
      <c r="L218" s="198">
        <f>+J218/$J$216*100</f>
        <v>12.13014756721605</v>
      </c>
      <c r="M218" s="48"/>
    </row>
    <row r="219" spans="1:13" ht="11.25" customHeight="1">
      <c r="A219" s="52"/>
      <c r="B219" s="52"/>
      <c r="C219" s="45"/>
      <c r="D219" s="45"/>
      <c r="E219" s="45"/>
      <c r="F219" s="46"/>
      <c r="G219" s="46"/>
      <c r="H219" s="45"/>
      <c r="I219" s="45"/>
      <c r="J219" s="45"/>
      <c r="K219" s="46"/>
      <c r="L219" s="172"/>
      <c r="M219" s="48"/>
    </row>
    <row r="220" spans="1:13" ht="11.25" customHeight="1">
      <c r="A220" s="43" t="s">
        <v>102</v>
      </c>
      <c r="B220" s="43"/>
      <c r="C220" s="45">
        <v>1071118</v>
      </c>
      <c r="D220" s="45">
        <v>305940</v>
      </c>
      <c r="E220" s="45">
        <v>359807</v>
      </c>
      <c r="F220" s="46">
        <f aca="true" t="shared" si="42" ref="F220:F236">+E220/D220*100-100</f>
        <v>17.607047133424842</v>
      </c>
      <c r="G220" s="46"/>
      <c r="H220" s="45">
        <v>2306.362</v>
      </c>
      <c r="I220" s="45">
        <v>639.616</v>
      </c>
      <c r="J220" s="45">
        <v>779.038</v>
      </c>
      <c r="K220" s="46">
        <f aca="true" t="shared" si="43" ref="K220:K237">+J220/I220*100-100</f>
        <v>21.797766159695826</v>
      </c>
      <c r="L220" s="172">
        <f aca="true" t="shared" si="44" ref="L220:L225">+J220/$J$216*100</f>
        <v>0.3469418595802749</v>
      </c>
      <c r="M220" s="48"/>
    </row>
    <row r="221" spans="1:13" ht="11.25" customHeight="1">
      <c r="A221" s="43" t="s">
        <v>103</v>
      </c>
      <c r="B221" s="43"/>
      <c r="C221" s="45">
        <v>890</v>
      </c>
      <c r="D221" s="45">
        <v>73</v>
      </c>
      <c r="E221" s="45">
        <v>87</v>
      </c>
      <c r="F221" s="46">
        <f t="shared" si="42"/>
        <v>19.17808219178083</v>
      </c>
      <c r="G221" s="46"/>
      <c r="H221" s="45">
        <v>5538.315</v>
      </c>
      <c r="I221" s="45">
        <v>636.9</v>
      </c>
      <c r="J221" s="45">
        <v>1241.75</v>
      </c>
      <c r="K221" s="46">
        <f t="shared" si="43"/>
        <v>94.96781284346051</v>
      </c>
      <c r="L221" s="172">
        <f t="shared" si="44"/>
        <v>0.553009036958154</v>
      </c>
      <c r="M221" s="48"/>
    </row>
    <row r="222" spans="1:13" ht="11.25" customHeight="1">
      <c r="A222" s="43" t="s">
        <v>104</v>
      </c>
      <c r="B222" s="43"/>
      <c r="C222" s="45">
        <v>390</v>
      </c>
      <c r="D222" s="45">
        <v>0</v>
      </c>
      <c r="E222" s="45">
        <v>151</v>
      </c>
      <c r="F222" s="46"/>
      <c r="G222" s="46"/>
      <c r="H222" s="45">
        <v>491.661</v>
      </c>
      <c r="I222" s="45">
        <v>0</v>
      </c>
      <c r="J222" s="45">
        <v>76.516</v>
      </c>
      <c r="K222" s="46"/>
      <c r="L222" s="172"/>
      <c r="M222" s="48"/>
    </row>
    <row r="223" spans="1:13" ht="11.25" customHeight="1">
      <c r="A223" s="43" t="s">
        <v>105</v>
      </c>
      <c r="B223" s="43"/>
      <c r="C223" s="45">
        <v>3350.741</v>
      </c>
      <c r="D223" s="45">
        <v>1433.895</v>
      </c>
      <c r="E223" s="45">
        <v>796.22</v>
      </c>
      <c r="F223" s="46">
        <f t="shared" si="42"/>
        <v>-44.47152685517419</v>
      </c>
      <c r="G223" s="46"/>
      <c r="H223" s="45">
        <v>8683.423</v>
      </c>
      <c r="I223" s="45">
        <v>4103.794</v>
      </c>
      <c r="J223" s="45">
        <v>1431.337</v>
      </c>
      <c r="K223" s="46">
        <f t="shared" si="43"/>
        <v>-65.12161672832505</v>
      </c>
      <c r="L223" s="172">
        <f t="shared" si="44"/>
        <v>0.6374409469962337</v>
      </c>
      <c r="M223" s="48"/>
    </row>
    <row r="224" spans="1:13" ht="11.25" customHeight="1">
      <c r="A224" s="43" t="s">
        <v>106</v>
      </c>
      <c r="B224" s="43"/>
      <c r="C224" s="45">
        <v>10335.609</v>
      </c>
      <c r="D224" s="45">
        <v>2861.411</v>
      </c>
      <c r="E224" s="45">
        <v>5021.686</v>
      </c>
      <c r="F224" s="46">
        <f t="shared" si="42"/>
        <v>75.49684403953154</v>
      </c>
      <c r="G224" s="46"/>
      <c r="H224" s="45">
        <v>29774.571</v>
      </c>
      <c r="I224" s="45">
        <v>7291.895</v>
      </c>
      <c r="J224" s="45">
        <v>14179.011</v>
      </c>
      <c r="K224" s="46">
        <f t="shared" si="43"/>
        <v>94.4489189709945</v>
      </c>
      <c r="L224" s="172">
        <f t="shared" si="44"/>
        <v>6.314573157341711</v>
      </c>
      <c r="M224" s="48"/>
    </row>
    <row r="225" spans="1:13" ht="11.25" customHeight="1">
      <c r="A225" s="43" t="s">
        <v>107</v>
      </c>
      <c r="B225" s="43"/>
      <c r="C225" s="199"/>
      <c r="D225" s="199"/>
      <c r="E225" s="45"/>
      <c r="F225" s="200"/>
      <c r="G225" s="46"/>
      <c r="H225" s="45">
        <v>41917.501</v>
      </c>
      <c r="I225" s="45">
        <v>9748.775</v>
      </c>
      <c r="J225" s="45">
        <v>9529.897</v>
      </c>
      <c r="K225" s="46">
        <f t="shared" si="43"/>
        <v>-2.2451846514049123</v>
      </c>
      <c r="L225" s="172">
        <f t="shared" si="44"/>
        <v>4.244106432277351</v>
      </c>
      <c r="M225" s="48"/>
    </row>
    <row r="226" spans="1:13" ht="11.25" customHeight="1">
      <c r="A226" s="43"/>
      <c r="B226" s="43"/>
      <c r="C226" s="45"/>
      <c r="D226" s="45"/>
      <c r="E226" s="45"/>
      <c r="F226" s="46"/>
      <c r="G226" s="46"/>
      <c r="H226" s="45"/>
      <c r="I226" s="45"/>
      <c r="J226" s="45"/>
      <c r="K226" s="46"/>
      <c r="L226" s="172"/>
      <c r="M226" s="48"/>
    </row>
    <row r="227" spans="1:13" ht="11.25" customHeight="1">
      <c r="A227" s="52" t="s">
        <v>108</v>
      </c>
      <c r="B227" s="52"/>
      <c r="C227" s="45"/>
      <c r="D227" s="45"/>
      <c r="E227" s="45"/>
      <c r="F227" s="46"/>
      <c r="G227" s="46"/>
      <c r="H227" s="53">
        <f>(H229+H239+H246)</f>
        <v>995328.3859999999</v>
      </c>
      <c r="I227" s="53">
        <f>(I229+I239+I246)</f>
        <v>255421.46600000001</v>
      </c>
      <c r="J227" s="53">
        <f>(J229+J239+J246)</f>
        <v>197306.70200000002</v>
      </c>
      <c r="K227" s="51">
        <f t="shared" si="43"/>
        <v>-22.752498022229645</v>
      </c>
      <c r="L227" s="198">
        <f>+J227/$J$216*100</f>
        <v>87.86985243278396</v>
      </c>
      <c r="M227" s="48"/>
    </row>
    <row r="228" spans="1:13" ht="11.25" customHeight="1">
      <c r="A228" s="52"/>
      <c r="B228" s="52"/>
      <c r="C228" s="45"/>
      <c r="D228" s="45"/>
      <c r="E228" s="45"/>
      <c r="F228" s="46"/>
      <c r="G228" s="46"/>
      <c r="H228" s="45"/>
      <c r="I228" s="45"/>
      <c r="J228" s="45"/>
      <c r="K228" s="46"/>
      <c r="L228" s="172"/>
      <c r="M228" s="48"/>
    </row>
    <row r="229" spans="1:13" ht="11.25" customHeight="1">
      <c r="A229" s="52" t="s">
        <v>109</v>
      </c>
      <c r="B229" s="52"/>
      <c r="C229" s="45"/>
      <c r="D229" s="45"/>
      <c r="E229" s="45"/>
      <c r="F229" s="46"/>
      <c r="G229" s="46"/>
      <c r="H229" s="53">
        <f>SUM(H230:H237)</f>
        <v>226339.173</v>
      </c>
      <c r="I229" s="53">
        <f>SUM(I230:I237)</f>
        <v>62936.49800000001</v>
      </c>
      <c r="J229" s="53">
        <f>SUM(J230:J237)</f>
        <v>38998.572</v>
      </c>
      <c r="K229" s="51">
        <f t="shared" si="43"/>
        <v>-38.035046055470076</v>
      </c>
      <c r="L229" s="198">
        <f aca="true" t="shared" si="45" ref="L229:L237">+J229/$J$216*100</f>
        <v>17.367878191635373</v>
      </c>
      <c r="M229" s="48"/>
    </row>
    <row r="230" spans="1:15" ht="11.25" customHeight="1">
      <c r="A230" s="43" t="s">
        <v>110</v>
      </c>
      <c r="B230" s="43"/>
      <c r="C230" s="45">
        <v>629.006</v>
      </c>
      <c r="D230" s="45">
        <v>126.261</v>
      </c>
      <c r="E230" s="45">
        <v>88.205</v>
      </c>
      <c r="F230" s="46">
        <f t="shared" si="42"/>
        <v>-30.140740212733945</v>
      </c>
      <c r="G230" s="46"/>
      <c r="H230" s="45">
        <v>1236.57</v>
      </c>
      <c r="I230" s="45">
        <v>135.127</v>
      </c>
      <c r="J230" s="45">
        <v>91.671</v>
      </c>
      <c r="K230" s="46">
        <f t="shared" si="43"/>
        <v>-32.15937599443487</v>
      </c>
      <c r="L230" s="172">
        <f t="shared" si="45"/>
        <v>0.040825360521031556</v>
      </c>
      <c r="M230" s="47">
        <f>+I230/D230*1000</f>
        <v>1070.2196244287627</v>
      </c>
      <c r="N230" s="47">
        <f>+J230/E230*1000</f>
        <v>1039.294824556431</v>
      </c>
      <c r="O230" s="46">
        <f aca="true" t="shared" si="46" ref="O230:O244">+N230/M230*100-100</f>
        <v>-2.8895751083650794</v>
      </c>
    </row>
    <row r="231" spans="1:15" ht="11.25" customHeight="1">
      <c r="A231" s="43" t="s">
        <v>111</v>
      </c>
      <c r="B231" s="43"/>
      <c r="C231" s="45">
        <v>4694.391</v>
      </c>
      <c r="D231" s="45">
        <v>350.812</v>
      </c>
      <c r="E231" s="45">
        <v>10.128</v>
      </c>
      <c r="F231" s="46">
        <f t="shared" si="42"/>
        <v>-97.11298359235145</v>
      </c>
      <c r="G231" s="46"/>
      <c r="H231" s="45">
        <v>18074.339</v>
      </c>
      <c r="I231" s="45">
        <v>1621.041</v>
      </c>
      <c r="J231" s="45">
        <v>25.546</v>
      </c>
      <c r="K231" s="46">
        <f t="shared" si="43"/>
        <v>-98.42409908200965</v>
      </c>
      <c r="L231" s="172">
        <f t="shared" si="45"/>
        <v>0.011376822112448559</v>
      </c>
      <c r="M231" s="47">
        <f aca="true" t="shared" si="47" ref="M231:M244">+I231/D231*1000</f>
        <v>4620.825399359201</v>
      </c>
      <c r="N231" s="47">
        <f aca="true" t="shared" si="48" ref="N231:N236">+J231/E231*1000</f>
        <v>2522.314375987362</v>
      </c>
      <c r="O231" s="46">
        <f t="shared" si="46"/>
        <v>-45.41420291844077</v>
      </c>
    </row>
    <row r="232" spans="1:15" ht="11.25" customHeight="1">
      <c r="A232" s="43" t="s">
        <v>112</v>
      </c>
      <c r="B232" s="43"/>
      <c r="C232" s="45">
        <v>14527.851</v>
      </c>
      <c r="D232" s="45">
        <v>3252.184</v>
      </c>
      <c r="E232" s="45">
        <v>4049.93</v>
      </c>
      <c r="F232" s="46">
        <f t="shared" si="42"/>
        <v>24.52954691370475</v>
      </c>
      <c r="G232" s="46"/>
      <c r="H232" s="45">
        <v>66755.124</v>
      </c>
      <c r="I232" s="45">
        <v>16457.236</v>
      </c>
      <c r="J232" s="45">
        <v>14179.724</v>
      </c>
      <c r="K232" s="46">
        <f t="shared" si="43"/>
        <v>-13.838970286383457</v>
      </c>
      <c r="L232" s="172">
        <f t="shared" si="45"/>
        <v>6.314890689408031</v>
      </c>
      <c r="M232" s="47">
        <f t="shared" si="47"/>
        <v>5060.364358228194</v>
      </c>
      <c r="N232" s="47">
        <f t="shared" si="48"/>
        <v>3501.226934786527</v>
      </c>
      <c r="O232" s="46">
        <f t="shared" si="46"/>
        <v>-30.810773949636584</v>
      </c>
    </row>
    <row r="233" spans="1:15" ht="11.25" customHeight="1">
      <c r="A233" s="43" t="s">
        <v>113</v>
      </c>
      <c r="B233" s="43"/>
      <c r="C233" s="45">
        <v>29.485</v>
      </c>
      <c r="D233" s="45">
        <v>6.574</v>
      </c>
      <c r="E233" s="45">
        <v>12.283</v>
      </c>
      <c r="F233" s="46">
        <f t="shared" si="42"/>
        <v>86.84210526315789</v>
      </c>
      <c r="G233" s="46"/>
      <c r="H233" s="45">
        <v>23.306</v>
      </c>
      <c r="I233" s="45">
        <v>5.095</v>
      </c>
      <c r="J233" s="45">
        <v>10.628</v>
      </c>
      <c r="K233" s="46">
        <f t="shared" si="43"/>
        <v>108.59666339548579</v>
      </c>
      <c r="L233" s="172">
        <f t="shared" si="45"/>
        <v>0.004733142778168923</v>
      </c>
      <c r="M233" s="47">
        <f t="shared" si="47"/>
        <v>775.0228171585031</v>
      </c>
      <c r="N233" s="47">
        <f t="shared" si="48"/>
        <v>865.2609297402914</v>
      </c>
      <c r="O233" s="46">
        <f t="shared" si="46"/>
        <v>11.643284634203653</v>
      </c>
    </row>
    <row r="234" spans="1:15" ht="11.25" customHeight="1">
      <c r="A234" s="43" t="s">
        <v>114</v>
      </c>
      <c r="B234" s="43"/>
      <c r="C234" s="45">
        <v>12253.95</v>
      </c>
      <c r="D234" s="45">
        <v>4472.441</v>
      </c>
      <c r="E234" s="45">
        <v>3297.657</v>
      </c>
      <c r="F234" s="46">
        <f t="shared" si="42"/>
        <v>-26.267177141073518</v>
      </c>
      <c r="G234" s="46"/>
      <c r="H234" s="45">
        <v>55808.889</v>
      </c>
      <c r="I234" s="45">
        <v>20422.249</v>
      </c>
      <c r="J234" s="45">
        <v>9969.998</v>
      </c>
      <c r="K234" s="46">
        <f t="shared" si="43"/>
        <v>-51.180704926279184</v>
      </c>
      <c r="L234" s="172">
        <f t="shared" si="45"/>
        <v>4.440103879568931</v>
      </c>
      <c r="M234" s="47">
        <f t="shared" si="47"/>
        <v>4566.242237739973</v>
      </c>
      <c r="N234" s="47">
        <f t="shared" si="48"/>
        <v>3023.3580994020904</v>
      </c>
      <c r="O234" s="46">
        <f t="shared" si="46"/>
        <v>-33.78892441548439</v>
      </c>
    </row>
    <row r="235" spans="1:15" ht="11.25" customHeight="1">
      <c r="A235" s="43" t="s">
        <v>181</v>
      </c>
      <c r="B235" s="43"/>
      <c r="C235" s="45">
        <v>34100.385</v>
      </c>
      <c r="D235" s="45">
        <v>10553.441</v>
      </c>
      <c r="E235" s="45">
        <v>6418.356</v>
      </c>
      <c r="F235" s="46">
        <f t="shared" si="42"/>
        <v>-39.18233872724546</v>
      </c>
      <c r="G235" s="46"/>
      <c r="H235" s="45">
        <v>64014.917</v>
      </c>
      <c r="I235" s="45">
        <v>18281.737</v>
      </c>
      <c r="J235" s="45">
        <v>10697.499</v>
      </c>
      <c r="K235" s="46">
        <f t="shared" si="43"/>
        <v>-41.4853249447796</v>
      </c>
      <c r="L235" s="172">
        <f t="shared" si="45"/>
        <v>4.764093915724433</v>
      </c>
      <c r="M235" s="47">
        <f t="shared" si="47"/>
        <v>1732.3010570675478</v>
      </c>
      <c r="N235" s="47">
        <f t="shared" si="48"/>
        <v>1666.7039036164401</v>
      </c>
      <c r="O235" s="46">
        <f t="shared" si="46"/>
        <v>-3.786706310862101</v>
      </c>
    </row>
    <row r="236" spans="1:15" ht="11.25" customHeight="1">
      <c r="A236" s="43" t="s">
        <v>115</v>
      </c>
      <c r="B236" s="43"/>
      <c r="C236" s="45">
        <v>3525.594</v>
      </c>
      <c r="D236" s="45">
        <v>928.459</v>
      </c>
      <c r="E236" s="45">
        <v>884.607</v>
      </c>
      <c r="F236" s="46">
        <f t="shared" si="42"/>
        <v>-4.723094934725168</v>
      </c>
      <c r="G236" s="46"/>
      <c r="H236" s="45">
        <v>5741.342</v>
      </c>
      <c r="I236" s="45">
        <v>1489.048</v>
      </c>
      <c r="J236" s="45">
        <v>1296.721</v>
      </c>
      <c r="K236" s="46">
        <f t="shared" si="43"/>
        <v>-12.916104786413868</v>
      </c>
      <c r="L236" s="172">
        <f t="shared" si="45"/>
        <v>0.5774901803208491</v>
      </c>
      <c r="M236" s="47">
        <f t="shared" si="47"/>
        <v>1603.7843351187291</v>
      </c>
      <c r="N236" s="47">
        <f t="shared" si="48"/>
        <v>1465.8724156602875</v>
      </c>
      <c r="O236" s="46">
        <f t="shared" si="46"/>
        <v>-8.59915616074602</v>
      </c>
    </row>
    <row r="237" spans="1:19" ht="11.25" customHeight="1">
      <c r="A237" s="43" t="s">
        <v>10</v>
      </c>
      <c r="B237" s="43"/>
      <c r="C237" s="199"/>
      <c r="D237" s="199"/>
      <c r="E237" s="199"/>
      <c r="F237" s="46"/>
      <c r="G237" s="46"/>
      <c r="H237" s="45">
        <v>14684.686</v>
      </c>
      <c r="I237" s="45">
        <v>4524.965</v>
      </c>
      <c r="J237" s="45">
        <v>2726.785</v>
      </c>
      <c r="K237" s="46">
        <f t="shared" si="43"/>
        <v>-39.739091904578274</v>
      </c>
      <c r="L237" s="172">
        <f t="shared" si="45"/>
        <v>1.2143642012014815</v>
      </c>
      <c r="M237" s="47"/>
      <c r="O237" s="46"/>
      <c r="S237" s="47"/>
    </row>
    <row r="238" spans="1:15" ht="11.25" customHeight="1">
      <c r="A238" s="43"/>
      <c r="B238" s="43"/>
      <c r="C238" s="45"/>
      <c r="D238" s="45"/>
      <c r="E238" s="45"/>
      <c r="F238" s="46"/>
      <c r="G238" s="46"/>
      <c r="H238" s="45"/>
      <c r="I238" s="45"/>
      <c r="J238" s="45"/>
      <c r="K238" s="46"/>
      <c r="L238" s="172"/>
      <c r="M238" s="47"/>
      <c r="O238" s="46"/>
    </row>
    <row r="239" spans="1:15" ht="11.25" customHeight="1">
      <c r="A239" s="52" t="s">
        <v>116</v>
      </c>
      <c r="B239" s="52"/>
      <c r="C239" s="53">
        <f>SUM(C240:C244)</f>
        <v>212879.601</v>
      </c>
      <c r="D239" s="53">
        <f>SUM(D240:D244)</f>
        <v>52661.640999999996</v>
      </c>
      <c r="E239" s="53">
        <f>SUM(E240:E244)</f>
        <v>55087.414000000004</v>
      </c>
      <c r="F239" s="51">
        <f aca="true" t="shared" si="49" ref="F239:F244">+E239/D239*100-100</f>
        <v>4.6063376566636265</v>
      </c>
      <c r="G239" s="51"/>
      <c r="H239" s="53">
        <f>SUM(H240:H244)</f>
        <v>611165.449</v>
      </c>
      <c r="I239" s="53">
        <f>SUM(I240:I244)</f>
        <v>152602.445</v>
      </c>
      <c r="J239" s="53">
        <f>SUM(J240:J244)</f>
        <v>130634.421</v>
      </c>
      <c r="K239" s="51">
        <f aca="true" t="shared" si="50" ref="K239:K244">+J239/I239*100-100</f>
        <v>-14.395591106027169</v>
      </c>
      <c r="L239" s="198">
        <f aca="true" t="shared" si="51" ref="L239:L244">+J239/$J$216*100</f>
        <v>58.177584337262765</v>
      </c>
      <c r="M239" s="47">
        <f t="shared" si="47"/>
        <v>2897.7912974645055</v>
      </c>
      <c r="N239" s="47">
        <f aca="true" t="shared" si="52" ref="N239:N244">+J239/E239*1000</f>
        <v>2371.4023134213558</v>
      </c>
      <c r="O239" s="46">
        <f t="shared" si="46"/>
        <v>-18.165179269594972</v>
      </c>
    </row>
    <row r="240" spans="1:15" ht="11.25" customHeight="1">
      <c r="A240" s="43" t="s">
        <v>117</v>
      </c>
      <c r="B240" s="43"/>
      <c r="C240" s="45">
        <v>4504.998</v>
      </c>
      <c r="D240" s="45">
        <v>1062.169</v>
      </c>
      <c r="E240" s="45">
        <v>1071.581</v>
      </c>
      <c r="F240" s="46">
        <f t="shared" si="49"/>
        <v>0.8861113438633339</v>
      </c>
      <c r="G240" s="46"/>
      <c r="H240" s="45">
        <v>32105.871</v>
      </c>
      <c r="I240" s="45">
        <v>5520.278</v>
      </c>
      <c r="J240" s="45">
        <v>4688.76</v>
      </c>
      <c r="K240" s="46">
        <f t="shared" si="50"/>
        <v>-15.062973277795066</v>
      </c>
      <c r="L240" s="172">
        <f t="shared" si="51"/>
        <v>2.0881229330605304</v>
      </c>
      <c r="M240" s="47">
        <f t="shared" si="47"/>
        <v>5197.174837525855</v>
      </c>
      <c r="N240" s="47">
        <f t="shared" si="52"/>
        <v>4375.5535045880815</v>
      </c>
      <c r="O240" s="46">
        <f t="shared" si="46"/>
        <v>-15.8089992856371</v>
      </c>
    </row>
    <row r="241" spans="1:15" ht="11.25" customHeight="1">
      <c r="A241" s="43" t="s">
        <v>118</v>
      </c>
      <c r="B241" s="43"/>
      <c r="C241" s="45">
        <v>78014.299</v>
      </c>
      <c r="D241" s="45">
        <v>16997.957</v>
      </c>
      <c r="E241" s="45">
        <v>21158.334</v>
      </c>
      <c r="F241" s="46">
        <f t="shared" si="49"/>
        <v>24.475747291277415</v>
      </c>
      <c r="G241" s="46"/>
      <c r="H241" s="45">
        <v>184979.809</v>
      </c>
      <c r="I241" s="45">
        <v>42911.29</v>
      </c>
      <c r="J241" s="45">
        <v>41067.995</v>
      </c>
      <c r="K241" s="46">
        <f t="shared" si="50"/>
        <v>-4.295594469427513</v>
      </c>
      <c r="L241" s="172">
        <f t="shared" si="51"/>
        <v>18.289488516007474</v>
      </c>
      <c r="M241" s="47">
        <f t="shared" si="47"/>
        <v>2524.4969145409655</v>
      </c>
      <c r="N241" s="47">
        <f t="shared" si="52"/>
        <v>1940.9843421509465</v>
      </c>
      <c r="O241" s="46">
        <f t="shared" si="46"/>
        <v>-23.11401408450999</v>
      </c>
    </row>
    <row r="242" spans="1:27" ht="11.25" customHeight="1">
      <c r="A242" s="43" t="s">
        <v>119</v>
      </c>
      <c r="B242" s="43"/>
      <c r="C242" s="45">
        <v>4472.679</v>
      </c>
      <c r="D242" s="45">
        <v>921.484</v>
      </c>
      <c r="E242" s="45">
        <v>1348.865</v>
      </c>
      <c r="F242" s="46">
        <f t="shared" si="49"/>
        <v>46.37964413923626</v>
      </c>
      <c r="G242" s="46"/>
      <c r="H242" s="45">
        <v>23965.251</v>
      </c>
      <c r="I242" s="45">
        <v>5049.349</v>
      </c>
      <c r="J242" s="45">
        <v>6032.862</v>
      </c>
      <c r="K242" s="46">
        <f t="shared" si="50"/>
        <v>19.47801587887865</v>
      </c>
      <c r="L242" s="172">
        <f t="shared" si="51"/>
        <v>2.686714076683263</v>
      </c>
      <c r="M242" s="47">
        <f t="shared" si="47"/>
        <v>5479.5840188218135</v>
      </c>
      <c r="N242" s="47">
        <f t="shared" si="52"/>
        <v>4472.546919076409</v>
      </c>
      <c r="O242" s="46">
        <f t="shared" si="46"/>
        <v>-18.377984465359688</v>
      </c>
      <c r="V242" s="47"/>
      <c r="W242" s="47"/>
      <c r="X242" s="47"/>
      <c r="Y242" s="47"/>
      <c r="Z242" s="47"/>
      <c r="AA242" s="47"/>
    </row>
    <row r="243" spans="1:15" ht="11.25" customHeight="1">
      <c r="A243" s="43" t="s">
        <v>120</v>
      </c>
      <c r="B243" s="43"/>
      <c r="C243" s="45">
        <v>105817.328</v>
      </c>
      <c r="D243" s="45">
        <v>29316.567</v>
      </c>
      <c r="E243" s="45">
        <v>26856.429</v>
      </c>
      <c r="F243" s="46">
        <f t="shared" si="49"/>
        <v>-8.391630575298933</v>
      </c>
      <c r="G243" s="46"/>
      <c r="H243" s="45">
        <v>343186.904</v>
      </c>
      <c r="I243" s="45">
        <v>93292.522</v>
      </c>
      <c r="J243" s="45">
        <v>73893.209</v>
      </c>
      <c r="K243" s="46">
        <f t="shared" si="50"/>
        <v>-20.79407071876564</v>
      </c>
      <c r="L243" s="172">
        <f t="shared" si="51"/>
        <v>32.908083226766735</v>
      </c>
      <c r="M243" s="47">
        <f t="shared" si="47"/>
        <v>3182.2457929675056</v>
      </c>
      <c r="N243" s="47">
        <f t="shared" si="52"/>
        <v>2751.4160203502856</v>
      </c>
      <c r="O243" s="46">
        <f t="shared" si="46"/>
        <v>-13.538544809119315</v>
      </c>
    </row>
    <row r="244" spans="1:25" ht="11.25" customHeight="1">
      <c r="A244" s="43" t="s">
        <v>121</v>
      </c>
      <c r="B244" s="43"/>
      <c r="C244" s="45">
        <v>20070.297</v>
      </c>
      <c r="D244" s="45">
        <v>4363.464</v>
      </c>
      <c r="E244" s="45">
        <v>4652.205</v>
      </c>
      <c r="F244" s="46">
        <f t="shared" si="49"/>
        <v>6.617242631083926</v>
      </c>
      <c r="G244" s="46"/>
      <c r="H244" s="45">
        <v>26927.614</v>
      </c>
      <c r="I244" s="45">
        <v>5829.006</v>
      </c>
      <c r="J244" s="45">
        <v>4951.595</v>
      </c>
      <c r="K244" s="46">
        <f t="shared" si="50"/>
        <v>-15.052497801511961</v>
      </c>
      <c r="L244" s="172">
        <f t="shared" si="51"/>
        <v>2.2051755847447634</v>
      </c>
      <c r="M244" s="47">
        <f t="shared" si="47"/>
        <v>1335.8666417323486</v>
      </c>
      <c r="N244" s="47">
        <f t="shared" si="52"/>
        <v>1064.354429781147</v>
      </c>
      <c r="O244" s="46">
        <f t="shared" si="46"/>
        <v>-20.32479915802861</v>
      </c>
      <c r="T244" s="47"/>
      <c r="U244" s="47"/>
      <c r="V244" s="47"/>
      <c r="W244" s="47"/>
      <c r="X244" s="47"/>
      <c r="Y244" s="47"/>
    </row>
    <row r="245" spans="1:25" ht="11.25" customHeight="1">
      <c r="A245" s="43"/>
      <c r="B245" s="43"/>
      <c r="C245" s="45"/>
      <c r="D245" s="45"/>
      <c r="E245" s="45"/>
      <c r="F245" s="46"/>
      <c r="G245" s="46"/>
      <c r="H245" s="45"/>
      <c r="I245" s="45"/>
      <c r="J245" s="45"/>
      <c r="K245" s="46"/>
      <c r="L245" s="172"/>
      <c r="M245" s="48"/>
      <c r="O245" s="201"/>
      <c r="T245" s="47"/>
      <c r="U245" s="47"/>
      <c r="V245" s="47"/>
      <c r="W245" s="47"/>
      <c r="X245" s="47"/>
      <c r="Y245" s="47"/>
    </row>
    <row r="246" spans="1:15" ht="11.25" customHeight="1">
      <c r="A246" s="52" t="s">
        <v>122</v>
      </c>
      <c r="B246" s="52"/>
      <c r="C246" s="45"/>
      <c r="D246" s="45"/>
      <c r="E246" s="45"/>
      <c r="F246" s="46"/>
      <c r="G246" s="46"/>
      <c r="H246" s="53">
        <v>157823.764</v>
      </c>
      <c r="I246" s="53">
        <v>39882.523</v>
      </c>
      <c r="J246" s="53">
        <v>27673.709</v>
      </c>
      <c r="K246" s="51">
        <f>+J246/I246*100-100</f>
        <v>-30.61193997180169</v>
      </c>
      <c r="L246" s="198">
        <f>+J246/$J$216*100</f>
        <v>12.324389903885804</v>
      </c>
      <c r="M246" s="48"/>
      <c r="O246" s="201"/>
    </row>
    <row r="247" spans="1:15" ht="11.25" customHeight="1">
      <c r="A247" s="156" t="s">
        <v>273</v>
      </c>
      <c r="B247" s="43">
        <v>16010000</v>
      </c>
      <c r="C247" s="45">
        <v>3879.633</v>
      </c>
      <c r="D247" s="45">
        <v>1025.727</v>
      </c>
      <c r="E247" s="45">
        <v>1206.983</v>
      </c>
      <c r="F247" s="46">
        <f>+E247/D247*100-100</f>
        <v>17.670978730207935</v>
      </c>
      <c r="G247" s="46"/>
      <c r="H247" s="45">
        <v>7048.209</v>
      </c>
      <c r="I247" s="45">
        <v>1692.778</v>
      </c>
      <c r="J247" s="45">
        <v>2117.103</v>
      </c>
      <c r="K247" s="46">
        <f>+J247/I247*100-100</f>
        <v>25.066783712926323</v>
      </c>
      <c r="L247" s="172">
        <f>+J247/$J$216*100</f>
        <v>0.9428444462824389</v>
      </c>
      <c r="M247" s="48"/>
      <c r="O247" s="201"/>
    </row>
    <row r="248" spans="1:13" ht="11.25">
      <c r="A248" s="43" t="s">
        <v>10</v>
      </c>
      <c r="B248" s="43"/>
      <c r="C248" s="45"/>
      <c r="D248" s="45"/>
      <c r="E248" s="45"/>
      <c r="F248" s="45"/>
      <c r="G248" s="45"/>
      <c r="H248" s="45">
        <f>+H246-H247</f>
        <v>150775.555</v>
      </c>
      <c r="I248" s="45">
        <f>+I246-I247</f>
        <v>38189.745</v>
      </c>
      <c r="J248" s="45">
        <f>+J246-J247</f>
        <v>25556.606</v>
      </c>
      <c r="K248" s="46">
        <f>+J248/I248*100-100</f>
        <v>-33.07992499033445</v>
      </c>
      <c r="L248" s="172">
        <f>+J248/$J$216*100</f>
        <v>11.381545457603364</v>
      </c>
      <c r="M248" s="48"/>
    </row>
    <row r="249" spans="1:18" ht="11.25">
      <c r="A249" s="159"/>
      <c r="B249" s="159"/>
      <c r="C249" s="171"/>
      <c r="D249" s="171"/>
      <c r="E249" s="171"/>
      <c r="F249" s="171"/>
      <c r="G249" s="171"/>
      <c r="H249" s="171"/>
      <c r="I249" s="171"/>
      <c r="J249" s="171"/>
      <c r="K249" s="159"/>
      <c r="L249" s="159"/>
      <c r="R249" s="49"/>
    </row>
    <row r="250" spans="1:18" ht="11.25">
      <c r="A250" s="43" t="s">
        <v>402</v>
      </c>
      <c r="B250" s="43"/>
      <c r="C250" s="43"/>
      <c r="D250" s="43"/>
      <c r="E250" s="43"/>
      <c r="F250" s="43"/>
      <c r="G250" s="43"/>
      <c r="H250" s="43"/>
      <c r="I250" s="43"/>
      <c r="J250" s="43"/>
      <c r="K250" s="43"/>
      <c r="L250" s="43"/>
      <c r="R250" s="49"/>
    </row>
    <row r="251" spans="1:18" ht="19.5" customHeight="1">
      <c r="A251" s="278" t="s">
        <v>517</v>
      </c>
      <c r="B251" s="278"/>
      <c r="C251" s="278"/>
      <c r="D251" s="278"/>
      <c r="E251" s="278"/>
      <c r="F251" s="278"/>
      <c r="G251" s="278"/>
      <c r="H251" s="278"/>
      <c r="I251" s="278"/>
      <c r="J251" s="278"/>
      <c r="K251" s="278"/>
      <c r="L251" s="278"/>
      <c r="R251" s="49"/>
    </row>
    <row r="252" spans="1:18" ht="19.5" customHeight="1">
      <c r="A252" s="276" t="s">
        <v>314</v>
      </c>
      <c r="B252" s="276"/>
      <c r="C252" s="276"/>
      <c r="D252" s="276"/>
      <c r="E252" s="276"/>
      <c r="F252" s="276"/>
      <c r="G252" s="276"/>
      <c r="H252" s="276"/>
      <c r="I252" s="276"/>
      <c r="J252" s="276"/>
      <c r="K252" s="276"/>
      <c r="L252" s="276"/>
      <c r="R252" s="49"/>
    </row>
    <row r="253" spans="1:21" ht="11.25">
      <c r="A253" s="43"/>
      <c r="B253" s="43"/>
      <c r="C253" s="282" t="s">
        <v>182</v>
      </c>
      <c r="D253" s="282"/>
      <c r="E253" s="282"/>
      <c r="F253" s="282"/>
      <c r="G253" s="50"/>
      <c r="H253" s="282" t="s">
        <v>183</v>
      </c>
      <c r="I253" s="282"/>
      <c r="J253" s="282"/>
      <c r="K253" s="282"/>
      <c r="L253" s="50"/>
      <c r="M253" s="279" t="s">
        <v>347</v>
      </c>
      <c r="N253" s="279" t="s">
        <v>347</v>
      </c>
      <c r="O253" s="279" t="s">
        <v>322</v>
      </c>
      <c r="P253" s="156"/>
      <c r="Q253" s="156"/>
      <c r="R253" s="156"/>
      <c r="S253" s="156"/>
      <c r="T253" s="156"/>
      <c r="U253" s="156"/>
    </row>
    <row r="254" spans="1:21" ht="11.25">
      <c r="A254" s="43" t="s">
        <v>199</v>
      </c>
      <c r="B254" s="158" t="s">
        <v>167</v>
      </c>
      <c r="C254" s="157">
        <f>+C213</f>
        <v>2008</v>
      </c>
      <c r="D254" s="280" t="str">
        <f>+D213</f>
        <v>Enero - marzo</v>
      </c>
      <c r="E254" s="280"/>
      <c r="F254" s="280"/>
      <c r="G254" s="50"/>
      <c r="H254" s="157">
        <f>+H213</f>
        <v>2008</v>
      </c>
      <c r="I254" s="280" t="str">
        <f>+D254</f>
        <v>Enero - marzo</v>
      </c>
      <c r="J254" s="280"/>
      <c r="K254" s="280"/>
      <c r="L254" s="158" t="s">
        <v>394</v>
      </c>
      <c r="M254" s="281"/>
      <c r="N254" s="281"/>
      <c r="O254" s="281"/>
      <c r="P254" s="156"/>
      <c r="Q254" s="156"/>
      <c r="R254" s="156"/>
      <c r="S254" s="156"/>
      <c r="T254" s="156"/>
      <c r="U254" s="156"/>
    </row>
    <row r="255" spans="1:15" ht="11.25">
      <c r="A255" s="159"/>
      <c r="B255" s="163" t="s">
        <v>48</v>
      </c>
      <c r="C255" s="159"/>
      <c r="D255" s="160">
        <f>+D214</f>
        <v>2008</v>
      </c>
      <c r="E255" s="160">
        <f>+E214</f>
        <v>2009</v>
      </c>
      <c r="F255" s="161" t="str">
        <f>+F214</f>
        <v>Var % 09/08</v>
      </c>
      <c r="G255" s="163"/>
      <c r="H255" s="159"/>
      <c r="I255" s="160">
        <f>+I214</f>
        <v>2008</v>
      </c>
      <c r="J255" s="160">
        <f>+J214</f>
        <v>2009</v>
      </c>
      <c r="K255" s="161" t="str">
        <f>+K214</f>
        <v>Var % 09/08</v>
      </c>
      <c r="L255" s="163">
        <v>2008</v>
      </c>
      <c r="M255" s="164"/>
      <c r="N255" s="164"/>
      <c r="O255" s="163"/>
    </row>
    <row r="256" spans="1:18" ht="11.25">
      <c r="A256" s="43"/>
      <c r="B256" s="43"/>
      <c r="C256" s="45"/>
      <c r="D256" s="45"/>
      <c r="E256" s="45"/>
      <c r="F256" s="46"/>
      <c r="G256" s="46"/>
      <c r="H256" s="45"/>
      <c r="I256" s="45"/>
      <c r="J256" s="45"/>
      <c r="K256" s="46"/>
      <c r="L256" s="46"/>
      <c r="R256" s="49"/>
    </row>
    <row r="257" spans="1:18" s="167" customFormat="1" ht="11.25">
      <c r="A257" s="165" t="s">
        <v>395</v>
      </c>
      <c r="B257" s="165"/>
      <c r="C257" s="165"/>
      <c r="D257" s="165"/>
      <c r="E257" s="165"/>
      <c r="F257" s="165"/>
      <c r="G257" s="165"/>
      <c r="H257" s="165">
        <f>+H259+H269</f>
        <v>4884217.427</v>
      </c>
      <c r="I257" s="165">
        <f>+I259+I269</f>
        <v>1203555.068</v>
      </c>
      <c r="J257" s="165">
        <f>+J259+J269</f>
        <v>918625.3099999999</v>
      </c>
      <c r="K257" s="166">
        <f>+J257/I257*100-100</f>
        <v>-23.67401090117798</v>
      </c>
      <c r="L257" s="165">
        <f>+L259+L269</f>
        <v>100</v>
      </c>
      <c r="M257" s="172"/>
      <c r="N257" s="172"/>
      <c r="O257" s="172"/>
      <c r="R257" s="172"/>
    </row>
    <row r="258" spans="1:18" ht="11.25">
      <c r="A258" s="43"/>
      <c r="B258" s="43"/>
      <c r="C258" s="45"/>
      <c r="D258" s="45"/>
      <c r="E258" s="45"/>
      <c r="F258" s="46"/>
      <c r="G258" s="46"/>
      <c r="H258" s="45"/>
      <c r="I258" s="45"/>
      <c r="J258" s="45"/>
      <c r="K258" s="46"/>
      <c r="L258" s="46"/>
      <c r="R258" s="49"/>
    </row>
    <row r="259" spans="1:18" ht="11.25">
      <c r="A259" s="52" t="s">
        <v>101</v>
      </c>
      <c r="B259" s="52"/>
      <c r="C259" s="53"/>
      <c r="D259" s="53"/>
      <c r="E259" s="53"/>
      <c r="F259" s="51"/>
      <c r="G259" s="51"/>
      <c r="H259" s="53">
        <f>+H261+H264+H267</f>
        <v>348448.33800000005</v>
      </c>
      <c r="I259" s="53">
        <f>+I261+I264+I267</f>
        <v>91070.71100000001</v>
      </c>
      <c r="J259" s="53">
        <f>+J261+J264+J267</f>
        <v>82883.26</v>
      </c>
      <c r="K259" s="51">
        <f>+J259/I259*100-100</f>
        <v>-8.99021311033799</v>
      </c>
      <c r="L259" s="51">
        <f>+J259/$J$257*100</f>
        <v>9.02253172188343</v>
      </c>
      <c r="R259" s="49"/>
    </row>
    <row r="260" spans="1:18" ht="11.25">
      <c r="A260" s="52"/>
      <c r="B260" s="52"/>
      <c r="C260" s="45"/>
      <c r="D260" s="45"/>
      <c r="E260" s="45"/>
      <c r="F260" s="46"/>
      <c r="G260" s="46"/>
      <c r="H260" s="45"/>
      <c r="I260" s="45"/>
      <c r="J260" s="45"/>
      <c r="K260" s="51"/>
      <c r="L260" s="46"/>
      <c r="R260" s="49"/>
    </row>
    <row r="261" spans="1:18" ht="11.25">
      <c r="A261" s="52" t="s">
        <v>125</v>
      </c>
      <c r="B261" s="52"/>
      <c r="C261" s="53">
        <f>+C262+C263</f>
        <v>4059140.864</v>
      </c>
      <c r="D261" s="53">
        <f>+D262+D263</f>
        <v>1068117.219</v>
      </c>
      <c r="E261" s="53">
        <f>+E262+E263</f>
        <v>920895.102</v>
      </c>
      <c r="F261" s="51">
        <f aca="true" t="shared" si="53" ref="F261:F266">+E261/D261*100-100</f>
        <v>-13.78332961787035</v>
      </c>
      <c r="G261" s="45"/>
      <c r="H261" s="53">
        <f>+H262+H263</f>
        <v>338508.292</v>
      </c>
      <c r="I261" s="53">
        <f>+I262+I263</f>
        <v>88090.747</v>
      </c>
      <c r="J261" s="53">
        <f>+J262+J263</f>
        <v>80548.571</v>
      </c>
      <c r="K261" s="51">
        <f aca="true" t="shared" si="54" ref="K261:K267">+J261/I261*100-100</f>
        <v>-8.561825454834675</v>
      </c>
      <c r="L261" s="51">
        <f aca="true" t="shared" si="55" ref="L261:L288">+J261/$J$257*100</f>
        <v>8.768381419841349</v>
      </c>
      <c r="R261" s="49"/>
    </row>
    <row r="262" spans="1:18" ht="11.25">
      <c r="A262" s="43" t="s">
        <v>153</v>
      </c>
      <c r="B262" s="43"/>
      <c r="C262" s="45">
        <v>51669.99</v>
      </c>
      <c r="D262" s="45">
        <v>18142.47</v>
      </c>
      <c r="E262" s="45">
        <v>0</v>
      </c>
      <c r="F262" s="46"/>
      <c r="G262" s="46"/>
      <c r="H262" s="45">
        <v>3452.048</v>
      </c>
      <c r="I262" s="45">
        <v>1347.39</v>
      </c>
      <c r="J262" s="45">
        <v>0</v>
      </c>
      <c r="K262" s="46"/>
      <c r="L262" s="46">
        <f t="shared" si="55"/>
        <v>0</v>
      </c>
      <c r="R262" s="49"/>
    </row>
    <row r="263" spans="1:18" ht="11.25">
      <c r="A263" s="43" t="s">
        <v>154</v>
      </c>
      <c r="B263" s="43"/>
      <c r="C263" s="45">
        <v>4007470.874</v>
      </c>
      <c r="D263" s="45">
        <v>1049974.749</v>
      </c>
      <c r="E263" s="45">
        <v>920895.102</v>
      </c>
      <c r="F263" s="46">
        <f t="shared" si="53"/>
        <v>-12.2935953576918</v>
      </c>
      <c r="G263" s="46"/>
      <c r="H263" s="45">
        <v>335056.244</v>
      </c>
      <c r="I263" s="45">
        <v>86743.357</v>
      </c>
      <c r="J263" s="45">
        <v>80548.571</v>
      </c>
      <c r="K263" s="46">
        <f t="shared" si="54"/>
        <v>-7.141510559707768</v>
      </c>
      <c r="L263" s="46">
        <f t="shared" si="55"/>
        <v>8.768381419841349</v>
      </c>
      <c r="R263" s="49"/>
    </row>
    <row r="264" spans="1:18" ht="11.25">
      <c r="A264" s="52" t="s">
        <v>155</v>
      </c>
      <c r="B264" s="52"/>
      <c r="C264" s="53">
        <f>+C265+C266</f>
        <v>25479</v>
      </c>
      <c r="D264" s="53">
        <f>+D265+D266</f>
        <v>9334</v>
      </c>
      <c r="E264" s="53">
        <f>+E265+E266</f>
        <v>2401</v>
      </c>
      <c r="F264" s="51">
        <f t="shared" si="53"/>
        <v>-74.27683736875937</v>
      </c>
      <c r="G264" s="46"/>
      <c r="H264" s="53">
        <f>+H265+H266</f>
        <v>5494.706</v>
      </c>
      <c r="I264" s="53">
        <f>+I265+I266</f>
        <v>1865.042</v>
      </c>
      <c r="J264" s="53">
        <f>+J265+J266</f>
        <v>508.09299999999996</v>
      </c>
      <c r="K264" s="51">
        <f t="shared" si="54"/>
        <v>-72.75702102151051</v>
      </c>
      <c r="L264" s="46">
        <f t="shared" si="55"/>
        <v>0.05531014598324097</v>
      </c>
      <c r="R264" s="49"/>
    </row>
    <row r="265" spans="1:18" ht="11.25">
      <c r="A265" s="43" t="s">
        <v>153</v>
      </c>
      <c r="B265" s="43"/>
      <c r="C265" s="45">
        <v>23976</v>
      </c>
      <c r="D265" s="45">
        <v>8884</v>
      </c>
      <c r="E265" s="45">
        <v>2133</v>
      </c>
      <c r="F265" s="46">
        <f t="shared" si="53"/>
        <v>-75.9905447996398</v>
      </c>
      <c r="G265" s="46"/>
      <c r="H265" s="45">
        <v>4582.008</v>
      </c>
      <c r="I265" s="45">
        <v>1628.069</v>
      </c>
      <c r="J265" s="45">
        <v>394.647</v>
      </c>
      <c r="K265" s="46">
        <f t="shared" si="54"/>
        <v>-75.7598111627947</v>
      </c>
      <c r="L265" s="46">
        <f t="shared" si="55"/>
        <v>0.042960605995060165</v>
      </c>
      <c r="R265" s="49"/>
    </row>
    <row r="266" spans="1:18" ht="11.25">
      <c r="A266" s="43" t="s">
        <v>154</v>
      </c>
      <c r="B266" s="43"/>
      <c r="C266" s="45">
        <v>1503</v>
      </c>
      <c r="D266" s="45">
        <v>450</v>
      </c>
      <c r="E266" s="45">
        <v>268</v>
      </c>
      <c r="F266" s="46">
        <f t="shared" si="53"/>
        <v>-40.44444444444445</v>
      </c>
      <c r="G266" s="46"/>
      <c r="H266" s="45">
        <v>912.698</v>
      </c>
      <c r="I266" s="45">
        <v>236.973</v>
      </c>
      <c r="J266" s="45">
        <v>113.446</v>
      </c>
      <c r="K266" s="46">
        <f t="shared" si="54"/>
        <v>-52.127035569453064</v>
      </c>
      <c r="L266" s="46">
        <f t="shared" si="55"/>
        <v>0.01234953998818082</v>
      </c>
      <c r="R266" s="49"/>
    </row>
    <row r="267" spans="1:18" ht="11.25">
      <c r="A267" s="52" t="s">
        <v>126</v>
      </c>
      <c r="B267" s="52"/>
      <c r="C267" s="199"/>
      <c r="D267" s="199"/>
      <c r="E267" s="199"/>
      <c r="F267" s="46"/>
      <c r="G267" s="46"/>
      <c r="H267" s="53">
        <v>4445.34</v>
      </c>
      <c r="I267" s="53">
        <v>1114.922</v>
      </c>
      <c r="J267" s="53">
        <v>1826.596</v>
      </c>
      <c r="K267" s="51">
        <f t="shared" si="54"/>
        <v>63.83172993267689</v>
      </c>
      <c r="L267" s="46">
        <f t="shared" si="55"/>
        <v>0.19884015605883973</v>
      </c>
      <c r="R267" s="49"/>
    </row>
    <row r="268" spans="1:18" ht="11.25">
      <c r="A268" s="43"/>
      <c r="B268" s="43"/>
      <c r="C268" s="45"/>
      <c r="D268" s="45"/>
      <c r="E268" s="45"/>
      <c r="F268" s="46"/>
      <c r="G268" s="46"/>
      <c r="H268" s="45"/>
      <c r="I268" s="45"/>
      <c r="J268" s="45"/>
      <c r="K268" s="46"/>
      <c r="L268" s="46"/>
      <c r="R268" s="49"/>
    </row>
    <row r="269" spans="1:18" ht="11.25">
      <c r="A269" s="52" t="s">
        <v>108</v>
      </c>
      <c r="B269" s="52"/>
      <c r="C269" s="45"/>
      <c r="D269" s="45"/>
      <c r="E269" s="45"/>
      <c r="F269" s="46"/>
      <c r="G269" s="46"/>
      <c r="H269" s="53">
        <f>+H271+H278+H283+H287+H288</f>
        <v>4535769.089</v>
      </c>
      <c r="I269" s="53">
        <f>+I271+I278+I283+I287+I288</f>
        <v>1112484.3569999998</v>
      </c>
      <c r="J269" s="53">
        <f>+J271+J278+J283+J287+J288</f>
        <v>835742.0499999999</v>
      </c>
      <c r="K269" s="51">
        <f>+J269/I269*100-100</f>
        <v>-24.876062774157276</v>
      </c>
      <c r="L269" s="51">
        <f t="shared" si="55"/>
        <v>90.97746827811658</v>
      </c>
      <c r="R269" s="49"/>
    </row>
    <row r="270" spans="1:18" ht="11.25">
      <c r="A270" s="52"/>
      <c r="B270" s="52"/>
      <c r="C270" s="45"/>
      <c r="D270" s="45"/>
      <c r="E270" s="45"/>
      <c r="F270" s="46"/>
      <c r="G270" s="46"/>
      <c r="H270" s="45"/>
      <c r="I270" s="45"/>
      <c r="J270" s="45"/>
      <c r="K270" s="46"/>
      <c r="L270" s="46"/>
      <c r="R270" s="49"/>
    </row>
    <row r="271" spans="1:18" ht="11.25">
      <c r="A271" s="52" t="s">
        <v>127</v>
      </c>
      <c r="B271" s="52"/>
      <c r="C271" s="53">
        <f>SUM(C272:C276)</f>
        <v>4060314.7670000005</v>
      </c>
      <c r="D271" s="53">
        <f>SUM(D272:D276)</f>
        <v>988443.061</v>
      </c>
      <c r="E271" s="53">
        <f>SUM(E272:E276)</f>
        <v>1147713.949</v>
      </c>
      <c r="F271" s="51">
        <f>+E271/D271*100-100</f>
        <v>16.113309333050196</v>
      </c>
      <c r="G271" s="46"/>
      <c r="H271" s="53">
        <f>SUM(H272:H276)</f>
        <v>2617144.663</v>
      </c>
      <c r="I271" s="53">
        <f>SUM(I272:I276)</f>
        <v>653438.721</v>
      </c>
      <c r="J271" s="53">
        <f>SUM(J272:J276)</f>
        <v>493749.546</v>
      </c>
      <c r="K271" s="51">
        <f>+J271/I271*100-100</f>
        <v>-24.43827858190241</v>
      </c>
      <c r="L271" s="51">
        <f t="shared" si="55"/>
        <v>53.74874180203025</v>
      </c>
      <c r="M271" s="47">
        <f>+I271/D271*1000</f>
        <v>661.0787679959241</v>
      </c>
      <c r="N271" s="47">
        <f>+J271/E271*1000</f>
        <v>430.2026183703723</v>
      </c>
      <c r="O271" s="46">
        <f>+N271/M271*100-100</f>
        <v>-34.92415137237856</v>
      </c>
      <c r="R271" s="49"/>
    </row>
    <row r="272" spans="1:18" ht="11.25">
      <c r="A272" s="43" t="s">
        <v>163</v>
      </c>
      <c r="B272" s="43"/>
      <c r="C272" s="45">
        <v>317647.997</v>
      </c>
      <c r="D272" s="45">
        <v>84287.995</v>
      </c>
      <c r="E272" s="45">
        <v>78489.57</v>
      </c>
      <c r="F272" s="46">
        <f>+E272/D272*100-100</f>
        <v>-6.879301138910705</v>
      </c>
      <c r="G272" s="46"/>
      <c r="H272" s="45">
        <v>168218.722</v>
      </c>
      <c r="I272" s="45">
        <v>45622.561</v>
      </c>
      <c r="J272" s="45">
        <v>30760.138</v>
      </c>
      <c r="K272" s="46">
        <f>+J272/I272*100-100</f>
        <v>-32.57691518018903</v>
      </c>
      <c r="L272" s="46">
        <f t="shared" si="55"/>
        <v>3.3484966792391124</v>
      </c>
      <c r="M272" s="47">
        <f>+I272/D272*1000</f>
        <v>541.2699756353203</v>
      </c>
      <c r="N272" s="47">
        <f>+J272/E272*1000</f>
        <v>391.90096212783425</v>
      </c>
      <c r="O272" s="46">
        <f>+N272/M272*100-100</f>
        <v>-27.596027903111178</v>
      </c>
      <c r="R272" s="49"/>
    </row>
    <row r="273" spans="1:18" ht="11.25">
      <c r="A273" s="43" t="s">
        <v>164</v>
      </c>
      <c r="B273" s="43"/>
      <c r="C273" s="45">
        <v>0</v>
      </c>
      <c r="D273" s="45">
        <v>0</v>
      </c>
      <c r="E273" s="45">
        <v>0</v>
      </c>
      <c r="F273" s="46"/>
      <c r="G273" s="46"/>
      <c r="H273" s="45">
        <v>0</v>
      </c>
      <c r="I273" s="45">
        <v>0</v>
      </c>
      <c r="J273" s="45">
        <v>0</v>
      </c>
      <c r="K273" s="46"/>
      <c r="L273" s="46">
        <f t="shared" si="55"/>
        <v>0</v>
      </c>
      <c r="M273" s="47"/>
      <c r="N273" s="47"/>
      <c r="O273" s="46"/>
      <c r="R273" s="49"/>
    </row>
    <row r="274" spans="1:18" ht="11.25">
      <c r="A274" s="43" t="s">
        <v>165</v>
      </c>
      <c r="B274" s="43"/>
      <c r="C274" s="45">
        <v>1891474.124</v>
      </c>
      <c r="D274" s="45">
        <v>445328.488</v>
      </c>
      <c r="E274" s="45">
        <v>539027.437</v>
      </c>
      <c r="F274" s="46">
        <f>+E274/D274*100-100</f>
        <v>21.040412083405727</v>
      </c>
      <c r="G274" s="46"/>
      <c r="H274" s="45">
        <v>1242065.939</v>
      </c>
      <c r="I274" s="45">
        <v>309828.587</v>
      </c>
      <c r="J274" s="45">
        <v>246039.027</v>
      </c>
      <c r="K274" s="46">
        <f>+J274/I274*100-100</f>
        <v>-20.588661820285807</v>
      </c>
      <c r="L274" s="46">
        <f t="shared" si="55"/>
        <v>26.78339300274668</v>
      </c>
      <c r="M274" s="47">
        <f>+I274/D274*1000</f>
        <v>695.7304447138805</v>
      </c>
      <c r="N274" s="47">
        <f>+J274/E274*1000</f>
        <v>456.4499135134006</v>
      </c>
      <c r="O274" s="46">
        <f>+N274/M274*100-100</f>
        <v>-34.39270668956914</v>
      </c>
      <c r="R274" s="49"/>
    </row>
    <row r="275" spans="1:18" ht="11.25">
      <c r="A275" s="43" t="s">
        <v>166</v>
      </c>
      <c r="B275" s="43"/>
      <c r="C275" s="45">
        <v>1851190.41</v>
      </c>
      <c r="D275" s="45">
        <v>458824.342</v>
      </c>
      <c r="E275" s="45">
        <v>530196.942</v>
      </c>
      <c r="F275" s="46">
        <f>+E275/D275*100-100</f>
        <v>15.555539117408031</v>
      </c>
      <c r="G275" s="46"/>
      <c r="H275" s="45">
        <v>1206858.274</v>
      </c>
      <c r="I275" s="45">
        <v>297985.845</v>
      </c>
      <c r="J275" s="45">
        <v>216950.381</v>
      </c>
      <c r="K275" s="46">
        <f>+J275/I275*100-100</f>
        <v>-27.194400458854005</v>
      </c>
      <c r="L275" s="46">
        <f t="shared" si="55"/>
        <v>23.616852120044463</v>
      </c>
      <c r="M275" s="47">
        <f>+I275/D275*1000</f>
        <v>649.4551786443798</v>
      </c>
      <c r="N275" s="47">
        <f>+J275/E275*1000</f>
        <v>409.1882917725315</v>
      </c>
      <c r="O275" s="46">
        <f>+N275/M275*100-100</f>
        <v>-36.99514528059687</v>
      </c>
      <c r="R275" s="49"/>
    </row>
    <row r="276" spans="1:18" ht="11.25">
      <c r="A276" s="43" t="s">
        <v>10</v>
      </c>
      <c r="B276" s="43"/>
      <c r="C276" s="45">
        <v>2.236</v>
      </c>
      <c r="D276" s="45">
        <v>2.236</v>
      </c>
      <c r="E276" s="45">
        <v>0</v>
      </c>
      <c r="F276" s="46"/>
      <c r="G276" s="46"/>
      <c r="H276" s="45">
        <v>1.728</v>
      </c>
      <c r="I276" s="45">
        <v>1.728</v>
      </c>
      <c r="J276" s="45">
        <v>0</v>
      </c>
      <c r="K276" s="46"/>
      <c r="L276" s="46">
        <f t="shared" si="55"/>
        <v>0</v>
      </c>
      <c r="M276" s="47"/>
      <c r="N276" s="47"/>
      <c r="O276" s="46"/>
      <c r="R276" s="49"/>
    </row>
    <row r="277" spans="1:18" ht="11.25">
      <c r="A277" s="43"/>
      <c r="B277" s="43"/>
      <c r="C277" s="45"/>
      <c r="D277" s="45"/>
      <c r="E277" s="45"/>
      <c r="F277" s="46"/>
      <c r="G277" s="46"/>
      <c r="H277" s="45"/>
      <c r="I277" s="45"/>
      <c r="J277" s="45"/>
      <c r="K277" s="46"/>
      <c r="L277" s="46"/>
      <c r="M277" s="47"/>
      <c r="N277" s="47"/>
      <c r="O277" s="46"/>
      <c r="R277" s="49"/>
    </row>
    <row r="278" spans="1:18" ht="11.25">
      <c r="A278" s="52" t="s">
        <v>156</v>
      </c>
      <c r="B278" s="52"/>
      <c r="C278" s="45"/>
      <c r="D278" s="45"/>
      <c r="E278" s="45"/>
      <c r="F278" s="46"/>
      <c r="G278" s="46"/>
      <c r="H278" s="53">
        <f>+H279+H280+H281</f>
        <v>742145.856</v>
      </c>
      <c r="I278" s="53">
        <f>+I279+I280+I281</f>
        <v>195382.21100000004</v>
      </c>
      <c r="J278" s="53">
        <f>+J279+J280+J281</f>
        <v>97274.436</v>
      </c>
      <c r="K278" s="51">
        <f aca="true" t="shared" si="56" ref="K278:K288">+J278/I278*100-100</f>
        <v>-50.213258667648105</v>
      </c>
      <c r="L278" s="51">
        <f t="shared" si="55"/>
        <v>10.589130839427884</v>
      </c>
      <c r="M278" s="47"/>
      <c r="N278" s="47"/>
      <c r="O278" s="46"/>
      <c r="R278" s="49"/>
    </row>
    <row r="279" spans="1:18" ht="11.25">
      <c r="A279" s="43" t="s">
        <v>157</v>
      </c>
      <c r="B279" s="43"/>
      <c r="C279" s="45">
        <v>5369872</v>
      </c>
      <c r="D279" s="45">
        <v>997908</v>
      </c>
      <c r="E279" s="45">
        <v>544150</v>
      </c>
      <c r="F279" s="46">
        <f>+E279/D279*100-100</f>
        <v>-45.47092517546708</v>
      </c>
      <c r="G279" s="46"/>
      <c r="H279" s="45">
        <v>730028.534</v>
      </c>
      <c r="I279" s="45">
        <v>191233.401</v>
      </c>
      <c r="J279" s="45">
        <v>95000.84</v>
      </c>
      <c r="K279" s="46">
        <f t="shared" si="56"/>
        <v>-50.322046513203</v>
      </c>
      <c r="L279" s="46">
        <f t="shared" si="55"/>
        <v>10.341631018200447</v>
      </c>
      <c r="M279" s="47">
        <f>+I279/D279*1000</f>
        <v>191.63429995550692</v>
      </c>
      <c r="N279" s="47">
        <f>+J279/E279*1000</f>
        <v>174.58575760360196</v>
      </c>
      <c r="O279" s="46">
        <f>+N279/M279*100-100</f>
        <v>-8.896393994114433</v>
      </c>
      <c r="R279" s="49"/>
    </row>
    <row r="280" spans="1:18" ht="11.25">
      <c r="A280" s="43" t="s">
        <v>158</v>
      </c>
      <c r="B280" s="43"/>
      <c r="C280" s="45">
        <v>64044</v>
      </c>
      <c r="D280" s="45">
        <v>6516</v>
      </c>
      <c r="E280" s="45">
        <v>9241</v>
      </c>
      <c r="F280" s="46">
        <f>+E280/D280*100-100</f>
        <v>41.82013505217924</v>
      </c>
      <c r="G280" s="46"/>
      <c r="H280" s="45">
        <v>10364.613</v>
      </c>
      <c r="I280" s="45">
        <v>3272.208</v>
      </c>
      <c r="J280" s="45">
        <v>1126.266</v>
      </c>
      <c r="K280" s="46">
        <f t="shared" si="56"/>
        <v>-65.58085549573866</v>
      </c>
      <c r="L280" s="46">
        <f t="shared" si="55"/>
        <v>0.12260341487869524</v>
      </c>
      <c r="M280" s="47">
        <f>+I280/D280*1000</f>
        <v>502.18047882136284</v>
      </c>
      <c r="N280" s="47">
        <f>+J280/E280*1000</f>
        <v>121.87706958121416</v>
      </c>
      <c r="O280" s="46">
        <f>+N280/M280*100-100</f>
        <v>-75.73042467376183</v>
      </c>
      <c r="R280" s="49"/>
    </row>
    <row r="281" spans="1:18" ht="11.25">
      <c r="A281" s="43" t="s">
        <v>159</v>
      </c>
      <c r="B281" s="43"/>
      <c r="C281" s="199"/>
      <c r="D281" s="199"/>
      <c r="E281" s="199"/>
      <c r="F281" s="46"/>
      <c r="G281" s="46"/>
      <c r="H281" s="45">
        <v>1752.709</v>
      </c>
      <c r="I281" s="45">
        <v>876.602</v>
      </c>
      <c r="J281" s="45">
        <v>1147.33</v>
      </c>
      <c r="K281" s="46">
        <f t="shared" si="56"/>
        <v>30.883799033084557</v>
      </c>
      <c r="L281" s="46">
        <f t="shared" si="55"/>
        <v>0.124896406348743</v>
      </c>
      <c r="M281" s="47"/>
      <c r="N281" s="47"/>
      <c r="O281" s="46"/>
      <c r="R281" s="49"/>
    </row>
    <row r="282" spans="1:18" ht="11.25">
      <c r="A282" s="43"/>
      <c r="B282" s="43"/>
      <c r="C282" s="45"/>
      <c r="D282" s="45"/>
      <c r="E282" s="45"/>
      <c r="F282" s="46"/>
      <c r="G282" s="46"/>
      <c r="H282" s="45"/>
      <c r="I282" s="45"/>
      <c r="J282" s="45"/>
      <c r="K282" s="46"/>
      <c r="L282" s="46"/>
      <c r="M282" s="47"/>
      <c r="N282" s="47"/>
      <c r="O282" s="46"/>
      <c r="R282" s="49"/>
    </row>
    <row r="283" spans="1:18" ht="11.25">
      <c r="A283" s="52" t="s">
        <v>128</v>
      </c>
      <c r="B283" s="52"/>
      <c r="C283" s="45"/>
      <c r="D283" s="45"/>
      <c r="E283" s="45"/>
      <c r="F283" s="46"/>
      <c r="G283" s="46"/>
      <c r="H283" s="53">
        <f>SUM(H284:H286)</f>
        <v>1024251.6159999999</v>
      </c>
      <c r="I283" s="53">
        <f>SUM(I284:I286)</f>
        <v>229872.54499999998</v>
      </c>
      <c r="J283" s="53">
        <f>SUM(J284:J286)</f>
        <v>211054.32799999998</v>
      </c>
      <c r="K283" s="51">
        <f t="shared" si="56"/>
        <v>-8.186369972977857</v>
      </c>
      <c r="L283" s="51">
        <f t="shared" si="55"/>
        <v>22.975017746898352</v>
      </c>
      <c r="M283" s="47"/>
      <c r="N283" s="47"/>
      <c r="O283" s="46"/>
      <c r="R283" s="49"/>
    </row>
    <row r="284" spans="1:18" ht="11.25">
      <c r="A284" s="43" t="s">
        <v>160</v>
      </c>
      <c r="B284" s="43"/>
      <c r="C284" s="199"/>
      <c r="D284" s="199"/>
      <c r="E284" s="199"/>
      <c r="F284" s="46"/>
      <c r="G284" s="46"/>
      <c r="H284" s="45">
        <v>559408.114</v>
      </c>
      <c r="I284" s="45">
        <v>119814.533</v>
      </c>
      <c r="J284" s="45">
        <v>112156.063</v>
      </c>
      <c r="K284" s="46">
        <f t="shared" si="56"/>
        <v>-6.391937445518408</v>
      </c>
      <c r="L284" s="46">
        <f t="shared" si="55"/>
        <v>12.209119624626934</v>
      </c>
      <c r="M284" s="47"/>
      <c r="N284" s="47"/>
      <c r="O284" s="46"/>
      <c r="R284" s="49"/>
    </row>
    <row r="285" spans="1:18" ht="11.25">
      <c r="A285" s="43" t="s">
        <v>161</v>
      </c>
      <c r="B285" s="43"/>
      <c r="C285" s="199"/>
      <c r="D285" s="199"/>
      <c r="E285" s="199"/>
      <c r="F285" s="46"/>
      <c r="G285" s="46"/>
      <c r="H285" s="45">
        <v>15235.88</v>
      </c>
      <c r="I285" s="45">
        <v>2428.253</v>
      </c>
      <c r="J285" s="45">
        <v>4034.454</v>
      </c>
      <c r="K285" s="46">
        <f t="shared" si="56"/>
        <v>66.14636119053492</v>
      </c>
      <c r="L285" s="46">
        <f t="shared" si="55"/>
        <v>0.43918384961546514</v>
      </c>
      <c r="M285" s="47"/>
      <c r="N285" s="47"/>
      <c r="O285" s="46"/>
      <c r="R285" s="49"/>
    </row>
    <row r="286" spans="1:18" ht="11.25">
      <c r="A286" s="43" t="s">
        <v>162</v>
      </c>
      <c r="B286" s="43"/>
      <c r="C286" s="199"/>
      <c r="D286" s="199"/>
      <c r="E286" s="199"/>
      <c r="F286" s="46"/>
      <c r="G286" s="46"/>
      <c r="H286" s="45">
        <v>449607.622</v>
      </c>
      <c r="I286" s="45">
        <v>107629.759</v>
      </c>
      <c r="J286" s="45">
        <v>94863.811</v>
      </c>
      <c r="K286" s="46">
        <f t="shared" si="56"/>
        <v>-11.860983540806785</v>
      </c>
      <c r="L286" s="46">
        <f t="shared" si="55"/>
        <v>10.326714272655954</v>
      </c>
      <c r="M286" s="47"/>
      <c r="N286" s="47"/>
      <c r="O286" s="46"/>
      <c r="R286" s="49"/>
    </row>
    <row r="287" spans="1:18" ht="11.25">
      <c r="A287" s="52" t="s">
        <v>25</v>
      </c>
      <c r="B287" s="52"/>
      <c r="C287" s="53">
        <v>220100.219</v>
      </c>
      <c r="D287" s="53">
        <v>54060.231</v>
      </c>
      <c r="E287" s="53">
        <v>43171.897</v>
      </c>
      <c r="F287" s="51">
        <f>+E287/D287*100-100</f>
        <v>-20.141116304146024</v>
      </c>
      <c r="G287" s="46"/>
      <c r="H287" s="53">
        <v>151314.844</v>
      </c>
      <c r="I287" s="53">
        <v>33690.272</v>
      </c>
      <c r="J287" s="53">
        <v>33583.348</v>
      </c>
      <c r="K287" s="51">
        <f t="shared" si="56"/>
        <v>-0.3173735136362268</v>
      </c>
      <c r="L287" s="46">
        <f t="shared" si="55"/>
        <v>3.6558265523949043</v>
      </c>
      <c r="M287" s="47">
        <f>+I287/D287*1000</f>
        <v>623.1988168899982</v>
      </c>
      <c r="N287" s="47">
        <f>+J287/E287*1000</f>
        <v>777.8983629095566</v>
      </c>
      <c r="O287" s="46">
        <f>+N287/M287*100-100</f>
        <v>24.82346593524818</v>
      </c>
      <c r="R287" s="49"/>
    </row>
    <row r="288" spans="1:18" ht="11.25">
      <c r="A288" s="52" t="s">
        <v>129</v>
      </c>
      <c r="B288" s="52"/>
      <c r="C288" s="53"/>
      <c r="D288" s="53"/>
      <c r="E288" s="53"/>
      <c r="F288" s="51"/>
      <c r="G288" s="51"/>
      <c r="H288" s="53">
        <v>912.11</v>
      </c>
      <c r="I288" s="53">
        <v>100.608</v>
      </c>
      <c r="J288" s="53">
        <v>80.392</v>
      </c>
      <c r="K288" s="51">
        <f t="shared" si="56"/>
        <v>-20.093829516539458</v>
      </c>
      <c r="L288" s="46">
        <f t="shared" si="55"/>
        <v>0.008751337365176668</v>
      </c>
      <c r="M288" s="47"/>
      <c r="N288" s="47"/>
      <c r="O288" s="46"/>
      <c r="R288" s="49"/>
    </row>
    <row r="289" spans="1:18" ht="11.25">
      <c r="A289" s="159"/>
      <c r="B289" s="159"/>
      <c r="C289" s="171"/>
      <c r="D289" s="171"/>
      <c r="E289" s="171"/>
      <c r="F289" s="171"/>
      <c r="G289" s="171"/>
      <c r="H289" s="171"/>
      <c r="I289" s="171"/>
      <c r="J289" s="171"/>
      <c r="K289" s="159"/>
      <c r="L289" s="159"/>
      <c r="R289" s="49"/>
    </row>
    <row r="290" spans="1:18" ht="11.25">
      <c r="A290" s="43" t="s">
        <v>95</v>
      </c>
      <c r="B290" s="43"/>
      <c r="C290" s="43"/>
      <c r="D290" s="43"/>
      <c r="E290" s="43"/>
      <c r="F290" s="43"/>
      <c r="G290" s="43"/>
      <c r="H290" s="43"/>
      <c r="I290" s="43"/>
      <c r="J290" s="43"/>
      <c r="K290" s="43"/>
      <c r="L290" s="43"/>
      <c r="R290" s="49"/>
    </row>
    <row r="291" spans="1:18" ht="19.5" customHeight="1">
      <c r="A291" s="278" t="s">
        <v>518</v>
      </c>
      <c r="B291" s="278"/>
      <c r="C291" s="278"/>
      <c r="D291" s="278"/>
      <c r="E291" s="278"/>
      <c r="F291" s="278"/>
      <c r="G291" s="278"/>
      <c r="H291" s="278"/>
      <c r="I291" s="278"/>
      <c r="J291" s="278"/>
      <c r="K291" s="278"/>
      <c r="L291" s="154"/>
      <c r="R291" s="49"/>
    </row>
    <row r="292" spans="1:18" ht="19.5" customHeight="1">
      <c r="A292" s="276" t="s">
        <v>429</v>
      </c>
      <c r="B292" s="276"/>
      <c r="C292" s="276"/>
      <c r="D292" s="276"/>
      <c r="E292" s="276"/>
      <c r="F292" s="276"/>
      <c r="G292" s="276"/>
      <c r="H292" s="276"/>
      <c r="I292" s="276"/>
      <c r="J292" s="276"/>
      <c r="K292" s="276"/>
      <c r="L292" s="155"/>
      <c r="R292" s="49"/>
    </row>
    <row r="293" spans="1:21" ht="11.25">
      <c r="A293" s="43"/>
      <c r="B293" s="43"/>
      <c r="C293" s="282" t="s">
        <v>182</v>
      </c>
      <c r="D293" s="282"/>
      <c r="E293" s="282"/>
      <c r="F293" s="282"/>
      <c r="G293" s="50"/>
      <c r="H293" s="282" t="s">
        <v>351</v>
      </c>
      <c r="I293" s="282"/>
      <c r="J293" s="282"/>
      <c r="K293" s="282"/>
      <c r="L293" s="50"/>
      <c r="M293" s="279"/>
      <c r="N293" s="279"/>
      <c r="O293" s="279"/>
      <c r="P293" s="156"/>
      <c r="Q293" s="156"/>
      <c r="R293" s="156"/>
      <c r="S293" s="156"/>
      <c r="T293" s="156"/>
      <c r="U293" s="156"/>
    </row>
    <row r="294" spans="1:21" ht="11.25">
      <c r="A294" s="43" t="s">
        <v>199</v>
      </c>
      <c r="B294" s="158" t="s">
        <v>167</v>
      </c>
      <c r="C294" s="157">
        <f>+C254</f>
        <v>2008</v>
      </c>
      <c r="D294" s="280" t="str">
        <f>+D254</f>
        <v>Enero - marzo</v>
      </c>
      <c r="E294" s="280"/>
      <c r="F294" s="280"/>
      <c r="G294" s="50"/>
      <c r="H294" s="157">
        <f>+H254</f>
        <v>2008</v>
      </c>
      <c r="I294" s="280" t="str">
        <f>+D294</f>
        <v>Enero - marzo</v>
      </c>
      <c r="J294" s="280"/>
      <c r="K294" s="280"/>
      <c r="L294" s="158" t="s">
        <v>394</v>
      </c>
      <c r="M294" s="277" t="s">
        <v>347</v>
      </c>
      <c r="N294" s="281"/>
      <c r="O294" s="281"/>
      <c r="P294" s="156"/>
      <c r="Q294" s="156"/>
      <c r="R294" s="156"/>
      <c r="S294" s="156"/>
      <c r="T294" s="156"/>
      <c r="U294" s="156"/>
    </row>
    <row r="295" spans="1:22" ht="12.75">
      <c r="A295" s="159"/>
      <c r="B295" s="163" t="s">
        <v>48</v>
      </c>
      <c r="C295" s="159"/>
      <c r="D295" s="160">
        <f>+D255</f>
        <v>2008</v>
      </c>
      <c r="E295" s="160">
        <f>+E255</f>
        <v>2009</v>
      </c>
      <c r="F295" s="161" t="str">
        <f>+F255</f>
        <v>Var % 09/08</v>
      </c>
      <c r="G295" s="163"/>
      <c r="H295" s="159"/>
      <c r="I295" s="160">
        <f>+I255</f>
        <v>2008</v>
      </c>
      <c r="J295" s="160">
        <f>+J255</f>
        <v>2009</v>
      </c>
      <c r="K295" s="161" t="str">
        <f>+K255</f>
        <v>Var % 09/08</v>
      </c>
      <c r="L295" s="163">
        <v>2008</v>
      </c>
      <c r="M295" s="164"/>
      <c r="N295" s="164"/>
      <c r="O295" s="163"/>
      <c r="T295" s="57"/>
      <c r="U295" s="57"/>
      <c r="V295" s="57"/>
    </row>
    <row r="296" spans="1:22" ht="12.75">
      <c r="A296" s="43"/>
      <c r="B296" s="43"/>
      <c r="C296" s="43"/>
      <c r="D296" s="43"/>
      <c r="E296" s="43"/>
      <c r="F296" s="43"/>
      <c r="G296" s="43"/>
      <c r="H296" s="43"/>
      <c r="I296" s="43"/>
      <c r="J296" s="43"/>
      <c r="K296" s="43"/>
      <c r="L296" s="43"/>
      <c r="M296" s="48"/>
      <c r="N296" s="48"/>
      <c r="O296" s="48"/>
      <c r="R296" s="49"/>
      <c r="T296" s="58"/>
      <c r="U296" s="58"/>
      <c r="V296" s="58"/>
    </row>
    <row r="297" spans="1:22" s="167" customFormat="1" ht="12.75">
      <c r="A297" s="165" t="s">
        <v>130</v>
      </c>
      <c r="B297" s="165"/>
      <c r="C297" s="165"/>
      <c r="D297" s="165"/>
      <c r="E297" s="165"/>
      <c r="F297" s="165"/>
      <c r="G297" s="165"/>
      <c r="H297" s="165">
        <f>+H299+H308</f>
        <v>4010769</v>
      </c>
      <c r="I297" s="165">
        <f>(I299+I308)</f>
        <v>897526</v>
      </c>
      <c r="J297" s="165">
        <f>(J299+J308)</f>
        <v>659965</v>
      </c>
      <c r="K297" s="166">
        <f>+J297/I297*100-100</f>
        <v>-26.46842542722996</v>
      </c>
      <c r="L297" s="165">
        <f>(L299+L308)</f>
        <v>100</v>
      </c>
      <c r="M297" s="48"/>
      <c r="N297" s="48"/>
      <c r="O297" s="48"/>
      <c r="R297" s="172"/>
      <c r="S297" s="56"/>
      <c r="T297" s="57"/>
      <c r="U297" s="57"/>
      <c r="V297" s="57"/>
    </row>
    <row r="298" spans="1:22" ht="12.75">
      <c r="A298" s="43"/>
      <c r="B298" s="43"/>
      <c r="C298" s="45"/>
      <c r="D298" s="45"/>
      <c r="E298" s="45"/>
      <c r="F298" s="46"/>
      <c r="G298" s="46"/>
      <c r="H298" s="45"/>
      <c r="I298" s="45"/>
      <c r="J298" s="45"/>
      <c r="K298" s="46"/>
      <c r="L298" s="46"/>
      <c r="M298" s="48"/>
      <c r="N298" s="48"/>
      <c r="O298" s="48"/>
      <c r="R298" s="49"/>
      <c r="S298" s="55"/>
      <c r="T298" s="57"/>
      <c r="U298" s="57"/>
      <c r="V298" s="58"/>
    </row>
    <row r="299" spans="1:22" ht="12.75">
      <c r="A299" s="52" t="s">
        <v>101</v>
      </c>
      <c r="B299" s="52"/>
      <c r="C299" s="53"/>
      <c r="D299" s="53"/>
      <c r="E299" s="53"/>
      <c r="F299" s="51"/>
      <c r="G299" s="51"/>
      <c r="H299" s="53">
        <f>SUM(H301:H306)</f>
        <v>1251133</v>
      </c>
      <c r="I299" s="53">
        <f>SUM(I301:I306)</f>
        <v>250835</v>
      </c>
      <c r="J299" s="53">
        <f>SUM(J301:J306)</f>
        <v>162452</v>
      </c>
      <c r="K299" s="51">
        <f>+J299/I299*100-100</f>
        <v>-35.23551338529312</v>
      </c>
      <c r="L299" s="51">
        <f>+J299/$J$297*100</f>
        <v>24.615244747827536</v>
      </c>
      <c r="M299" s="48"/>
      <c r="N299" s="48"/>
      <c r="O299" s="48"/>
      <c r="P299" s="47">
        <f>+'balanza productos_clase_sector'!B19</f>
        <v>1251133</v>
      </c>
      <c r="Q299" s="47">
        <f>+'balanza productos_clase_sector'!C19</f>
        <v>250835</v>
      </c>
      <c r="R299" s="47">
        <f>+'balanza productos_clase_sector'!D19</f>
        <v>162452</v>
      </c>
      <c r="S299" s="57"/>
      <c r="T299" s="57"/>
      <c r="U299" s="57"/>
      <c r="V299" s="58"/>
    </row>
    <row r="300" spans="1:22" ht="12.75">
      <c r="A300" s="52"/>
      <c r="B300" s="52"/>
      <c r="C300" s="45"/>
      <c r="D300" s="45"/>
      <c r="E300" s="45"/>
      <c r="F300" s="46"/>
      <c r="G300" s="46"/>
      <c r="H300" s="45"/>
      <c r="I300" s="45"/>
      <c r="J300" s="45"/>
      <c r="K300" s="46"/>
      <c r="L300" s="51"/>
      <c r="M300" s="48"/>
      <c r="N300" s="48"/>
      <c r="O300" s="48"/>
      <c r="P300" s="47">
        <f>+P299-H299</f>
        <v>0</v>
      </c>
      <c r="Q300" s="47">
        <f>+Q299-I299</f>
        <v>0</v>
      </c>
      <c r="R300" s="47">
        <f>+R299-J299</f>
        <v>0</v>
      </c>
      <c r="S300" s="57"/>
      <c r="T300" s="57"/>
      <c r="U300" s="57"/>
      <c r="V300" s="57"/>
    </row>
    <row r="301" spans="1:25" ht="12.75">
      <c r="A301" s="43" t="s">
        <v>131</v>
      </c>
      <c r="B301" s="44">
        <v>10059000</v>
      </c>
      <c r="C301" s="45">
        <v>1438073.429</v>
      </c>
      <c r="D301" s="45">
        <v>372136.56</v>
      </c>
      <c r="E301" s="45">
        <v>198150.257</v>
      </c>
      <c r="F301" s="46">
        <f>+E301/D301*100-100</f>
        <v>-46.75334855570223</v>
      </c>
      <c r="G301" s="46"/>
      <c r="H301" s="45">
        <v>398999.121</v>
      </c>
      <c r="I301" s="45">
        <v>98321.186</v>
      </c>
      <c r="J301" s="45">
        <v>38760.497</v>
      </c>
      <c r="K301" s="46">
        <f aca="true" t="shared" si="57" ref="K301:K327">+J301/I301*100-100</f>
        <v>-60.57767549712022</v>
      </c>
      <c r="L301" s="46">
        <f aca="true" t="shared" si="58" ref="L301:L327">+J301/$J$297*100</f>
        <v>5.873114028774254</v>
      </c>
      <c r="M301" s="47">
        <f>+I301/D301*1000</f>
        <v>264.2072738029287</v>
      </c>
      <c r="N301" s="47">
        <f>+J301/E301*1000</f>
        <v>195.61164132126257</v>
      </c>
      <c r="O301" s="46">
        <f>+N301/M301*100-100</f>
        <v>-25.962809991685305</v>
      </c>
      <c r="P301" s="47"/>
      <c r="R301" s="49"/>
      <c r="S301" s="57"/>
      <c r="T301" s="57"/>
      <c r="U301" s="57"/>
      <c r="V301" s="57"/>
      <c r="W301" s="57"/>
      <c r="X301" s="57"/>
      <c r="Y301" s="57"/>
    </row>
    <row r="302" spans="1:25" ht="12.75">
      <c r="A302" s="43" t="s">
        <v>132</v>
      </c>
      <c r="B302" s="44">
        <v>10019000</v>
      </c>
      <c r="C302" s="45">
        <v>778467.216</v>
      </c>
      <c r="D302" s="45">
        <v>123259.46</v>
      </c>
      <c r="E302" s="45">
        <v>176539.102</v>
      </c>
      <c r="F302" s="46">
        <f>+E302/D302*100-100</f>
        <v>43.22560069628733</v>
      </c>
      <c r="G302" s="46"/>
      <c r="H302" s="45">
        <v>301488.976</v>
      </c>
      <c r="I302" s="45">
        <v>43576.385</v>
      </c>
      <c r="J302" s="45">
        <v>44610.993</v>
      </c>
      <c r="K302" s="46">
        <f t="shared" si="57"/>
        <v>2.37424008439433</v>
      </c>
      <c r="L302" s="46">
        <f t="shared" si="58"/>
        <v>6.759599827263567</v>
      </c>
      <c r="M302" s="47">
        <f aca="true" t="shared" si="59" ref="M302:M326">+I302/D302*1000</f>
        <v>353.53379773041354</v>
      </c>
      <c r="N302" s="47">
        <f aca="true" t="shared" si="60" ref="N302:N326">+J302/E302*1000</f>
        <v>252.6975185361484</v>
      </c>
      <c r="O302" s="46">
        <f aca="true" t="shared" si="61" ref="O302:O326">+N302/M302*100-100</f>
        <v>-28.522387347859066</v>
      </c>
      <c r="R302" s="49"/>
      <c r="S302" s="57"/>
      <c r="T302" s="57"/>
      <c r="U302" s="57"/>
      <c r="V302" s="58"/>
      <c r="W302" s="58"/>
      <c r="X302" s="58"/>
      <c r="Y302" s="58"/>
    </row>
    <row r="303" spans="1:25" ht="12.75">
      <c r="A303" s="43" t="s">
        <v>133</v>
      </c>
      <c r="B303" s="44">
        <v>10011000</v>
      </c>
      <c r="C303" s="45">
        <v>13947.12</v>
      </c>
      <c r="D303" s="45">
        <v>1.5</v>
      </c>
      <c r="E303" s="45">
        <v>1.8</v>
      </c>
      <c r="F303" s="46"/>
      <c r="G303" s="46"/>
      <c r="H303" s="45">
        <v>8039.56</v>
      </c>
      <c r="I303" s="45">
        <v>0.622</v>
      </c>
      <c r="J303" s="45">
        <v>0.607</v>
      </c>
      <c r="K303" s="46"/>
      <c r="L303" s="46">
        <f t="shared" si="58"/>
        <v>9.197457440924898E-05</v>
      </c>
      <c r="M303" s="47">
        <f t="shared" si="59"/>
        <v>414.6666666666667</v>
      </c>
      <c r="N303" s="47">
        <f t="shared" si="60"/>
        <v>337.22222222222223</v>
      </c>
      <c r="O303" s="46">
        <f t="shared" si="61"/>
        <v>-18.676312968917472</v>
      </c>
      <c r="R303" s="49"/>
      <c r="S303" s="57"/>
      <c r="T303" s="57"/>
      <c r="U303" s="57"/>
      <c r="W303" s="58"/>
      <c r="X303" s="58"/>
      <c r="Y303" s="58"/>
    </row>
    <row r="304" spans="1:25" ht="12.75">
      <c r="A304" s="43" t="s">
        <v>134</v>
      </c>
      <c r="B304" s="44">
        <v>10030000</v>
      </c>
      <c r="C304" s="45">
        <v>72900.165</v>
      </c>
      <c r="D304" s="45">
        <v>26025.38</v>
      </c>
      <c r="E304" s="45">
        <v>43728.064</v>
      </c>
      <c r="F304" s="46">
        <f>+E304/D304*100-100</f>
        <v>68.0208473420945</v>
      </c>
      <c r="G304" s="46"/>
      <c r="H304" s="45">
        <v>32252.732</v>
      </c>
      <c r="I304" s="45">
        <v>11819.56</v>
      </c>
      <c r="J304" s="45">
        <v>10383.785</v>
      </c>
      <c r="K304" s="46">
        <f t="shared" si="57"/>
        <v>-12.147448805200867</v>
      </c>
      <c r="L304" s="46">
        <f t="shared" si="58"/>
        <v>1.5733841946163811</v>
      </c>
      <c r="M304" s="47">
        <f t="shared" si="59"/>
        <v>454.1551362554552</v>
      </c>
      <c r="N304" s="47">
        <f t="shared" si="60"/>
        <v>237.46271959353152</v>
      </c>
      <c r="O304" s="46">
        <f t="shared" si="61"/>
        <v>-47.713303090342585</v>
      </c>
      <c r="R304" s="49"/>
      <c r="S304" s="57"/>
      <c r="T304" s="57"/>
      <c r="U304" s="57"/>
      <c r="V304" s="57"/>
      <c r="W304" s="58"/>
      <c r="X304" s="58"/>
      <c r="Y304" s="58"/>
    </row>
    <row r="305" spans="1:25" ht="12.75">
      <c r="A305" s="44" t="s">
        <v>47</v>
      </c>
      <c r="B305" s="44">
        <v>12010000</v>
      </c>
      <c r="C305" s="45">
        <v>133008.724</v>
      </c>
      <c r="D305" s="45">
        <v>47337.049</v>
      </c>
      <c r="E305" s="45">
        <v>5691.513</v>
      </c>
      <c r="F305" s="46">
        <f>+E305/D305*100-100</f>
        <v>-87.97662059584661</v>
      </c>
      <c r="G305" s="46"/>
      <c r="H305" s="45">
        <v>66132.441</v>
      </c>
      <c r="I305" s="45">
        <v>21426.46</v>
      </c>
      <c r="J305" s="45">
        <v>2423.57</v>
      </c>
      <c r="K305" s="46">
        <f t="shared" si="57"/>
        <v>-88.68889214550607</v>
      </c>
      <c r="L305" s="46">
        <f t="shared" si="58"/>
        <v>0.36722704991931393</v>
      </c>
      <c r="M305" s="47">
        <f t="shared" si="59"/>
        <v>452.6361582024262</v>
      </c>
      <c r="N305" s="47">
        <f t="shared" si="60"/>
        <v>425.82174546557303</v>
      </c>
      <c r="O305" s="46">
        <f t="shared" si="61"/>
        <v>-5.924054508447227</v>
      </c>
      <c r="S305" s="57"/>
      <c r="T305" s="57"/>
      <c r="U305" s="57"/>
      <c r="W305" s="57"/>
      <c r="X305" s="57"/>
      <c r="Y305" s="57"/>
    </row>
    <row r="306" spans="1:25" ht="12.75">
      <c r="A306" s="43" t="s">
        <v>135</v>
      </c>
      <c r="B306" s="50" t="s">
        <v>223</v>
      </c>
      <c r="C306" s="45"/>
      <c r="D306" s="45"/>
      <c r="E306" s="45"/>
      <c r="F306" s="46"/>
      <c r="G306" s="46"/>
      <c r="H306" s="45">
        <v>444220.1699999999</v>
      </c>
      <c r="I306" s="45">
        <v>75690.78700000001</v>
      </c>
      <c r="J306" s="45">
        <v>66272.54799999998</v>
      </c>
      <c r="K306" s="46">
        <f t="shared" si="57"/>
        <v>-12.443045413175625</v>
      </c>
      <c r="L306" s="46">
        <f t="shared" si="58"/>
        <v>10.041827672679608</v>
      </c>
      <c r="M306" s="47"/>
      <c r="N306" s="47"/>
      <c r="O306" s="46"/>
      <c r="P306" s="47"/>
      <c r="S306" s="58"/>
      <c r="T306" s="58"/>
      <c r="U306" s="58"/>
      <c r="V306" s="47"/>
      <c r="W306" s="58"/>
      <c r="X306" s="58"/>
      <c r="Y306" s="58"/>
    </row>
    <row r="307" spans="1:25" ht="12.75">
      <c r="A307" s="43"/>
      <c r="B307" s="43"/>
      <c r="C307" s="45"/>
      <c r="D307" s="45"/>
      <c r="E307" s="45"/>
      <c r="F307" s="46"/>
      <c r="G307" s="46"/>
      <c r="H307" s="45"/>
      <c r="I307" s="45"/>
      <c r="J307" s="45"/>
      <c r="K307" s="46"/>
      <c r="L307" s="51"/>
      <c r="M307" s="47"/>
      <c r="N307" s="47"/>
      <c r="O307" s="46"/>
      <c r="Q307" s="45"/>
      <c r="R307" s="45"/>
      <c r="S307" s="45"/>
      <c r="T307" s="45"/>
      <c r="U307" s="45"/>
      <c r="W307" s="58"/>
      <c r="X307" s="58"/>
      <c r="Y307" s="58"/>
    </row>
    <row r="308" spans="1:25" ht="12.75">
      <c r="A308" s="52" t="s">
        <v>108</v>
      </c>
      <c r="B308" s="52"/>
      <c r="C308" s="45"/>
      <c r="D308" s="45"/>
      <c r="E308" s="45"/>
      <c r="F308" s="46"/>
      <c r="G308" s="46"/>
      <c r="H308" s="53">
        <f>SUM(H310:H327)</f>
        <v>2759636</v>
      </c>
      <c r="I308" s="53">
        <f>SUM(I310:I327)</f>
        <v>646691</v>
      </c>
      <c r="J308" s="53">
        <f>SUM(J310:J327)-1</f>
        <v>497513</v>
      </c>
      <c r="K308" s="51">
        <f t="shared" si="57"/>
        <v>-23.067894867873534</v>
      </c>
      <c r="L308" s="51">
        <f t="shared" si="58"/>
        <v>75.38475525217247</v>
      </c>
      <c r="M308" s="47"/>
      <c r="N308" s="47"/>
      <c r="O308" s="46"/>
      <c r="P308" s="47">
        <f>+'balanza productos_clase_sector'!B23</f>
        <v>2759636</v>
      </c>
      <c r="Q308" s="47">
        <f>+'balanza productos_clase_sector'!C23</f>
        <v>646691</v>
      </c>
      <c r="R308" s="47">
        <f>+'balanza productos_clase_sector'!D23</f>
        <v>497513</v>
      </c>
      <c r="S308" s="47"/>
      <c r="T308" s="47"/>
      <c r="U308" s="47"/>
      <c r="V308" s="47"/>
      <c r="W308" s="58"/>
      <c r="X308" s="58"/>
      <c r="Y308" s="58"/>
    </row>
    <row r="309" spans="1:18" ht="11.25">
      <c r="A309" s="43"/>
      <c r="B309" s="43"/>
      <c r="C309" s="45"/>
      <c r="D309" s="45"/>
      <c r="E309" s="45"/>
      <c r="F309" s="46"/>
      <c r="G309" s="46"/>
      <c r="H309" s="45"/>
      <c r="I309" s="45"/>
      <c r="J309" s="45"/>
      <c r="K309" s="46"/>
      <c r="L309" s="51"/>
      <c r="M309" s="47"/>
      <c r="N309" s="47"/>
      <c r="O309" s="46"/>
      <c r="P309" s="47">
        <f>+P308-H308</f>
        <v>0</v>
      </c>
      <c r="Q309" s="47">
        <f>+Q308-I308</f>
        <v>0</v>
      </c>
      <c r="R309" s="47">
        <f>+R308-J308</f>
        <v>0</v>
      </c>
    </row>
    <row r="310" spans="1:25" ht="11.25" customHeight="1">
      <c r="A310" s="43" t="s">
        <v>136</v>
      </c>
      <c r="B310" s="44">
        <v>10062000</v>
      </c>
      <c r="C310" s="45">
        <v>2405.536</v>
      </c>
      <c r="D310" s="45">
        <v>0.348</v>
      </c>
      <c r="E310" s="45">
        <v>0</v>
      </c>
      <c r="F310" s="46"/>
      <c r="G310" s="46"/>
      <c r="H310" s="45">
        <v>2077.426</v>
      </c>
      <c r="I310" s="45">
        <v>4.143</v>
      </c>
      <c r="J310" s="45">
        <v>0</v>
      </c>
      <c r="K310" s="46"/>
      <c r="L310" s="46">
        <f t="shared" si="58"/>
        <v>0</v>
      </c>
      <c r="M310" s="47">
        <f t="shared" si="59"/>
        <v>11905.172413793103</v>
      </c>
      <c r="N310" s="47" t="e">
        <f t="shared" si="60"/>
        <v>#DIV/0!</v>
      </c>
      <c r="O310" s="46" t="e">
        <f t="shared" si="61"/>
        <v>#DIV/0!</v>
      </c>
      <c r="W310" s="47"/>
      <c r="X310" s="47"/>
      <c r="Y310" s="47"/>
    </row>
    <row r="311" spans="1:22" ht="11.25">
      <c r="A311" s="43" t="s">
        <v>137</v>
      </c>
      <c r="B311" s="44">
        <v>10063000</v>
      </c>
      <c r="C311" s="45">
        <v>92816.906</v>
      </c>
      <c r="D311" s="45">
        <v>19759.701</v>
      </c>
      <c r="E311" s="45">
        <v>24225.566</v>
      </c>
      <c r="F311" s="46">
        <f aca="true" t="shared" si="62" ref="F311:F326">+E311/D311*100-100</f>
        <v>22.60087336341779</v>
      </c>
      <c r="G311" s="46"/>
      <c r="H311" s="45">
        <v>68335.419</v>
      </c>
      <c r="I311" s="45">
        <v>9343.609</v>
      </c>
      <c r="J311" s="45">
        <v>12611.327</v>
      </c>
      <c r="K311" s="46">
        <f t="shared" si="57"/>
        <v>34.972760525402975</v>
      </c>
      <c r="L311" s="46">
        <f t="shared" si="58"/>
        <v>1.9109084572666732</v>
      </c>
      <c r="M311" s="47">
        <f t="shared" si="59"/>
        <v>472.8618616243231</v>
      </c>
      <c r="N311" s="47">
        <f t="shared" si="60"/>
        <v>520.5792508624979</v>
      </c>
      <c r="O311" s="46">
        <f t="shared" si="61"/>
        <v>10.091190072775433</v>
      </c>
      <c r="T311" s="47"/>
      <c r="U311" s="47"/>
      <c r="V311" s="47"/>
    </row>
    <row r="312" spans="1:19" ht="11.25">
      <c r="A312" s="43" t="s">
        <v>138</v>
      </c>
      <c r="B312" s="44">
        <v>10064000</v>
      </c>
      <c r="C312" s="45">
        <v>29668.9</v>
      </c>
      <c r="D312" s="45">
        <v>5683.567</v>
      </c>
      <c r="E312" s="45">
        <v>4280.357</v>
      </c>
      <c r="F312" s="46">
        <f t="shared" si="62"/>
        <v>-24.68889695502841</v>
      </c>
      <c r="G312" s="46"/>
      <c r="H312" s="45">
        <v>17065.018</v>
      </c>
      <c r="I312" s="45">
        <v>2337.999</v>
      </c>
      <c r="J312" s="45">
        <v>1666.304</v>
      </c>
      <c r="K312" s="46">
        <f t="shared" si="57"/>
        <v>-28.729481920223222</v>
      </c>
      <c r="L312" s="46">
        <f t="shared" si="58"/>
        <v>0.25248369231701684</v>
      </c>
      <c r="M312" s="47">
        <f t="shared" si="59"/>
        <v>411.3612103103561</v>
      </c>
      <c r="N312" s="47">
        <f t="shared" si="60"/>
        <v>389.29089325960433</v>
      </c>
      <c r="O312" s="46">
        <f t="shared" si="61"/>
        <v>-5.365191587729086</v>
      </c>
      <c r="Q312" s="47"/>
      <c r="R312" s="47"/>
      <c r="S312" s="47"/>
    </row>
    <row r="313" spans="1:16" ht="11.25">
      <c r="A313" s="43" t="s">
        <v>139</v>
      </c>
      <c r="B313" s="44">
        <v>11010000</v>
      </c>
      <c r="C313" s="45">
        <v>4466.003</v>
      </c>
      <c r="D313" s="45">
        <v>924.1</v>
      </c>
      <c r="E313" s="45">
        <v>753.201</v>
      </c>
      <c r="F313" s="46">
        <f t="shared" si="62"/>
        <v>-18.49356130288929</v>
      </c>
      <c r="G313" s="46"/>
      <c r="H313" s="45">
        <v>1889.908</v>
      </c>
      <c r="I313" s="45">
        <v>306.397</v>
      </c>
      <c r="J313" s="45">
        <v>325.481</v>
      </c>
      <c r="K313" s="46">
        <f t="shared" si="57"/>
        <v>6.228520514234788</v>
      </c>
      <c r="L313" s="46">
        <f t="shared" si="58"/>
        <v>0.04931791837445925</v>
      </c>
      <c r="M313" s="47">
        <f t="shared" si="59"/>
        <v>331.5626014500595</v>
      </c>
      <c r="N313" s="47">
        <f t="shared" si="60"/>
        <v>432.1303343994498</v>
      </c>
      <c r="O313" s="46">
        <f t="shared" si="61"/>
        <v>30.331446462769406</v>
      </c>
      <c r="P313" s="47"/>
    </row>
    <row r="314" spans="1:15" ht="11.25">
      <c r="A314" s="43" t="s">
        <v>140</v>
      </c>
      <c r="B314" s="44">
        <v>15121110</v>
      </c>
      <c r="C314" s="45">
        <v>1813.336</v>
      </c>
      <c r="D314" s="45">
        <v>56</v>
      </c>
      <c r="E314" s="45">
        <v>609.824</v>
      </c>
      <c r="F314" s="46">
        <f t="shared" si="62"/>
        <v>988.9714285714285</v>
      </c>
      <c r="G314" s="46"/>
      <c r="H314" s="45">
        <v>3291.884</v>
      </c>
      <c r="I314" s="45">
        <v>64.85</v>
      </c>
      <c r="J314" s="45">
        <v>1066.926</v>
      </c>
      <c r="K314" s="46">
        <f t="shared" si="57"/>
        <v>1545.2212798766386</v>
      </c>
      <c r="L314" s="46">
        <f t="shared" si="58"/>
        <v>0.16166402763782928</v>
      </c>
      <c r="M314" s="47">
        <f t="shared" si="59"/>
        <v>1158.0357142857142</v>
      </c>
      <c r="N314" s="47">
        <f t="shared" si="60"/>
        <v>1749.5638085742773</v>
      </c>
      <c r="O314" s="46">
        <f t="shared" si="61"/>
        <v>51.08029804188055</v>
      </c>
    </row>
    <row r="315" spans="1:15" ht="11.25">
      <c r="A315" s="43" t="s">
        <v>141</v>
      </c>
      <c r="B315" s="44">
        <v>15121910</v>
      </c>
      <c r="C315" s="45">
        <v>3851.353</v>
      </c>
      <c r="D315" s="45">
        <v>641.071</v>
      </c>
      <c r="E315" s="45">
        <v>2254.119</v>
      </c>
      <c r="F315" s="46">
        <f t="shared" si="62"/>
        <v>251.61768353271327</v>
      </c>
      <c r="G315" s="46"/>
      <c r="H315" s="45">
        <v>6983.906</v>
      </c>
      <c r="I315" s="45">
        <v>1082.108</v>
      </c>
      <c r="J315" s="45">
        <v>2513.277</v>
      </c>
      <c r="K315" s="46">
        <f t="shared" si="57"/>
        <v>132.2575010997054</v>
      </c>
      <c r="L315" s="46">
        <f t="shared" si="58"/>
        <v>0.38081974044078093</v>
      </c>
      <c r="M315" s="47">
        <f t="shared" si="59"/>
        <v>1687.9690393107783</v>
      </c>
      <c r="N315" s="47">
        <f t="shared" si="60"/>
        <v>1114.9708600122708</v>
      </c>
      <c r="O315" s="46">
        <f t="shared" si="61"/>
        <v>-33.94601239442582</v>
      </c>
    </row>
    <row r="316" spans="1:15" ht="11.25">
      <c r="A316" s="43" t="s">
        <v>142</v>
      </c>
      <c r="B316" s="44">
        <v>15071000</v>
      </c>
      <c r="C316" s="45">
        <v>54.001</v>
      </c>
      <c r="D316" s="45">
        <v>0</v>
      </c>
      <c r="E316" s="45">
        <v>0</v>
      </c>
      <c r="F316" s="46"/>
      <c r="G316" s="46"/>
      <c r="H316" s="45">
        <v>45.498</v>
      </c>
      <c r="I316" s="45">
        <v>0</v>
      </c>
      <c r="J316" s="45">
        <v>0</v>
      </c>
      <c r="K316" s="46"/>
      <c r="L316" s="46">
        <f t="shared" si="58"/>
        <v>0</v>
      </c>
      <c r="M316" s="47"/>
      <c r="N316" s="47"/>
      <c r="O316" s="46"/>
    </row>
    <row r="317" spans="1:15" ht="11.25">
      <c r="A317" s="43" t="s">
        <v>143</v>
      </c>
      <c r="B317" s="44">
        <v>15079000</v>
      </c>
      <c r="C317" s="45">
        <v>4132.332</v>
      </c>
      <c r="D317" s="45">
        <v>633.273</v>
      </c>
      <c r="E317" s="45">
        <v>696.353</v>
      </c>
      <c r="F317" s="46">
        <f t="shared" si="62"/>
        <v>9.960948911448924</v>
      </c>
      <c r="G317" s="46"/>
      <c r="H317" s="45">
        <v>6325.249</v>
      </c>
      <c r="I317" s="45">
        <v>865.905</v>
      </c>
      <c r="J317" s="45">
        <v>879.253</v>
      </c>
      <c r="K317" s="46">
        <f t="shared" si="57"/>
        <v>1.5415085950537275</v>
      </c>
      <c r="L317" s="46">
        <f t="shared" si="58"/>
        <v>0.13322721659481943</v>
      </c>
      <c r="M317" s="47">
        <f t="shared" si="59"/>
        <v>1367.3486790057368</v>
      </c>
      <c r="N317" s="47">
        <f t="shared" si="60"/>
        <v>1262.654142367449</v>
      </c>
      <c r="O317" s="46">
        <f t="shared" si="61"/>
        <v>-7.656754875019601</v>
      </c>
    </row>
    <row r="318" spans="1:15" ht="11.25">
      <c r="A318" s="43" t="s">
        <v>144</v>
      </c>
      <c r="B318" s="44">
        <v>15179000</v>
      </c>
      <c r="C318" s="45">
        <v>275962.662</v>
      </c>
      <c r="D318" s="45">
        <v>87049.326</v>
      </c>
      <c r="E318" s="45">
        <v>60708.033</v>
      </c>
      <c r="F318" s="46">
        <f t="shared" si="62"/>
        <v>-30.260191790571696</v>
      </c>
      <c r="G318" s="46"/>
      <c r="H318" s="45">
        <v>382398.035</v>
      </c>
      <c r="I318" s="45">
        <v>111968.355</v>
      </c>
      <c r="J318" s="45">
        <v>60098.169</v>
      </c>
      <c r="K318" s="46">
        <f t="shared" si="57"/>
        <v>-46.32575516537686</v>
      </c>
      <c r="L318" s="46">
        <f t="shared" si="58"/>
        <v>9.106266089868402</v>
      </c>
      <c r="M318" s="47">
        <f t="shared" si="59"/>
        <v>1286.2633192587841</v>
      </c>
      <c r="N318" s="47">
        <f t="shared" si="60"/>
        <v>989.9541465953937</v>
      </c>
      <c r="O318" s="46">
        <f t="shared" si="61"/>
        <v>-23.0364318275157</v>
      </c>
    </row>
    <row r="319" spans="1:15" ht="11.25">
      <c r="A319" s="43" t="s">
        <v>14</v>
      </c>
      <c r="B319" s="44">
        <v>17019900</v>
      </c>
      <c r="C319" s="45">
        <v>548540.027</v>
      </c>
      <c r="D319" s="45">
        <v>133549.529</v>
      </c>
      <c r="E319" s="45">
        <v>120535.139</v>
      </c>
      <c r="F319" s="46">
        <f t="shared" si="62"/>
        <v>-9.744991313297717</v>
      </c>
      <c r="G319" s="46"/>
      <c r="H319" s="45">
        <v>222185.267</v>
      </c>
      <c r="I319" s="45">
        <v>49150.16</v>
      </c>
      <c r="J319" s="45">
        <v>50407.428</v>
      </c>
      <c r="K319" s="46">
        <f t="shared" si="57"/>
        <v>2.5580140532604645</v>
      </c>
      <c r="L319" s="46">
        <f t="shared" si="58"/>
        <v>7.637894130749358</v>
      </c>
      <c r="M319" s="47">
        <f t="shared" si="59"/>
        <v>368.0294522042081</v>
      </c>
      <c r="N319" s="47">
        <f t="shared" si="60"/>
        <v>418.19695416786305</v>
      </c>
      <c r="O319" s="46">
        <f t="shared" si="61"/>
        <v>13.63138239703126</v>
      </c>
    </row>
    <row r="320" spans="1:18" ht="11.25">
      <c r="A320" s="43" t="s">
        <v>111</v>
      </c>
      <c r="B320" s="50" t="s">
        <v>223</v>
      </c>
      <c r="C320" s="45">
        <v>7068.525</v>
      </c>
      <c r="D320" s="45">
        <v>1097.983</v>
      </c>
      <c r="E320" s="45">
        <v>800.025</v>
      </c>
      <c r="F320" s="46">
        <f t="shared" si="62"/>
        <v>-27.136850024089625</v>
      </c>
      <c r="G320" s="46"/>
      <c r="H320" s="45">
        <v>24949.988</v>
      </c>
      <c r="I320" s="45">
        <v>4152.129</v>
      </c>
      <c r="J320" s="45">
        <v>1771.639</v>
      </c>
      <c r="K320" s="46">
        <f t="shared" si="57"/>
        <v>-57.33179291876529</v>
      </c>
      <c r="L320" s="46">
        <f t="shared" si="58"/>
        <v>0.26844438720235164</v>
      </c>
      <c r="M320" s="47">
        <f t="shared" si="59"/>
        <v>3781.5968006790636</v>
      </c>
      <c r="N320" s="47">
        <f t="shared" si="60"/>
        <v>2214.47954751414</v>
      </c>
      <c r="O320" s="46">
        <f t="shared" si="61"/>
        <v>-41.44062246095393</v>
      </c>
      <c r="R320" s="49"/>
    </row>
    <row r="321" spans="1:18" ht="11.25">
      <c r="A321" s="43" t="s">
        <v>112</v>
      </c>
      <c r="B321" s="50" t="s">
        <v>223</v>
      </c>
      <c r="C321" s="45">
        <v>416.202</v>
      </c>
      <c r="D321" s="45">
        <v>141.513</v>
      </c>
      <c r="E321" s="45">
        <v>51.234</v>
      </c>
      <c r="F321" s="46">
        <f t="shared" si="62"/>
        <v>-63.795552352080726</v>
      </c>
      <c r="G321" s="51"/>
      <c r="H321" s="45">
        <v>1944.142</v>
      </c>
      <c r="I321" s="45">
        <v>647.819</v>
      </c>
      <c r="J321" s="45">
        <v>111.998</v>
      </c>
      <c r="K321" s="46">
        <f t="shared" si="57"/>
        <v>-82.71152899189434</v>
      </c>
      <c r="L321" s="46">
        <f t="shared" si="58"/>
        <v>0.01697029387922087</v>
      </c>
      <c r="M321" s="47">
        <f t="shared" si="59"/>
        <v>4577.805572632902</v>
      </c>
      <c r="N321" s="47">
        <f t="shared" si="60"/>
        <v>2186.0092907053913</v>
      </c>
      <c r="O321" s="46">
        <f t="shared" si="61"/>
        <v>-52.24765980071716</v>
      </c>
      <c r="R321" s="49"/>
    </row>
    <row r="322" spans="1:18" ht="11.25">
      <c r="A322" s="43" t="s">
        <v>114</v>
      </c>
      <c r="B322" s="50" t="s">
        <v>223</v>
      </c>
      <c r="C322" s="45">
        <v>7139.1</v>
      </c>
      <c r="D322" s="45">
        <v>1437.831</v>
      </c>
      <c r="E322" s="45">
        <v>1452.366</v>
      </c>
      <c r="F322" s="46">
        <f t="shared" si="62"/>
        <v>1.0108976646073131</v>
      </c>
      <c r="G322" s="46"/>
      <c r="H322" s="45">
        <v>33620.638</v>
      </c>
      <c r="I322" s="45">
        <v>6580.295</v>
      </c>
      <c r="J322" s="45">
        <v>5093.932</v>
      </c>
      <c r="K322" s="46">
        <f t="shared" si="57"/>
        <v>-22.58809065551013</v>
      </c>
      <c r="L322" s="46">
        <f t="shared" si="58"/>
        <v>0.7718488101641753</v>
      </c>
      <c r="M322" s="47">
        <f t="shared" si="59"/>
        <v>4576.542723032123</v>
      </c>
      <c r="N322" s="47">
        <f t="shared" si="60"/>
        <v>3507.3335509093436</v>
      </c>
      <c r="O322" s="46">
        <f t="shared" si="61"/>
        <v>-23.36281417721345</v>
      </c>
      <c r="R322" s="49"/>
    </row>
    <row r="323" spans="1:18" ht="11.25">
      <c r="A323" s="43" t="s">
        <v>145</v>
      </c>
      <c r="B323" s="50" t="s">
        <v>223</v>
      </c>
      <c r="C323" s="45">
        <v>86840.178</v>
      </c>
      <c r="D323" s="45">
        <v>21505.031</v>
      </c>
      <c r="E323" s="45">
        <v>22347.581</v>
      </c>
      <c r="F323" s="46">
        <f t="shared" si="62"/>
        <v>3.9179204159249963</v>
      </c>
      <c r="G323" s="46"/>
      <c r="H323" s="45">
        <v>419426.659</v>
      </c>
      <c r="I323" s="45">
        <v>85765.895</v>
      </c>
      <c r="J323" s="45">
        <v>74155.829</v>
      </c>
      <c r="K323" s="46">
        <f t="shared" si="57"/>
        <v>-13.536926303864732</v>
      </c>
      <c r="L323" s="46">
        <f t="shared" si="58"/>
        <v>11.236327532520663</v>
      </c>
      <c r="M323" s="47">
        <f t="shared" si="59"/>
        <v>3988.178161659009</v>
      </c>
      <c r="N323" s="47">
        <f t="shared" si="60"/>
        <v>3318.293331166358</v>
      </c>
      <c r="O323" s="46">
        <f t="shared" si="61"/>
        <v>-16.796762916278325</v>
      </c>
      <c r="P323" s="47"/>
      <c r="R323" s="49"/>
    </row>
    <row r="324" spans="1:18" ht="11.25">
      <c r="A324" s="43" t="s">
        <v>146</v>
      </c>
      <c r="B324" s="50" t="s">
        <v>223</v>
      </c>
      <c r="C324" s="45">
        <v>3095.952</v>
      </c>
      <c r="D324" s="45">
        <v>497.522</v>
      </c>
      <c r="E324" s="45">
        <v>597.921</v>
      </c>
      <c r="F324" s="46">
        <f t="shared" si="62"/>
        <v>20.179811144029827</v>
      </c>
      <c r="G324" s="46"/>
      <c r="H324" s="45">
        <v>13164.136</v>
      </c>
      <c r="I324" s="45">
        <v>1789.627</v>
      </c>
      <c r="J324" s="45">
        <v>1581.543</v>
      </c>
      <c r="K324" s="46">
        <f t="shared" si="57"/>
        <v>-11.627227349609726</v>
      </c>
      <c r="L324" s="46">
        <f t="shared" si="58"/>
        <v>0.23964043547763897</v>
      </c>
      <c r="M324" s="47">
        <f t="shared" si="59"/>
        <v>3597.0811341006024</v>
      </c>
      <c r="N324" s="47">
        <f t="shared" si="60"/>
        <v>2645.070168132579</v>
      </c>
      <c r="O324" s="46">
        <f t="shared" si="61"/>
        <v>-26.46620775224909</v>
      </c>
      <c r="P324" s="47"/>
      <c r="Q324" s="47"/>
      <c r="R324" s="49"/>
    </row>
    <row r="325" spans="1:18" ht="11.25">
      <c r="A325" s="43" t="s">
        <v>147</v>
      </c>
      <c r="B325" s="50" t="s">
        <v>223</v>
      </c>
      <c r="C325" s="45">
        <v>2854.1</v>
      </c>
      <c r="D325" s="45">
        <v>806.987</v>
      </c>
      <c r="E325" s="45">
        <v>948.113</v>
      </c>
      <c r="F325" s="46">
        <f t="shared" si="62"/>
        <v>17.4880140572277</v>
      </c>
      <c r="G325" s="46"/>
      <c r="H325" s="45">
        <v>7727.731</v>
      </c>
      <c r="I325" s="45">
        <v>1929.703</v>
      </c>
      <c r="J325" s="45">
        <v>2569.724</v>
      </c>
      <c r="K325" s="46">
        <f t="shared" si="57"/>
        <v>33.16681375320451</v>
      </c>
      <c r="L325" s="46">
        <f t="shared" si="58"/>
        <v>0.38937276976809376</v>
      </c>
      <c r="M325" s="47">
        <f t="shared" si="59"/>
        <v>2391.2442207867043</v>
      </c>
      <c r="N325" s="47">
        <f t="shared" si="60"/>
        <v>2710.3562550033594</v>
      </c>
      <c r="O325" s="46">
        <f t="shared" si="61"/>
        <v>13.345020614902708</v>
      </c>
      <c r="P325" s="47"/>
      <c r="Q325" s="47"/>
      <c r="R325" s="49"/>
    </row>
    <row r="326" spans="1:18" ht="11.25">
      <c r="A326" s="43" t="s">
        <v>148</v>
      </c>
      <c r="B326" s="50" t="s">
        <v>223</v>
      </c>
      <c r="C326" s="45">
        <v>24477.33</v>
      </c>
      <c r="D326" s="45">
        <v>6649.92</v>
      </c>
      <c r="E326" s="45">
        <v>7069.356</v>
      </c>
      <c r="F326" s="46">
        <f t="shared" si="62"/>
        <v>6.307384148982237</v>
      </c>
      <c r="G326" s="46"/>
      <c r="H326" s="45">
        <v>41443.83</v>
      </c>
      <c r="I326" s="45">
        <v>11145.06</v>
      </c>
      <c r="J326" s="45">
        <v>9254.226</v>
      </c>
      <c r="K326" s="46">
        <f t="shared" si="57"/>
        <v>-16.965669094648206</v>
      </c>
      <c r="L326" s="46">
        <f t="shared" si="58"/>
        <v>1.4022298152174737</v>
      </c>
      <c r="M326" s="47">
        <f t="shared" si="59"/>
        <v>1675.9690342139452</v>
      </c>
      <c r="N326" s="47">
        <f t="shared" si="60"/>
        <v>1309.0620984429136</v>
      </c>
      <c r="O326" s="46">
        <f t="shared" si="61"/>
        <v>-21.892226424285738</v>
      </c>
      <c r="R326" s="49"/>
    </row>
    <row r="327" spans="1:21" ht="11.25">
      <c r="A327" s="43" t="s">
        <v>135</v>
      </c>
      <c r="B327" s="50" t="s">
        <v>223</v>
      </c>
      <c r="C327" s="45"/>
      <c r="D327" s="45"/>
      <c r="E327" s="45"/>
      <c r="F327" s="46"/>
      <c r="G327" s="46"/>
      <c r="H327" s="45">
        <v>1506761.266</v>
      </c>
      <c r="I327" s="45">
        <v>359556.94600000005</v>
      </c>
      <c r="J327" s="45">
        <v>273406.944</v>
      </c>
      <c r="K327" s="46">
        <f t="shared" si="57"/>
        <v>-23.96004387021354</v>
      </c>
      <c r="L327" s="46">
        <f t="shared" si="58"/>
        <v>41.42749145788034</v>
      </c>
      <c r="M327" s="47"/>
      <c r="N327" s="47"/>
      <c r="O327" s="46"/>
      <c r="R327" s="49"/>
      <c r="S327" s="47"/>
      <c r="T327" s="47"/>
      <c r="U327" s="47"/>
    </row>
    <row r="328" spans="1:18" ht="11.25">
      <c r="A328" s="159"/>
      <c r="B328" s="159"/>
      <c r="C328" s="171"/>
      <c r="D328" s="171"/>
      <c r="E328" s="171"/>
      <c r="F328" s="171"/>
      <c r="G328" s="171"/>
      <c r="H328" s="202"/>
      <c r="I328" s="202"/>
      <c r="J328" s="202"/>
      <c r="K328" s="159"/>
      <c r="L328" s="159"/>
      <c r="R328" s="49"/>
    </row>
    <row r="329" spans="1:18" ht="11.25">
      <c r="A329" s="43" t="s">
        <v>149</v>
      </c>
      <c r="B329" s="43"/>
      <c r="C329" s="43"/>
      <c r="D329" s="43"/>
      <c r="E329" s="43"/>
      <c r="F329" s="43"/>
      <c r="G329" s="43"/>
      <c r="H329" s="43"/>
      <c r="I329" s="43"/>
      <c r="J329" s="43"/>
      <c r="K329" s="43"/>
      <c r="L329" s="43"/>
      <c r="R329" s="49"/>
    </row>
    <row r="330" ht="11.25">
      <c r="R330" s="49"/>
    </row>
    <row r="331" spans="1:18" ht="19.5" customHeight="1">
      <c r="A331" s="278" t="s">
        <v>519</v>
      </c>
      <c r="B331" s="278"/>
      <c r="C331" s="278"/>
      <c r="D331" s="278"/>
      <c r="E331" s="278"/>
      <c r="F331" s="278"/>
      <c r="G331" s="278"/>
      <c r="H331" s="278"/>
      <c r="I331" s="278"/>
      <c r="J331" s="278"/>
      <c r="K331" s="278"/>
      <c r="L331" s="154"/>
      <c r="R331" s="49"/>
    </row>
    <row r="332" spans="1:20" ht="19.5" customHeight="1">
      <c r="A332" s="276" t="s">
        <v>430</v>
      </c>
      <c r="B332" s="276"/>
      <c r="C332" s="276"/>
      <c r="D332" s="276"/>
      <c r="E332" s="276"/>
      <c r="F332" s="276"/>
      <c r="G332" s="276"/>
      <c r="H332" s="276"/>
      <c r="I332" s="276"/>
      <c r="J332" s="276"/>
      <c r="K332" s="276"/>
      <c r="L332" s="155"/>
      <c r="R332" s="49"/>
      <c r="S332" s="47"/>
      <c r="T332" s="47"/>
    </row>
    <row r="333" spans="1:21" ht="12.75">
      <c r="A333" s="43"/>
      <c r="B333" s="43"/>
      <c r="C333" s="282" t="s">
        <v>182</v>
      </c>
      <c r="D333" s="282"/>
      <c r="E333" s="282"/>
      <c r="F333" s="282"/>
      <c r="G333" s="50"/>
      <c r="H333" s="282" t="s">
        <v>351</v>
      </c>
      <c r="I333" s="282"/>
      <c r="J333" s="282"/>
      <c r="K333" s="282"/>
      <c r="L333" s="50"/>
      <c r="M333" s="279"/>
      <c r="N333" s="279"/>
      <c r="O333" s="279"/>
      <c r="P333" s="156"/>
      <c r="Q333" s="156"/>
      <c r="R333" s="57"/>
      <c r="S333" s="57"/>
      <c r="T333" s="57"/>
      <c r="U333" s="156"/>
    </row>
    <row r="334" spans="1:21" ht="12.75">
      <c r="A334" s="43" t="s">
        <v>199</v>
      </c>
      <c r="B334" s="158" t="s">
        <v>167</v>
      </c>
      <c r="C334" s="157">
        <f>+C294</f>
        <v>2008</v>
      </c>
      <c r="D334" s="280" t="str">
        <f>+D294</f>
        <v>Enero - marzo</v>
      </c>
      <c r="E334" s="280"/>
      <c r="F334" s="280"/>
      <c r="G334" s="50"/>
      <c r="H334" s="157">
        <f>+H294</f>
        <v>2008</v>
      </c>
      <c r="I334" s="280" t="str">
        <f>+D334</f>
        <v>Enero - marzo</v>
      </c>
      <c r="J334" s="280"/>
      <c r="K334" s="280"/>
      <c r="L334" s="158" t="s">
        <v>394</v>
      </c>
      <c r="M334" s="281"/>
      <c r="N334" s="281"/>
      <c r="O334" s="281"/>
      <c r="P334" s="156"/>
      <c r="Q334" s="156"/>
      <c r="R334" s="58"/>
      <c r="S334" s="58"/>
      <c r="T334" s="58"/>
      <c r="U334" s="156"/>
    </row>
    <row r="335" spans="1:20" ht="12.75">
      <c r="A335" s="159"/>
      <c r="B335" s="163" t="s">
        <v>48</v>
      </c>
      <c r="C335" s="159"/>
      <c r="D335" s="160">
        <f>+D295</f>
        <v>2008</v>
      </c>
      <c r="E335" s="160">
        <f>+E295</f>
        <v>2009</v>
      </c>
      <c r="F335" s="161" t="str">
        <f>+F295</f>
        <v>Var % 09/08</v>
      </c>
      <c r="G335" s="163"/>
      <c r="H335" s="159"/>
      <c r="I335" s="160">
        <f>+I295</f>
        <v>2008</v>
      </c>
      <c r="J335" s="160">
        <f>+J295</f>
        <v>2009</v>
      </c>
      <c r="K335" s="161" t="str">
        <f>+K295</f>
        <v>Var % 09/08</v>
      </c>
      <c r="L335" s="163">
        <v>2008</v>
      </c>
      <c r="M335" s="164"/>
      <c r="N335" s="164"/>
      <c r="O335" s="163"/>
      <c r="R335" s="58"/>
      <c r="S335" s="58"/>
      <c r="T335" s="58"/>
    </row>
    <row r="336" spans="1:20" s="167" customFormat="1" ht="12.75">
      <c r="A336" s="165" t="s">
        <v>404</v>
      </c>
      <c r="B336" s="165"/>
      <c r="C336" s="165"/>
      <c r="D336" s="165"/>
      <c r="E336" s="165"/>
      <c r="F336" s="165"/>
      <c r="G336" s="165"/>
      <c r="H336" s="165">
        <f>+H346+H338+H352+H357</f>
        <v>1124268.377</v>
      </c>
      <c r="I336" s="165">
        <f>+I346+I338+I352+I357</f>
        <v>131136.96800000002</v>
      </c>
      <c r="J336" s="165">
        <f>+J346+J338+J352+J357</f>
        <v>97093.27799999999</v>
      </c>
      <c r="K336" s="166">
        <f>+J336/I336*100-100</f>
        <v>-25.96040652701383</v>
      </c>
      <c r="L336" s="165"/>
      <c r="R336" s="58"/>
      <c r="S336" s="58"/>
      <c r="T336" s="58"/>
    </row>
    <row r="337" spans="1:20" ht="12.75">
      <c r="A337" s="156"/>
      <c r="B337" s="167"/>
      <c r="C337" s="167"/>
      <c r="D337" s="167"/>
      <c r="F337" s="167"/>
      <c r="G337" s="167"/>
      <c r="H337" s="167"/>
      <c r="J337" s="203"/>
      <c r="K337" s="167"/>
      <c r="M337" s="48"/>
      <c r="N337" s="48"/>
      <c r="O337" s="48"/>
      <c r="R337" s="57"/>
      <c r="S337" s="57"/>
      <c r="T337" s="57"/>
    </row>
    <row r="338" spans="1:20" ht="12.75">
      <c r="A338" s="190" t="s">
        <v>410</v>
      </c>
      <c r="B338" s="204"/>
      <c r="C338" s="56">
        <f>SUM(C339:C344)</f>
        <v>1045509.089</v>
      </c>
      <c r="D338" s="56">
        <f>SUM(D339:D344)</f>
        <v>131491.809</v>
      </c>
      <c r="E338" s="56">
        <f>SUM(E339:E344)</f>
        <v>72391.54000000001</v>
      </c>
      <c r="F338" s="51">
        <f aca="true" t="shared" si="63" ref="F338:F355">+E338/D338*100-100</f>
        <v>-44.945969980533164</v>
      </c>
      <c r="G338" s="56"/>
      <c r="H338" s="56">
        <f>SUM(H339:H344)</f>
        <v>787179.025</v>
      </c>
      <c r="I338" s="56">
        <f>SUM(I339:I344)</f>
        <v>67668.581</v>
      </c>
      <c r="J338" s="56">
        <f>SUM(J339:J344)</f>
        <v>30120.722999999994</v>
      </c>
      <c r="K338" s="51">
        <f aca="true" t="shared" si="64" ref="K338:K355">+J338/I338*100-100</f>
        <v>-55.48787553266413</v>
      </c>
      <c r="L338" s="54">
        <f aca="true" t="shared" si="65" ref="L338:L344">+J338/$J$338*100</f>
        <v>100</v>
      </c>
      <c r="M338" s="47">
        <f aca="true" t="shared" si="66" ref="M338:M365">+I338/D338*1000</f>
        <v>514.6220248593584</v>
      </c>
      <c r="N338" s="47">
        <f aca="true" t="shared" si="67" ref="N338:N365">+J338/E338*1000</f>
        <v>416.0807050105577</v>
      </c>
      <c r="O338" s="46">
        <f aca="true" t="shared" si="68" ref="O338:O365">+N338/M338*100-100</f>
        <v>-19.14829041289694</v>
      </c>
      <c r="R338" s="58"/>
      <c r="S338" s="58"/>
      <c r="T338" s="58"/>
    </row>
    <row r="339" spans="1:20" ht="12.75">
      <c r="A339" s="156" t="s">
        <v>411</v>
      </c>
      <c r="B339" s="204" t="s">
        <v>223</v>
      </c>
      <c r="C339" s="205">
        <v>492926.06</v>
      </c>
      <c r="D339" s="205">
        <v>73290.787</v>
      </c>
      <c r="E339" s="205">
        <v>22933.006</v>
      </c>
      <c r="F339" s="46">
        <f t="shared" si="63"/>
        <v>-68.70956509172156</v>
      </c>
      <c r="G339" s="205"/>
      <c r="H339" s="205">
        <v>324133.092</v>
      </c>
      <c r="I339" s="205">
        <v>35701.977</v>
      </c>
      <c r="J339" s="205">
        <v>6886.592</v>
      </c>
      <c r="K339" s="46">
        <f t="shared" si="64"/>
        <v>-80.71089452553286</v>
      </c>
      <c r="L339" s="49">
        <f t="shared" si="65"/>
        <v>22.863302451272503</v>
      </c>
      <c r="M339" s="47">
        <f t="shared" si="66"/>
        <v>487.1277613651495</v>
      </c>
      <c r="N339" s="47">
        <f t="shared" si="67"/>
        <v>300.29172800111763</v>
      </c>
      <c r="O339" s="46">
        <f t="shared" si="68"/>
        <v>-38.354626482472256</v>
      </c>
      <c r="R339" s="58"/>
      <c r="S339" s="58"/>
      <c r="T339" s="58"/>
    </row>
    <row r="340" spans="1:20" ht="12.75">
      <c r="A340" s="156" t="s">
        <v>412</v>
      </c>
      <c r="B340" s="204" t="s">
        <v>223</v>
      </c>
      <c r="C340" s="205">
        <v>100795.883</v>
      </c>
      <c r="D340" s="205">
        <v>9998.735</v>
      </c>
      <c r="E340" s="205">
        <v>20687.283</v>
      </c>
      <c r="F340" s="46">
        <f t="shared" si="63"/>
        <v>106.89900272384455</v>
      </c>
      <c r="G340" s="205"/>
      <c r="H340" s="205">
        <v>95730.416</v>
      </c>
      <c r="I340" s="205">
        <v>6152.329</v>
      </c>
      <c r="J340" s="205">
        <v>8519.88</v>
      </c>
      <c r="K340" s="46">
        <f t="shared" si="64"/>
        <v>38.48219105317676</v>
      </c>
      <c r="L340" s="49">
        <f t="shared" si="65"/>
        <v>28.285775211969515</v>
      </c>
      <c r="M340" s="47">
        <f t="shared" si="66"/>
        <v>615.3107368082061</v>
      </c>
      <c r="N340" s="47">
        <f t="shared" si="67"/>
        <v>411.84141967797314</v>
      </c>
      <c r="O340" s="46">
        <f t="shared" si="68"/>
        <v>-33.06773390395995</v>
      </c>
      <c r="R340" s="58"/>
      <c r="S340" s="58"/>
      <c r="T340" s="58"/>
    </row>
    <row r="341" spans="1:20" ht="11.25">
      <c r="A341" s="156" t="s">
        <v>413</v>
      </c>
      <c r="B341" s="204" t="s">
        <v>223</v>
      </c>
      <c r="C341" s="205">
        <v>68035.668</v>
      </c>
      <c r="D341" s="205">
        <v>16165.322</v>
      </c>
      <c r="E341" s="205">
        <v>10263.671</v>
      </c>
      <c r="F341" s="46">
        <f t="shared" si="63"/>
        <v>-36.50809430211164</v>
      </c>
      <c r="G341" s="205"/>
      <c r="H341" s="205">
        <v>38412.426</v>
      </c>
      <c r="I341" s="205">
        <v>6538.714</v>
      </c>
      <c r="J341" s="205">
        <v>5618.9</v>
      </c>
      <c r="K341" s="46">
        <f t="shared" si="64"/>
        <v>-14.067200369981009</v>
      </c>
      <c r="L341" s="49">
        <f t="shared" si="65"/>
        <v>18.654598696053878</v>
      </c>
      <c r="M341" s="47">
        <f t="shared" si="66"/>
        <v>404.4901796574173</v>
      </c>
      <c r="N341" s="47">
        <f t="shared" si="67"/>
        <v>547.455194150319</v>
      </c>
      <c r="O341" s="46">
        <f t="shared" si="68"/>
        <v>35.344495783305774</v>
      </c>
      <c r="R341" s="47"/>
      <c r="S341" s="47"/>
      <c r="T341" s="47"/>
    </row>
    <row r="342" spans="1:15" ht="11.25">
      <c r="A342" s="156" t="s">
        <v>414</v>
      </c>
      <c r="B342" s="204" t="s">
        <v>223</v>
      </c>
      <c r="C342" s="205">
        <v>75583.712</v>
      </c>
      <c r="D342" s="205">
        <v>1132.49</v>
      </c>
      <c r="E342" s="205">
        <v>468.8</v>
      </c>
      <c r="F342" s="46">
        <f t="shared" si="63"/>
        <v>-58.6044909888829</v>
      </c>
      <c r="G342" s="205"/>
      <c r="H342" s="205">
        <v>90936.434</v>
      </c>
      <c r="I342" s="205">
        <v>752.86</v>
      </c>
      <c r="J342" s="205">
        <v>714.57</v>
      </c>
      <c r="K342" s="46">
        <f t="shared" si="64"/>
        <v>-5.085938952793342</v>
      </c>
      <c r="L342" s="49">
        <f t="shared" si="65"/>
        <v>2.3723534126322274</v>
      </c>
      <c r="M342" s="47">
        <f t="shared" si="66"/>
        <v>664.7829119903929</v>
      </c>
      <c r="N342" s="47">
        <f t="shared" si="67"/>
        <v>1524.2534129692833</v>
      </c>
      <c r="O342" s="46">
        <f t="shared" si="68"/>
        <v>129.28588949520275</v>
      </c>
    </row>
    <row r="343" spans="1:15" ht="11.25">
      <c r="A343" s="156" t="s">
        <v>415</v>
      </c>
      <c r="B343" s="204" t="s">
        <v>223</v>
      </c>
      <c r="C343" s="205">
        <v>87767.065</v>
      </c>
      <c r="D343" s="205">
        <v>13272.662</v>
      </c>
      <c r="E343" s="205">
        <v>24.568</v>
      </c>
      <c r="F343" s="46">
        <f t="shared" si="63"/>
        <v>-99.81489771983946</v>
      </c>
      <c r="G343" s="205"/>
      <c r="H343" s="205">
        <v>96510.637</v>
      </c>
      <c r="I343" s="205">
        <v>9275.773</v>
      </c>
      <c r="J343" s="205">
        <v>26.711</v>
      </c>
      <c r="K343" s="46">
        <f t="shared" si="64"/>
        <v>-99.71203478136</v>
      </c>
      <c r="L343" s="49">
        <f t="shared" si="65"/>
        <v>0.08867981024227076</v>
      </c>
      <c r="M343" s="47">
        <f t="shared" si="66"/>
        <v>698.8630464634749</v>
      </c>
      <c r="N343" s="47">
        <f t="shared" si="67"/>
        <v>1087.2272875284923</v>
      </c>
      <c r="O343" s="46">
        <f t="shared" si="68"/>
        <v>55.57086514021523</v>
      </c>
    </row>
    <row r="344" spans="1:15" ht="11.25">
      <c r="A344" s="156" t="s">
        <v>416</v>
      </c>
      <c r="B344" s="204" t="s">
        <v>223</v>
      </c>
      <c r="C344" s="205">
        <v>220400.701</v>
      </c>
      <c r="D344" s="205">
        <v>17631.813</v>
      </c>
      <c r="E344" s="205">
        <v>18014.212</v>
      </c>
      <c r="F344" s="46">
        <f t="shared" si="63"/>
        <v>2.1688013592249433</v>
      </c>
      <c r="G344" s="205"/>
      <c r="H344" s="205">
        <v>141456.02</v>
      </c>
      <c r="I344" s="205">
        <v>9246.928</v>
      </c>
      <c r="J344" s="205">
        <v>8354.07</v>
      </c>
      <c r="K344" s="46">
        <f t="shared" si="64"/>
        <v>-9.655725663701503</v>
      </c>
      <c r="L344" s="49">
        <f t="shared" si="65"/>
        <v>27.735290417829617</v>
      </c>
      <c r="M344" s="47">
        <f t="shared" si="66"/>
        <v>524.4456710152268</v>
      </c>
      <c r="N344" s="47">
        <f t="shared" si="67"/>
        <v>463.74884452342405</v>
      </c>
      <c r="O344" s="46">
        <f t="shared" si="68"/>
        <v>-11.573520356132462</v>
      </c>
    </row>
    <row r="345" spans="1:15" ht="11.25">
      <c r="A345" s="156"/>
      <c r="B345" s="204"/>
      <c r="C345" s="167"/>
      <c r="D345" s="167"/>
      <c r="E345" s="167"/>
      <c r="F345" s="46"/>
      <c r="G345" s="167"/>
      <c r="H345" s="167"/>
      <c r="I345" s="167"/>
      <c r="J345" s="206"/>
      <c r="K345" s="46"/>
      <c r="M345" s="47"/>
      <c r="N345" s="47"/>
      <c r="O345" s="46"/>
    </row>
    <row r="346" spans="1:15" ht="11.25">
      <c r="A346" s="190" t="s">
        <v>405</v>
      </c>
      <c r="C346" s="56">
        <f>SUM(C347:C350)</f>
        <v>32544.638</v>
      </c>
      <c r="D346" s="56">
        <f>SUM(D347:D350)</f>
        <v>5886.01</v>
      </c>
      <c r="E346" s="56">
        <f>SUM(E347:E350)</f>
        <v>7234.579</v>
      </c>
      <c r="F346" s="51">
        <f>+E346/D346*100-100</f>
        <v>22.911428964612696</v>
      </c>
      <c r="G346" s="56"/>
      <c r="H346" s="56">
        <f>SUM(H347:H350)</f>
        <v>252952.463</v>
      </c>
      <c r="I346" s="56">
        <f>SUM(I347:I350)</f>
        <v>37196.393000000004</v>
      </c>
      <c r="J346" s="56">
        <f>SUM(J347:J350)</f>
        <v>49336.858</v>
      </c>
      <c r="K346" s="51">
        <f>+J346/I346*100-100</f>
        <v>32.63882333967166</v>
      </c>
      <c r="L346" s="54">
        <f>+J346/$J$346*100</f>
        <v>100</v>
      </c>
      <c r="M346" s="48"/>
      <c r="N346" s="48"/>
      <c r="O346" s="48"/>
    </row>
    <row r="347" spans="1:15" ht="11.25">
      <c r="A347" s="156" t="s">
        <v>406</v>
      </c>
      <c r="B347" s="204" t="s">
        <v>223</v>
      </c>
      <c r="C347" s="47">
        <v>9670.295</v>
      </c>
      <c r="D347" s="205">
        <v>1745.039</v>
      </c>
      <c r="E347" s="205">
        <v>1753.983</v>
      </c>
      <c r="F347" s="46">
        <f>+E347/D347*100-100</f>
        <v>0.5125386882470764</v>
      </c>
      <c r="G347" s="47"/>
      <c r="H347" s="205">
        <v>64902.985</v>
      </c>
      <c r="I347" s="205">
        <v>7410.911</v>
      </c>
      <c r="J347" s="205">
        <v>12632.974</v>
      </c>
      <c r="K347" s="46">
        <f>+J347/I347*100-100</f>
        <v>70.46452183813838</v>
      </c>
      <c r="L347" s="49">
        <f>+J347/$J$346*100</f>
        <v>25.605550316965868</v>
      </c>
      <c r="M347" s="47">
        <f aca="true" t="shared" si="69" ref="M347:N350">+I347/D347*1000</f>
        <v>4246.845485974812</v>
      </c>
      <c r="N347" s="47">
        <f t="shared" si="69"/>
        <v>7202.4495106280965</v>
      </c>
      <c r="O347" s="46">
        <f>+N347/M347*100-100</f>
        <v>69.59528041258281</v>
      </c>
    </row>
    <row r="348" spans="1:15" ht="11.25">
      <c r="A348" s="156" t="s">
        <v>407</v>
      </c>
      <c r="B348" s="204" t="s">
        <v>223</v>
      </c>
      <c r="C348" s="47">
        <v>3911.104</v>
      </c>
      <c r="D348" s="205">
        <v>505.003</v>
      </c>
      <c r="E348" s="205">
        <v>691.469</v>
      </c>
      <c r="F348" s="46">
        <f>+E348/D348*100-100</f>
        <v>36.9237410470829</v>
      </c>
      <c r="G348" s="205"/>
      <c r="H348" s="205">
        <v>56369.893</v>
      </c>
      <c r="I348" s="205">
        <v>8081.642</v>
      </c>
      <c r="J348" s="205">
        <v>9843.42</v>
      </c>
      <c r="K348" s="46">
        <f>+J348/I348*100-100</f>
        <v>21.799753069982557</v>
      </c>
      <c r="L348" s="49">
        <f>+J348/$J$346*100</f>
        <v>19.951452927950942</v>
      </c>
      <c r="M348" s="47">
        <f t="shared" si="69"/>
        <v>16003.156416892572</v>
      </c>
      <c r="N348" s="47">
        <f t="shared" si="69"/>
        <v>14235.518873586523</v>
      </c>
      <c r="O348" s="46">
        <f>+N348/M348*100-100</f>
        <v>-11.04555562201574</v>
      </c>
    </row>
    <row r="349" spans="1:15" ht="11.25">
      <c r="A349" s="156" t="s">
        <v>408</v>
      </c>
      <c r="B349" s="204" t="s">
        <v>223</v>
      </c>
      <c r="C349" s="47">
        <v>8336.048</v>
      </c>
      <c r="D349" s="205">
        <v>1529.545</v>
      </c>
      <c r="E349" s="205">
        <v>2233.671</v>
      </c>
      <c r="F349" s="46">
        <f>+E349/D349*100-100</f>
        <v>46.03499733580901</v>
      </c>
      <c r="G349" s="205"/>
      <c r="H349" s="205">
        <v>91431.712</v>
      </c>
      <c r="I349" s="205">
        <v>13471.813</v>
      </c>
      <c r="J349" s="205">
        <v>15626.297</v>
      </c>
      <c r="K349" s="46">
        <f>+J349/I349*100-100</f>
        <v>15.992531962847181</v>
      </c>
      <c r="L349" s="49">
        <f>+J349/$J$346*100</f>
        <v>31.672663467949256</v>
      </c>
      <c r="M349" s="47">
        <f t="shared" si="69"/>
        <v>8807.725826961612</v>
      </c>
      <c r="N349" s="47">
        <f t="shared" si="69"/>
        <v>6995.791681048821</v>
      </c>
      <c r="O349" s="46">
        <f>+N349/M349*100-100</f>
        <v>-20.572099785011716</v>
      </c>
    </row>
    <row r="350" spans="1:15" ht="11.25">
      <c r="A350" s="156" t="s">
        <v>409</v>
      </c>
      <c r="B350" s="204" t="s">
        <v>223</v>
      </c>
      <c r="C350" s="205">
        <v>10627.191</v>
      </c>
      <c r="D350" s="205">
        <v>2106.423</v>
      </c>
      <c r="E350" s="205">
        <v>2555.456</v>
      </c>
      <c r="F350" s="46">
        <f>+E350/D350*100-100</f>
        <v>21.317323253686467</v>
      </c>
      <c r="G350" s="205"/>
      <c r="H350" s="205">
        <v>40247.873</v>
      </c>
      <c r="I350" s="205">
        <v>8232.027</v>
      </c>
      <c r="J350" s="205">
        <v>11234.167</v>
      </c>
      <c r="K350" s="46">
        <f>+J350/I350*100-100</f>
        <v>36.46902518662779</v>
      </c>
      <c r="L350" s="49">
        <f>+J350/$J$346*100</f>
        <v>22.77033328713393</v>
      </c>
      <c r="M350" s="47">
        <f t="shared" si="69"/>
        <v>3908.0597771672647</v>
      </c>
      <c r="N350" s="47">
        <f t="shared" si="69"/>
        <v>4396.149650003756</v>
      </c>
      <c r="O350" s="46">
        <f>+N350/M350*100-100</f>
        <v>12.489314408345109</v>
      </c>
    </row>
    <row r="351" spans="1:15" ht="11.25">
      <c r="A351" s="156"/>
      <c r="B351" s="204"/>
      <c r="C351" s="205"/>
      <c r="D351" s="205"/>
      <c r="E351" s="205"/>
      <c r="F351" s="46"/>
      <c r="G351" s="205"/>
      <c r="H351" s="205"/>
      <c r="I351" s="205"/>
      <c r="J351" s="205"/>
      <c r="K351" s="46"/>
      <c r="L351" s="49"/>
      <c r="M351" s="47"/>
      <c r="N351" s="47"/>
      <c r="O351" s="46"/>
    </row>
    <row r="352" spans="1:15" ht="11.25">
      <c r="A352" s="190" t="s">
        <v>417</v>
      </c>
      <c r="B352" s="204"/>
      <c r="C352" s="56">
        <f>SUM(C353:C355)</f>
        <v>2207.164</v>
      </c>
      <c r="D352" s="56">
        <f>SUM(D353:D355)</f>
        <v>477.116</v>
      </c>
      <c r="E352" s="56">
        <f>SUM(E353:E355)</f>
        <v>509.92499999999995</v>
      </c>
      <c r="F352" s="51">
        <f t="shared" si="63"/>
        <v>6.876524786425108</v>
      </c>
      <c r="G352" s="56"/>
      <c r="H352" s="56">
        <f>SUM(H353:H355)</f>
        <v>57062.007999999994</v>
      </c>
      <c r="I352" s="56">
        <f>SUM(I353:I355)</f>
        <v>19695.899</v>
      </c>
      <c r="J352" s="56">
        <f>SUM(J353:J355)</f>
        <v>12365.415</v>
      </c>
      <c r="K352" s="51">
        <f t="shared" si="64"/>
        <v>-37.21832651558581</v>
      </c>
      <c r="L352" s="54">
        <f>+J352/$J$352*100</f>
        <v>100</v>
      </c>
      <c r="M352" s="47">
        <f t="shared" si="66"/>
        <v>41281.15384937835</v>
      </c>
      <c r="N352" s="47">
        <f t="shared" si="67"/>
        <v>24249.477864391825</v>
      </c>
      <c r="O352" s="46">
        <f t="shared" si="68"/>
        <v>-41.25775177488893</v>
      </c>
    </row>
    <row r="353" spans="1:15" ht="11.25">
      <c r="A353" s="156" t="s">
        <v>418</v>
      </c>
      <c r="B353" s="204" t="s">
        <v>223</v>
      </c>
      <c r="C353" s="205">
        <v>1282.861</v>
      </c>
      <c r="D353" s="205">
        <v>257.09</v>
      </c>
      <c r="E353" s="205">
        <v>310.03</v>
      </c>
      <c r="F353" s="46">
        <f t="shared" si="63"/>
        <v>20.592010579952543</v>
      </c>
      <c r="G353" s="205"/>
      <c r="H353" s="205">
        <v>11896.124</v>
      </c>
      <c r="I353" s="205">
        <v>2629.889</v>
      </c>
      <c r="J353" s="205">
        <v>2182.518</v>
      </c>
      <c r="K353" s="46">
        <f t="shared" si="64"/>
        <v>-17.011022138196708</v>
      </c>
      <c r="L353" s="49">
        <f>+J353/$J$352*100</f>
        <v>17.650179957567133</v>
      </c>
      <c r="M353" s="47">
        <f t="shared" si="66"/>
        <v>10229.448831148628</v>
      </c>
      <c r="N353" s="47">
        <f t="shared" si="67"/>
        <v>7039.699383930589</v>
      </c>
      <c r="O353" s="46">
        <f t="shared" si="68"/>
        <v>-31.182026518430447</v>
      </c>
    </row>
    <row r="354" spans="1:15" ht="11.25">
      <c r="A354" s="156" t="s">
        <v>419</v>
      </c>
      <c r="B354" s="204" t="s">
        <v>223</v>
      </c>
      <c r="C354" s="205">
        <v>120.995</v>
      </c>
      <c r="D354" s="205">
        <v>34.144</v>
      </c>
      <c r="E354" s="205">
        <v>25.629</v>
      </c>
      <c r="F354" s="46">
        <f t="shared" si="63"/>
        <v>-24.93849578256794</v>
      </c>
      <c r="G354" s="205"/>
      <c r="H354" s="205">
        <v>26280.909</v>
      </c>
      <c r="I354" s="205">
        <v>12178.653</v>
      </c>
      <c r="J354" s="205">
        <v>6982.027</v>
      </c>
      <c r="K354" s="46">
        <f t="shared" si="64"/>
        <v>-42.66995701412956</v>
      </c>
      <c r="L354" s="49">
        <f>+J354/$J$352*100</f>
        <v>56.464154256043976</v>
      </c>
      <c r="M354" s="47">
        <f t="shared" si="66"/>
        <v>356685.01054358017</v>
      </c>
      <c r="N354" s="47">
        <f t="shared" si="67"/>
        <v>272426.821179133</v>
      </c>
      <c r="O354" s="46">
        <f t="shared" si="68"/>
        <v>-23.622576467690507</v>
      </c>
    </row>
    <row r="355" spans="1:15" ht="11.25">
      <c r="A355" s="156" t="s">
        <v>420</v>
      </c>
      <c r="B355" s="204" t="s">
        <v>223</v>
      </c>
      <c r="C355" s="205">
        <v>803.308</v>
      </c>
      <c r="D355" s="205">
        <v>185.882</v>
      </c>
      <c r="E355" s="205">
        <v>174.266</v>
      </c>
      <c r="F355" s="46">
        <f t="shared" si="63"/>
        <v>-6.249125789479365</v>
      </c>
      <c r="G355" s="205"/>
      <c r="H355" s="205">
        <v>18884.975</v>
      </c>
      <c r="I355" s="205">
        <v>4887.357</v>
      </c>
      <c r="J355" s="205">
        <v>3200.87</v>
      </c>
      <c r="K355" s="46">
        <f t="shared" si="64"/>
        <v>-34.507137497833696</v>
      </c>
      <c r="L355" s="49">
        <f>+J355/$J$352*100</f>
        <v>25.88566578638889</v>
      </c>
      <c r="M355" s="47">
        <f t="shared" si="66"/>
        <v>26292.793277455592</v>
      </c>
      <c r="N355" s="47">
        <f t="shared" si="67"/>
        <v>18367.725201703146</v>
      </c>
      <c r="O355" s="46">
        <f t="shared" si="68"/>
        <v>-30.14159808782162</v>
      </c>
    </row>
    <row r="356" spans="1:15" ht="11.25">
      <c r="A356" s="156"/>
      <c r="C356" s="167"/>
      <c r="D356" s="167"/>
      <c r="E356" s="167"/>
      <c r="F356" s="206"/>
      <c r="G356" s="167"/>
      <c r="H356" s="167"/>
      <c r="I356" s="167"/>
      <c r="J356" s="205"/>
      <c r="K356" s="206"/>
      <c r="M356" s="47"/>
      <c r="N356" s="47"/>
      <c r="O356" s="46"/>
    </row>
    <row r="357" spans="1:15" ht="11.25">
      <c r="A357" s="190" t="s">
        <v>420</v>
      </c>
      <c r="C357" s="56"/>
      <c r="D357" s="56"/>
      <c r="E357" s="56"/>
      <c r="F357" s="206"/>
      <c r="G357" s="56"/>
      <c r="H357" s="56">
        <f>SUM(H358:H359)</f>
        <v>27074.881</v>
      </c>
      <c r="I357" s="56">
        <f>SUM(I358:I359)</f>
        <v>6576.094999999999</v>
      </c>
      <c r="J357" s="56">
        <f>SUM(J358:J359)</f>
        <v>5270.282</v>
      </c>
      <c r="K357" s="51">
        <f>+J357/I357*100-100</f>
        <v>-19.856966786519962</v>
      </c>
      <c r="L357" s="54">
        <f>+J357/$J$357*100</f>
        <v>100</v>
      </c>
      <c r="M357" s="47"/>
      <c r="N357" s="47"/>
      <c r="O357" s="46"/>
    </row>
    <row r="358" spans="1:15" ht="22.5">
      <c r="A358" s="207" t="s">
        <v>421</v>
      </c>
      <c r="C358" s="205">
        <v>499.534</v>
      </c>
      <c r="D358" s="205">
        <v>123.41</v>
      </c>
      <c r="E358" s="205">
        <v>109.12</v>
      </c>
      <c r="F358" s="46">
        <f>+E358/D358*100-100</f>
        <v>-11.579288550360573</v>
      </c>
      <c r="G358" s="205"/>
      <c r="H358" s="205">
        <v>15015.23</v>
      </c>
      <c r="I358" s="205">
        <v>3819.221</v>
      </c>
      <c r="J358" s="205">
        <v>2775.643</v>
      </c>
      <c r="K358" s="46">
        <f>+J358/I358*100-100</f>
        <v>-27.324367979752935</v>
      </c>
      <c r="L358" s="49">
        <f>+J358/$J$357*100</f>
        <v>52.66592945121342</v>
      </c>
      <c r="M358" s="47">
        <f t="shared" si="66"/>
        <v>30947.41917186614</v>
      </c>
      <c r="N358" s="47">
        <f t="shared" si="67"/>
        <v>25436.611070381234</v>
      </c>
      <c r="O358" s="46">
        <f t="shared" si="68"/>
        <v>-17.80700377915423</v>
      </c>
    </row>
    <row r="359" spans="1:15" ht="11.25">
      <c r="A359" s="156" t="s">
        <v>422</v>
      </c>
      <c r="C359" s="205">
        <v>4009.368</v>
      </c>
      <c r="D359" s="205">
        <v>965.803</v>
      </c>
      <c r="E359" s="205">
        <v>905.244</v>
      </c>
      <c r="F359" s="46">
        <f>+E359/D359*100-100</f>
        <v>-6.270326350197706</v>
      </c>
      <c r="G359" s="205"/>
      <c r="H359" s="205">
        <v>12059.651</v>
      </c>
      <c r="I359" s="205">
        <v>2756.874</v>
      </c>
      <c r="J359" s="205">
        <v>2494.639</v>
      </c>
      <c r="K359" s="46">
        <f>+J359/I359*100-100</f>
        <v>-9.512041536900114</v>
      </c>
      <c r="L359" s="49">
        <f>+J359/$J$357*100</f>
        <v>47.33407054878657</v>
      </c>
      <c r="M359" s="47">
        <f t="shared" si="66"/>
        <v>2854.488958928477</v>
      </c>
      <c r="N359" s="47">
        <f t="shared" si="67"/>
        <v>2755.7641917538253</v>
      </c>
      <c r="O359" s="46">
        <f t="shared" si="68"/>
        <v>-3.4585794023078336</v>
      </c>
    </row>
    <row r="360" spans="1:15" ht="11.25">
      <c r="A360" s="156"/>
      <c r="C360" s="167"/>
      <c r="D360" s="167"/>
      <c r="E360" s="167"/>
      <c r="G360" s="167"/>
      <c r="H360" s="167"/>
      <c r="I360" s="167"/>
      <c r="M360" s="47"/>
      <c r="N360" s="47"/>
      <c r="O360" s="46"/>
    </row>
    <row r="361" spans="1:15" s="167" customFormat="1" ht="11.25">
      <c r="A361" s="165" t="s">
        <v>428</v>
      </c>
      <c r="B361" s="165"/>
      <c r="C361" s="165"/>
      <c r="D361" s="165"/>
      <c r="E361" s="165"/>
      <c r="F361" s="165"/>
      <c r="G361" s="165"/>
      <c r="H361" s="165">
        <f>SUM(H363:H366)</f>
        <v>514130.28099999996</v>
      </c>
      <c r="I361" s="165">
        <f>SUM(I363:I366)</f>
        <v>121946.11099999999</v>
      </c>
      <c r="J361" s="165">
        <f>SUM(J363:J366)</f>
        <v>78529.884</v>
      </c>
      <c r="K361" s="166">
        <f>+J361/I361*100-100</f>
        <v>-35.60279753406813</v>
      </c>
      <c r="L361" s="165"/>
      <c r="M361" s="47"/>
      <c r="N361" s="47"/>
      <c r="O361" s="46"/>
    </row>
    <row r="362" spans="1:15" ht="11.25">
      <c r="A362" s="156"/>
      <c r="C362" s="167"/>
      <c r="D362" s="167"/>
      <c r="E362" s="167"/>
      <c r="F362" s="47"/>
      <c r="G362" s="167"/>
      <c r="H362" s="167"/>
      <c r="I362" s="167"/>
      <c r="J362" s="47"/>
      <c r="K362" s="47"/>
      <c r="M362" s="47"/>
      <c r="N362" s="47"/>
      <c r="O362" s="46"/>
    </row>
    <row r="363" spans="1:15" ht="11.25">
      <c r="A363" s="156" t="s">
        <v>423</v>
      </c>
      <c r="C363" s="205">
        <v>4268</v>
      </c>
      <c r="D363" s="205">
        <v>937</v>
      </c>
      <c r="E363" s="205">
        <v>454</v>
      </c>
      <c r="F363" s="46">
        <f>+E363/D363*100-100</f>
        <v>-51.54749199573105</v>
      </c>
      <c r="G363" s="205"/>
      <c r="H363" s="205">
        <v>107091.379</v>
      </c>
      <c r="I363" s="205">
        <v>20537.637</v>
      </c>
      <c r="J363" s="205">
        <v>12591.383</v>
      </c>
      <c r="K363" s="46">
        <f>+J363/I363*100-100</f>
        <v>-38.691179515929704</v>
      </c>
      <c r="L363" s="49">
        <f>+J363/$J$361*100</f>
        <v>16.033874441989497</v>
      </c>
      <c r="M363" s="47">
        <f t="shared" si="66"/>
        <v>21918.502668089648</v>
      </c>
      <c r="N363" s="47">
        <f t="shared" si="67"/>
        <v>27734.323788546255</v>
      </c>
      <c r="O363" s="46">
        <f t="shared" si="68"/>
        <v>26.533843157651688</v>
      </c>
    </row>
    <row r="364" spans="1:15" ht="11.25">
      <c r="A364" s="156" t="s">
        <v>424</v>
      </c>
      <c r="C364" s="205">
        <v>200</v>
      </c>
      <c r="D364" s="205">
        <v>45</v>
      </c>
      <c r="E364" s="205">
        <v>20</v>
      </c>
      <c r="F364" s="46">
        <f>+E364/D364*100-100</f>
        <v>-55.55555555555556</v>
      </c>
      <c r="G364" s="205"/>
      <c r="H364" s="205">
        <v>9277.54</v>
      </c>
      <c r="I364" s="205">
        <v>2088.864</v>
      </c>
      <c r="J364" s="205">
        <v>2006.624</v>
      </c>
      <c r="K364" s="46">
        <f>+J364/I364*100-100</f>
        <v>-3.937068186344348</v>
      </c>
      <c r="L364" s="49">
        <f>+J364/$J$361*100</f>
        <v>2.5552361697108834</v>
      </c>
      <c r="M364" s="47">
        <f t="shared" si="66"/>
        <v>46419.200000000004</v>
      </c>
      <c r="N364" s="47">
        <f t="shared" si="67"/>
        <v>100331.2</v>
      </c>
      <c r="O364" s="46">
        <f t="shared" si="68"/>
        <v>116.14159658072518</v>
      </c>
    </row>
    <row r="365" spans="1:15" ht="22.5">
      <c r="A365" s="207" t="s">
        <v>425</v>
      </c>
      <c r="C365" s="205">
        <v>1006</v>
      </c>
      <c r="D365" s="205">
        <v>230</v>
      </c>
      <c r="E365" s="205">
        <v>204</v>
      </c>
      <c r="F365" s="46">
        <f>+E365/D365*100-100</f>
        <v>-11.304347826086953</v>
      </c>
      <c r="G365" s="205"/>
      <c r="H365" s="205">
        <v>8827.133</v>
      </c>
      <c r="I365" s="205">
        <v>2215.82</v>
      </c>
      <c r="J365" s="205">
        <v>980.079</v>
      </c>
      <c r="K365" s="46">
        <f>+J365/I365*100-100</f>
        <v>-55.76901553375275</v>
      </c>
      <c r="L365" s="49">
        <f>+J365/$J$361*100</f>
        <v>1.2480331691308748</v>
      </c>
      <c r="M365" s="47">
        <f t="shared" si="66"/>
        <v>9634</v>
      </c>
      <c r="N365" s="47">
        <f t="shared" si="67"/>
        <v>4804.308823529412</v>
      </c>
      <c r="O365" s="46">
        <f t="shared" si="68"/>
        <v>-50.131733199819266</v>
      </c>
    </row>
    <row r="366" spans="1:15" ht="11.25">
      <c r="A366" s="156" t="s">
        <v>426</v>
      </c>
      <c r="C366" s="167"/>
      <c r="D366" s="167"/>
      <c r="E366" s="167"/>
      <c r="G366" s="167"/>
      <c r="H366" s="167">
        <v>388934.229</v>
      </c>
      <c r="I366" s="167">
        <v>97103.79</v>
      </c>
      <c r="J366" s="205">
        <v>62951.798</v>
      </c>
      <c r="K366" s="46">
        <f>+J366/I366*100-100</f>
        <v>-35.170606626167725</v>
      </c>
      <c r="L366" s="49">
        <f>+J366/$J$361*100</f>
        <v>80.16285621916875</v>
      </c>
      <c r="M366" s="47"/>
      <c r="N366" s="47"/>
      <c r="O366" s="46"/>
    </row>
    <row r="367" spans="3:15" ht="11.25">
      <c r="C367" s="205"/>
      <c r="D367" s="205"/>
      <c r="E367" s="205"/>
      <c r="G367" s="167"/>
      <c r="H367" s="167"/>
      <c r="I367" s="167"/>
      <c r="J367" s="205"/>
      <c r="M367" s="48"/>
      <c r="N367" s="48"/>
      <c r="O367" s="48"/>
    </row>
    <row r="368" spans="1:15" ht="11.25">
      <c r="A368" s="208"/>
      <c r="B368" s="208"/>
      <c r="C368" s="208"/>
      <c r="D368" s="209"/>
      <c r="E368" s="209"/>
      <c r="F368" s="209"/>
      <c r="G368" s="209"/>
      <c r="H368" s="209"/>
      <c r="I368" s="209"/>
      <c r="J368" s="209"/>
      <c r="K368" s="209"/>
      <c r="L368" s="209"/>
      <c r="M368" s="48"/>
      <c r="N368" s="48"/>
      <c r="O368" s="48"/>
    </row>
    <row r="369" spans="1:15" ht="11.25">
      <c r="A369" s="156" t="s">
        <v>427</v>
      </c>
      <c r="B369" s="167"/>
      <c r="C369" s="167"/>
      <c r="D369" s="167"/>
      <c r="F369" s="167"/>
      <c r="G369" s="167"/>
      <c r="H369" s="167"/>
      <c r="J369" s="203"/>
      <c r="K369" s="167"/>
      <c r="M369" s="48"/>
      <c r="N369" s="48"/>
      <c r="O369" s="48"/>
    </row>
    <row r="370" spans="13:15" ht="11.25">
      <c r="M370" s="48"/>
      <c r="N370" s="48"/>
      <c r="O370" s="48"/>
    </row>
  </sheetData>
  <sheetProtection/>
  <mergeCells count="72">
    <mergeCell ref="M3:O3"/>
    <mergeCell ref="M4:O4"/>
    <mergeCell ref="D57:F57"/>
    <mergeCell ref="I57:K57"/>
    <mergeCell ref="C56:F56"/>
    <mergeCell ref="H56:K56"/>
    <mergeCell ref="D4:F4"/>
    <mergeCell ref="I4:K4"/>
    <mergeCell ref="M56:O56"/>
    <mergeCell ref="M57:O57"/>
    <mergeCell ref="D213:F213"/>
    <mergeCell ref="I213:K213"/>
    <mergeCell ref="D254:F254"/>
    <mergeCell ref="I254:K254"/>
    <mergeCell ref="A251:L251"/>
    <mergeCell ref="A252:L252"/>
    <mergeCell ref="C253:F253"/>
    <mergeCell ref="H253:K253"/>
    <mergeCell ref="C212:F212"/>
    <mergeCell ref="H212:K212"/>
    <mergeCell ref="A210:L210"/>
    <mergeCell ref="A211:L211"/>
    <mergeCell ref="A179:L179"/>
    <mergeCell ref="A180:L180"/>
    <mergeCell ref="D182:F182"/>
    <mergeCell ref="I182:K182"/>
    <mergeCell ref="C181:F181"/>
    <mergeCell ref="H181:K181"/>
    <mergeCell ref="C112:F112"/>
    <mergeCell ref="H112:K112"/>
    <mergeCell ref="D113:F113"/>
    <mergeCell ref="I113:K113"/>
    <mergeCell ref="M253:O253"/>
    <mergeCell ref="M254:O254"/>
    <mergeCell ref="A110:L110"/>
    <mergeCell ref="A111:L111"/>
    <mergeCell ref="A144:L144"/>
    <mergeCell ref="A145:L145"/>
    <mergeCell ref="M181:O181"/>
    <mergeCell ref="M182:O182"/>
    <mergeCell ref="M212:O212"/>
    <mergeCell ref="M213:O213"/>
    <mergeCell ref="M112:O112"/>
    <mergeCell ref="M113:O113"/>
    <mergeCell ref="M146:O146"/>
    <mergeCell ref="M147:O147"/>
    <mergeCell ref="C146:F146"/>
    <mergeCell ref="H146:K146"/>
    <mergeCell ref="D147:F147"/>
    <mergeCell ref="I147:K147"/>
    <mergeCell ref="A1:L1"/>
    <mergeCell ref="A2:L2"/>
    <mergeCell ref="A54:L54"/>
    <mergeCell ref="A55:L55"/>
    <mergeCell ref="C3:F3"/>
    <mergeCell ref="H3:K3"/>
    <mergeCell ref="A331:K331"/>
    <mergeCell ref="A332:K332"/>
    <mergeCell ref="M293:O293"/>
    <mergeCell ref="M294:O294"/>
    <mergeCell ref="A292:K292"/>
    <mergeCell ref="A291:K291"/>
    <mergeCell ref="D294:F294"/>
    <mergeCell ref="I294:K294"/>
    <mergeCell ref="C293:F293"/>
    <mergeCell ref="H293:K293"/>
    <mergeCell ref="M333:O333"/>
    <mergeCell ref="D334:F334"/>
    <mergeCell ref="I334:K334"/>
    <mergeCell ref="M334:O334"/>
    <mergeCell ref="C333:F333"/>
    <mergeCell ref="H333:K333"/>
  </mergeCells>
  <printOptions horizontalCentered="1" verticalCentered="1"/>
  <pageMargins left="1.3385826771653544" right="0.7874015748031497" top="0.5118110236220472" bottom="0.7874015748031497" header="0" footer="0.5905511811023623"/>
  <pageSetup horizontalDpi="300" verticalDpi="300" orientation="landscape" paperSize="119" scale="85" r:id="rId1"/>
  <headerFooter alignWithMargins="0">
    <oddFooter>&amp;C&amp;P</oddFooter>
  </headerFooter>
  <rowBreaks count="8" manualBreakCount="8">
    <brk id="53" max="11" man="1"/>
    <brk id="109" max="255" man="1"/>
    <brk id="143" max="255" man="1"/>
    <brk id="178" max="255" man="1"/>
    <brk id="209" max="255" man="1"/>
    <brk id="250" max="255" man="1"/>
    <brk id="290" max="255" man="1"/>
    <brk id="3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2009-04-14T21:00:32Z</cp:lastPrinted>
  <dcterms:created xsi:type="dcterms:W3CDTF">2004-11-22T15:10:56Z</dcterms:created>
  <dcterms:modified xsi:type="dcterms:W3CDTF">2009-04-14T21:03:07Z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