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<sst xmlns="http://schemas.openxmlformats.org/spreadsheetml/2006/main" count="283" uniqueCount="148">
  <si>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</si>
  <si>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</si>
  <si>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</si>
  <si>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</si>
  <si>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</si>
  <si>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</si>
  <si>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</si>
  <si>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</si>
  <si>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</si>
  <si>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</si>
  <si>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</si>
  <si>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</si>
  <si>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</si>
  <si>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</si>
  <si>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</si>
  <si>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</si>
  <si>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</si>
  <si>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</si>
  <si>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</si>
  <si>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</si>
  <si>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</si>
  <si>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</si>
  <si>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</si>
  <si>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</si>
  <si>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</si>
  <si>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</si>
  <si>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</si>
  <si>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</si>
  <si>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</si>
  <si>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</si>
  <si>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</si>
  <si>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</si>
  <si>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</si>
  <si>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</si>
  <si>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</si>
  <si>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</si>
  <si>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</si>
  <si>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</si>
  <si>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</si>
  <si>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</si>
  <si>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</si>
  <si>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</si>
  <si>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</si>
  <si>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</si>
  <si>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</si>
  <si>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</si>
  <si>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</si>
  <si>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</si>
  <si>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</si>
  <si>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</si>
  <si>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</si>
  <si>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</si>
  <si>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</si>
  <si>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</si>
  <si>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</si>
  <si>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</si>
  <si>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</si>
  <si>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</si>
  <si>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</si>
  <si>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</si>
  <si>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</si>
  <si>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</si>
  <si>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</si>
  <si>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</si>
  <si>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</si>
  <si>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</si>
  <si>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</si>
  <si>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</si>
  <si>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</si>
  <si>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</si>
  <si>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</si>
  <si>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</si>
  <si>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</si>
  <si>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</si>
  <si>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</si>
  <si>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</si>
  <si>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</si>
  <si>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</si>
  <si>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</si>
  <si>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</si>
  <si>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</si>
  <si>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</si>
  <si>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</si>
  <si>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</si>
  <si>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</si>
  <si>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</si>
  <si>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</si>
  <si>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</si>
  <si>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</si>
  <si>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</si>
  <si>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</si>
  <si>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</si>
  <si>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</si>
  <si>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</si>
  <si>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</si>
  <si>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</si>
  <si>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</si>
  <si>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</si>
  <si>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</si>
  <si>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</si>
  <si>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</si>
  <si>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</si>
  <si>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</si>
  <si>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</si>
  <si>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</si>
  <si>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</si>
  <si>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</si>
  <si>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</si>
  <si>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</si>
  <si>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</si>
  <si>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</si>
  <si>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</si>
  <si>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</si>
  <si>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</si>
  <si>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</si>
  <si>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</si>
  <si>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</si>
  <si>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</si>
  <si>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</si>
  <si>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</si>
  <si>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</si>
  <si>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</si>
  <si>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</si>
  <si>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</si>
  <si>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</si>
  <si>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</si>
  <si>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</si>
  <si>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</si>
  <si>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</si>
  <si>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</si>
  <si>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</si>
  <si>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</si>
  <si>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</si>
  <si>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</si>
  <si>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</si>
  <si>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</si>
  <si>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</si>
  <si>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</si>
  <si>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</si>
  <si>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</si>
  <si>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</si>
  <si>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</si>
  <si>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/>
  </si>
  <si>
    <t>Miércoles</t>
  </si>
  <si>
    <t>Enero</t>
  </si>
  <si>
    <t>Febrero</t>
  </si>
  <si>
    <t>Marzo</t>
  </si>
  <si>
    <t>JUN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</si>
</sst>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0">
      <selection activeCell="A28" sqref="A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Enero</v>
      </c>
      <c r="E8" s="4">
        <f>Datos!I22</f>
        <v>2013</v>
      </c>
      <c r="F8" s="3"/>
      <c r="G8" s="3"/>
      <c r="H8" s="3" t="str">
        <f>Datos!D22</f>
        <v>Miércoles</v>
      </c>
      <c r="I8" s="5">
        <f>Datos!E22</f>
        <v>2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90"/>
      <c r="C17" s="86">
        <f>B19+'Primas SRW'!B4</f>
        <v>855.25</v>
      </c>
      <c r="D17" s="87"/>
      <c r="E17" s="93">
        <f>D19+'Primas HRW'!B5</f>
        <v>941</v>
      </c>
      <c r="F17" s="94">
        <f>D19+'Primas HRW'!C5</f>
        <v>931</v>
      </c>
      <c r="G17" s="95">
        <f>D19+'Primas HRW'!D5</f>
        <v>921</v>
      </c>
      <c r="H17" s="88"/>
      <c r="I17" s="85">
        <f>H19+'Primas maíz'!B4</f>
        <v>758.75</v>
      </c>
    </row>
    <row r="18" spans="1:9" ht="19.5" customHeight="1">
      <c r="A18" s="23" t="s">
        <v>13</v>
      </c>
      <c r="B18" s="90"/>
      <c r="C18" s="86">
        <f>B19+'Primas SRW'!B5</f>
        <v>855.25</v>
      </c>
      <c r="D18" s="87"/>
      <c r="E18" s="93">
        <f>D19+'Primas HRW'!B6</f>
        <v>946</v>
      </c>
      <c r="F18" s="94">
        <f>D19+'Primas HRW'!C6</f>
        <v>936</v>
      </c>
      <c r="G18" s="95">
        <f>D19+'Primas HRW'!D6</f>
        <v>926</v>
      </c>
      <c r="H18" s="88"/>
      <c r="I18" s="85">
        <f>H19+'Primas maíz'!B5</f>
        <v>758.75</v>
      </c>
    </row>
    <row r="19" spans="1:9" ht="19.5" customHeight="1">
      <c r="A19" s="17" t="s">
        <v>14</v>
      </c>
      <c r="B19" s="32">
        <f>Datos!E4</f>
        <v>755.25</v>
      </c>
      <c r="C19" s="31">
        <f>B19+'Primas SRW'!B6</f>
        <v>855.25</v>
      </c>
      <c r="D19" s="29">
        <f>Datos!I4</f>
        <v>811</v>
      </c>
      <c r="E19" s="96">
        <f>D19+'Primas HRW'!B7</f>
        <v>946</v>
      </c>
      <c r="F19" s="97">
        <f>D19+'Primas HRW'!C7</f>
        <v>936</v>
      </c>
      <c r="G19" s="98">
        <f>D19+'Primas HRW'!D7</f>
        <v>926</v>
      </c>
      <c r="H19" s="38">
        <f>Datos!M4</f>
        <v>690.75</v>
      </c>
      <c r="I19" s="28">
        <f>H19+'Primas maíz'!B6</f>
        <v>758.75</v>
      </c>
    </row>
    <row r="20" spans="1:9" ht="19.5" customHeight="1">
      <c r="A20" s="23" t="s">
        <v>15</v>
      </c>
      <c r="B20" s="32"/>
      <c r="C20" s="31"/>
      <c r="D20" s="29"/>
      <c r="E20" s="31"/>
      <c r="F20" s="28"/>
      <c r="G20" s="37"/>
      <c r="H20" s="38"/>
      <c r="I20" s="28"/>
    </row>
    <row r="21" spans="1:9" ht="19.5" customHeight="1">
      <c r="A21" s="17" t="s">
        <v>16</v>
      </c>
      <c r="B21" s="32">
        <f>Datos!E5</f>
        <v>766</v>
      </c>
      <c r="C21" s="31"/>
      <c r="D21" s="29">
        <f>Datos!I5</f>
        <v>820.75</v>
      </c>
      <c r="E21" s="31"/>
      <c r="F21" s="28"/>
      <c r="G21" s="37"/>
      <c r="H21" s="38">
        <f>Datos!M5</f>
        <v>693.5</v>
      </c>
      <c r="I21" s="28"/>
    </row>
    <row r="22" spans="1:9" ht="19.5" customHeight="1">
      <c r="A22" s="17" t="s">
        <v>147</v>
      </c>
      <c r="B22" s="32"/>
      <c r="C22" s="31"/>
      <c r="D22" s="29"/>
      <c r="E22" s="31"/>
      <c r="F22" s="28"/>
      <c r="G22" s="37"/>
      <c r="H22" s="38"/>
      <c r="I22" s="28"/>
    </row>
    <row r="23" spans="1:9" ht="19.5" customHeight="1">
      <c r="A23" s="17" t="s">
        <v>17</v>
      </c>
      <c r="B23" s="32">
        <f>Datos!E6</f>
        <v>773</v>
      </c>
      <c r="C23" s="31"/>
      <c r="D23" s="29">
        <f>Datos!I6</f>
        <v>827.25</v>
      </c>
      <c r="E23" s="31"/>
      <c r="F23" s="28"/>
      <c r="G23" s="37"/>
      <c r="H23" s="38">
        <f>Datos!M6</f>
        <v>690.75</v>
      </c>
      <c r="I23" s="28"/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787.25</v>
      </c>
      <c r="C25" s="31"/>
      <c r="D25" s="29">
        <f>Datos!I7</f>
        <v>840</v>
      </c>
      <c r="E25" s="31"/>
      <c r="F25" s="28"/>
      <c r="G25" s="37"/>
      <c r="H25" s="38">
        <f>Datos!M7</f>
        <v>615.5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801.25</v>
      </c>
      <c r="C28" s="33"/>
      <c r="D28" s="29">
        <f>Datos!I8</f>
        <v>853</v>
      </c>
      <c r="E28" s="33"/>
      <c r="F28" s="34"/>
      <c r="G28" s="35"/>
      <c r="H28" s="38">
        <f>Datos!M8</f>
        <v>592.25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813.25</v>
      </c>
      <c r="C30" s="31"/>
      <c r="D30" s="29">
        <f>Datos!I9</f>
        <v>858.5</v>
      </c>
      <c r="E30" s="31"/>
      <c r="F30" s="31"/>
      <c r="G30" s="37"/>
      <c r="H30" s="40">
        <f>Datos!M9</f>
        <v>602</v>
      </c>
      <c r="I30" s="28"/>
    </row>
    <row r="31" spans="1:9" ht="19.5" customHeight="1">
      <c r="A31" s="17" t="s">
        <v>16</v>
      </c>
      <c r="B31" s="39">
        <f>Datos!E10</f>
        <v>813</v>
      </c>
      <c r="C31" s="31"/>
      <c r="D31" s="29">
        <f>Datos!I10</f>
        <v>857</v>
      </c>
      <c r="E31" s="31"/>
      <c r="F31" s="31"/>
      <c r="G31" s="37"/>
      <c r="H31" s="40">
        <f>Datos!M10</f>
        <v>609.25</v>
      </c>
      <c r="I31" s="28"/>
    </row>
    <row r="32" spans="1:9" ht="19.5" customHeight="1">
      <c r="A32" s="17" t="s">
        <v>17</v>
      </c>
      <c r="B32" s="39">
        <f>Datos!E11</f>
        <v>796.75</v>
      </c>
      <c r="C32" s="31"/>
      <c r="D32" s="29">
        <f>Datos!I11</f>
        <v>809</v>
      </c>
      <c r="E32" s="31"/>
      <c r="F32" s="31"/>
      <c r="G32" s="37"/>
      <c r="H32" s="38">
        <f>Datos!M11</f>
        <v>612</v>
      </c>
      <c r="I32" s="28"/>
    </row>
    <row r="33" spans="1:9" ht="19.5" customHeight="1">
      <c r="A33" s="17" t="s">
        <v>19</v>
      </c>
      <c r="B33" s="34">
        <f>Datos!E12</f>
        <v>803.5</v>
      </c>
      <c r="C33" s="31"/>
      <c r="D33" s="29"/>
      <c r="E33" s="31"/>
      <c r="F33" s="31"/>
      <c r="G33" s="37"/>
      <c r="H33" s="38">
        <f>Datos!M12</f>
        <v>582</v>
      </c>
      <c r="I33" s="28"/>
    </row>
    <row r="34" spans="1:9" ht="19.5" customHeight="1">
      <c r="A34" s="17" t="s">
        <v>22</v>
      </c>
      <c r="B34" s="34">
        <f>Datos!E13</f>
        <v>812.25</v>
      </c>
      <c r="C34" s="33"/>
      <c r="D34" s="41"/>
      <c r="E34" s="33"/>
      <c r="F34" s="33"/>
      <c r="G34" s="35"/>
      <c r="H34" s="38">
        <f>Datos!M13</f>
        <v>580.25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806</v>
      </c>
      <c r="C36" s="31"/>
      <c r="D36" s="29"/>
      <c r="E36" s="31"/>
      <c r="F36" s="31"/>
      <c r="G36" s="37"/>
      <c r="H36" s="40"/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806</v>
      </c>
      <c r="C37" s="31"/>
      <c r="D37" s="29"/>
      <c r="E37" s="31"/>
      <c r="F37" s="31"/>
      <c r="G37" s="37"/>
      <c r="H37" s="40"/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746.25</v>
      </c>
      <c r="C38" s="31"/>
      <c r="D38" s="29"/>
      <c r="E38" s="31"/>
      <c r="F38" s="31"/>
      <c r="G38" s="37"/>
      <c r="H38" s="38">
        <f>Datos!M14</f>
        <v>586.5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40"/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Datos!M15</f>
        <v>568.75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A16" sqref="A1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Enero</v>
      </c>
      <c r="E9" s="3">
        <f>BUSHEL!E8</f>
        <v>2013</v>
      </c>
      <c r="F9" s="3"/>
      <c r="G9" s="3"/>
      <c r="H9" s="3" t="str">
        <f>Datos!D22</f>
        <v>Miércoles</v>
      </c>
      <c r="I9" s="5">
        <f>Datos!E22</f>
        <v>2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7" t="s">
        <v>30</v>
      </c>
      <c r="B11" s="107"/>
      <c r="C11" s="107"/>
      <c r="D11" s="107"/>
      <c r="E11" s="107"/>
      <c r="F11" s="107"/>
      <c r="G11" s="107"/>
      <c r="H11" s="107"/>
      <c r="I11" s="10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5"/>
      <c r="C17" s="33">
        <f>BUSHEL!C17*TONELADA!$B$50</f>
        <v>314.25306</v>
      </c>
      <c r="D17" s="87"/>
      <c r="E17" s="55">
        <f>BUSHEL!E17*TONELADA!$B$50</f>
        <v>345.76104</v>
      </c>
      <c r="F17" s="55">
        <f>BUSHEL!F17*TONELADA!$B$50</f>
        <v>342.08664</v>
      </c>
      <c r="G17" s="56">
        <f>BUSHEL!G17*TONELADA!$B$50</f>
        <v>338.41224</v>
      </c>
      <c r="H17" s="88"/>
      <c r="I17" s="27">
        <f>BUSHEL!I17*TONELADA!$E$50</f>
        <v>298.7047</v>
      </c>
    </row>
    <row r="18" spans="1:9" ht="19.5" customHeight="1">
      <c r="A18" s="17" t="s">
        <v>13</v>
      </c>
      <c r="B18" s="85"/>
      <c r="C18" s="33">
        <f>BUSHEL!C18*TONELADA!$B$50</f>
        <v>314.25306</v>
      </c>
      <c r="D18" s="87"/>
      <c r="E18" s="55">
        <f>BUSHEL!E18*TONELADA!$B$50</f>
        <v>347.59824</v>
      </c>
      <c r="F18" s="55">
        <f>BUSHEL!F18*TONELADA!$B$50</f>
        <v>343.92384</v>
      </c>
      <c r="G18" s="56">
        <f>BUSHEL!G18*TONELADA!$B$50</f>
        <v>340.24944</v>
      </c>
      <c r="H18" s="88"/>
      <c r="I18" s="27">
        <f>BUSHEL!I18*TONELADA!$E$50</f>
        <v>298.7047</v>
      </c>
    </row>
    <row r="19" spans="1:9" ht="19.5" customHeight="1">
      <c r="A19" s="17" t="s">
        <v>14</v>
      </c>
      <c r="B19" s="34">
        <f>BUSHEL!B19*TONELADA!$B$50</f>
        <v>277.50906</v>
      </c>
      <c r="C19" s="33">
        <f>BUSHEL!C19*TONELADA!$B$50</f>
        <v>314.25306</v>
      </c>
      <c r="D19" s="29">
        <f>IF(BUSHEL!D19&gt;0,BUSHEL!D19*TONELADA!$B$50,"")</f>
        <v>297.99384</v>
      </c>
      <c r="E19" s="55">
        <f>BUSHEL!E19*TONELADA!$B$50</f>
        <v>347.59824</v>
      </c>
      <c r="F19" s="55">
        <f>BUSHEL!F19*TONELADA!$B$50</f>
        <v>343.92384</v>
      </c>
      <c r="G19" s="56">
        <f>BUSHEL!G19*TONELADA!$B$50</f>
        <v>340.24944</v>
      </c>
      <c r="H19" s="30">
        <f>BUSHEL!H19*$E$50</f>
        <v>271.93446</v>
      </c>
      <c r="I19" s="27">
        <f>BUSHEL!I19*TONELADA!$E$50</f>
        <v>298.7047</v>
      </c>
    </row>
    <row r="20" spans="1:9" ht="19.5" customHeight="1">
      <c r="A20" s="23" t="s">
        <v>15</v>
      </c>
      <c r="B20" s="34"/>
      <c r="C20" s="31"/>
      <c r="D20" s="29"/>
      <c r="E20" s="31"/>
      <c r="F20" s="31"/>
      <c r="G20" s="37"/>
      <c r="H20" s="30"/>
      <c r="I20" s="28"/>
    </row>
    <row r="21" spans="1:9" ht="19.5" customHeight="1">
      <c r="A21" s="17" t="s">
        <v>16</v>
      </c>
      <c r="B21" s="34">
        <f>BUSHEL!B21*TONELADA!$B$50</f>
        <v>281.45904</v>
      </c>
      <c r="C21" s="31"/>
      <c r="D21" s="29">
        <f>IF(BUSHEL!D21&gt;0,BUSHEL!D21*TONELADA!$B$50,"")</f>
        <v>301.57638</v>
      </c>
      <c r="E21" s="31"/>
      <c r="F21" s="31"/>
      <c r="G21" s="37"/>
      <c r="H21" s="30">
        <f>BUSHEL!H21*$E$50</f>
        <v>273.01707999999996</v>
      </c>
      <c r="I21" s="28"/>
    </row>
    <row r="22" spans="1:9" ht="19.5" customHeight="1">
      <c r="A22" s="17" t="s">
        <v>147</v>
      </c>
      <c r="B22" s="34"/>
      <c r="C22" s="31"/>
      <c r="D22" s="29"/>
      <c r="E22" s="31"/>
      <c r="F22" s="31"/>
      <c r="G22" s="37"/>
      <c r="H22" s="30"/>
      <c r="I22" s="28"/>
    </row>
    <row r="23" spans="1:9" ht="19.5" customHeight="1">
      <c r="A23" s="17" t="s">
        <v>17</v>
      </c>
      <c r="B23" s="34">
        <f>BUSHEL!B23*TONELADA!$B$50</f>
        <v>284.03112</v>
      </c>
      <c r="C23" s="31"/>
      <c r="D23" s="29">
        <f>IF(BUSHEL!D23&gt;0,BUSHEL!D23*TONELADA!$B$50,"")</f>
        <v>303.96474</v>
      </c>
      <c r="E23" s="31"/>
      <c r="F23" s="31"/>
      <c r="G23" s="37"/>
      <c r="H23" s="30">
        <f>BUSHEL!H23*$E$50</f>
        <v>271.93446</v>
      </c>
      <c r="I23" s="28"/>
    </row>
    <row r="24" spans="1:9" ht="19.5" customHeight="1">
      <c r="A24" s="23" t="s">
        <v>18</v>
      </c>
      <c r="B24" s="24"/>
      <c r="C24" s="100"/>
      <c r="D24" s="25"/>
      <c r="E24" s="24"/>
      <c r="F24" s="24"/>
      <c r="G24" s="100"/>
      <c r="H24" s="26"/>
      <c r="I24" s="24"/>
    </row>
    <row r="25" spans="1:9" ht="19.5" customHeight="1">
      <c r="A25" s="17" t="s">
        <v>19</v>
      </c>
      <c r="B25" s="34">
        <f>BUSHEL!B25*TONELADA!$B$50</f>
        <v>289.26714</v>
      </c>
      <c r="C25" s="37"/>
      <c r="D25" s="29">
        <f>IF(BUSHEL!D25&gt;0,BUSHEL!D25*TONELADA!$B$50,"")</f>
        <v>308.64959999999996</v>
      </c>
      <c r="E25" s="28"/>
      <c r="F25" s="28"/>
      <c r="G25" s="37"/>
      <c r="H25" s="30">
        <f>BUSHEL!H25*$E$50</f>
        <v>242.31004</v>
      </c>
      <c r="I25" s="28"/>
    </row>
    <row r="26" spans="1:9" ht="19.5" customHeight="1">
      <c r="A26" s="23" t="s">
        <v>20</v>
      </c>
      <c r="B26" s="24"/>
      <c r="C26" s="100"/>
      <c r="D26" s="25"/>
      <c r="E26" s="24"/>
      <c r="F26" s="24"/>
      <c r="G26" s="100"/>
      <c r="H26" s="26"/>
      <c r="I26" s="24"/>
    </row>
    <row r="27" spans="1:9" ht="19.5" customHeight="1">
      <c r="A27" s="23" t="s">
        <v>21</v>
      </c>
      <c r="B27" s="24"/>
      <c r="C27" s="100"/>
      <c r="D27" s="25"/>
      <c r="E27" s="24"/>
      <c r="F27" s="24"/>
      <c r="G27" s="100"/>
      <c r="H27" s="26"/>
      <c r="I27" s="24"/>
    </row>
    <row r="28" spans="1:9" ht="19.5" customHeight="1">
      <c r="A28" s="17" t="s">
        <v>22</v>
      </c>
      <c r="B28" s="34">
        <f>BUSHEL!B28*TONELADA!$B$50</f>
        <v>294.4113</v>
      </c>
      <c r="C28" s="33"/>
      <c r="D28" s="29">
        <f>IF(BUSHEL!D28&gt;0,BUSHEL!D28*TONELADA!$B$50,"")</f>
        <v>313.42632</v>
      </c>
      <c r="E28" s="33"/>
      <c r="F28" s="33"/>
      <c r="G28" s="35"/>
      <c r="H28" s="30">
        <f>BUSHEL!H28*$E$50</f>
        <v>233.15697999999998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298.82058</v>
      </c>
      <c r="C30" s="31"/>
      <c r="D30" s="29">
        <f>IF(BUSHEL!D30&gt;0,BUSHEL!D30*TONELADA!$B$50,"")</f>
        <v>315.44723999999997</v>
      </c>
      <c r="E30" s="31"/>
      <c r="F30" s="31"/>
      <c r="G30" s="37"/>
      <c r="H30" s="30">
        <f>BUSHEL!H30*$E$50</f>
        <v>236.99535999999998</v>
      </c>
      <c r="I30" s="28"/>
    </row>
    <row r="31" spans="1:9" ht="19.5" customHeight="1">
      <c r="A31" s="17" t="s">
        <v>16</v>
      </c>
      <c r="B31" s="34">
        <f>BUSHEL!B31*TONELADA!$B$50</f>
        <v>298.72872</v>
      </c>
      <c r="C31" s="31"/>
      <c r="D31" s="29">
        <f>IF(BUSHEL!D31&gt;0,BUSHEL!D31*TONELADA!$B$50,"")</f>
        <v>314.89608</v>
      </c>
      <c r="E31" s="31"/>
      <c r="F31" s="31"/>
      <c r="G31" s="37"/>
      <c r="H31" s="30">
        <f>BUSHEL!H31*$E$50</f>
        <v>239.84954</v>
      </c>
      <c r="I31" s="28"/>
    </row>
    <row r="32" spans="1:9" ht="19.5" customHeight="1">
      <c r="A32" s="17" t="s">
        <v>17</v>
      </c>
      <c r="B32" s="34">
        <f>BUSHEL!B32*TONELADA!$B$50</f>
        <v>292.75782</v>
      </c>
      <c r="C32" s="31"/>
      <c r="D32" s="29">
        <f>IF(BUSHEL!D32&gt;0,BUSHEL!D32*TONELADA!$B$50,"")</f>
        <v>297.25896</v>
      </c>
      <c r="E32" s="31"/>
      <c r="F32" s="31"/>
      <c r="G32" s="37"/>
      <c r="H32" s="30">
        <f>BUSHEL!H32*$E$50</f>
        <v>240.93215999999998</v>
      </c>
      <c r="I32" s="28"/>
    </row>
    <row r="33" spans="1:9" ht="19.5" customHeight="1">
      <c r="A33" s="17" t="s">
        <v>19</v>
      </c>
      <c r="B33" s="34">
        <f>BUSHEL!B33*TONELADA!$B$50</f>
        <v>295.23804</v>
      </c>
      <c r="C33" s="31"/>
      <c r="D33" s="29"/>
      <c r="E33" s="31"/>
      <c r="F33" s="31"/>
      <c r="G33" s="37"/>
      <c r="H33" s="30">
        <f>BUSHEL!H33*$E$50</f>
        <v>229.12176</v>
      </c>
      <c r="I33" s="28"/>
    </row>
    <row r="34" spans="1:9" ht="19.5" customHeight="1">
      <c r="A34" s="17" t="s">
        <v>22</v>
      </c>
      <c r="B34" s="34">
        <f>BUSHEL!B34*TONELADA!$B$50</f>
        <v>298.45314</v>
      </c>
      <c r="C34" s="33"/>
      <c r="D34" s="41"/>
      <c r="E34" s="33"/>
      <c r="F34" s="33"/>
      <c r="G34" s="35"/>
      <c r="H34" s="30">
        <f>BUSHEL!H34*$E$50</f>
        <v>228.43282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296.15664</v>
      </c>
      <c r="C36" s="31"/>
      <c r="D36" s="29"/>
      <c r="E36" s="31"/>
      <c r="F36" s="31"/>
      <c r="G36" s="37"/>
      <c r="H36" s="30"/>
      <c r="I36" s="28"/>
    </row>
    <row r="37" spans="1:9" ht="19.5" customHeight="1">
      <c r="A37" s="17" t="s">
        <v>16</v>
      </c>
      <c r="B37" s="34">
        <f>BUSHEL!B37*TONELADA!$B$50</f>
        <v>296.15664</v>
      </c>
      <c r="C37" s="31"/>
      <c r="D37" s="29"/>
      <c r="E37" s="31"/>
      <c r="F37" s="31"/>
      <c r="G37" s="37"/>
      <c r="H37" s="38"/>
      <c r="I37" s="28"/>
    </row>
    <row r="38" spans="1:9" ht="19.5" customHeight="1">
      <c r="A38" s="17" t="s">
        <v>17</v>
      </c>
      <c r="B38" s="34">
        <f>BUSHEL!B38*TONELADA!$B$50</f>
        <v>274.2021</v>
      </c>
      <c r="C38" s="31"/>
      <c r="D38" s="29"/>
      <c r="E38" s="31"/>
      <c r="F38" s="31"/>
      <c r="G38" s="37"/>
      <c r="H38" s="30">
        <f>BUSHEL!H38*$E$50</f>
        <v>230.89332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8"/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223.9055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A7" sqref="A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144</v>
      </c>
      <c r="B4" s="63">
        <v>100</v>
      </c>
      <c r="C4" s="63" t="s">
        <v>78</v>
      </c>
    </row>
    <row r="5" spans="1:3" ht="15">
      <c r="A5" s="64" t="s">
        <v>145</v>
      </c>
      <c r="B5" s="24">
        <v>100</v>
      </c>
      <c r="C5" s="24" t="s">
        <v>78</v>
      </c>
    </row>
    <row r="6" spans="1:3" ht="15">
      <c r="A6" s="62" t="s">
        <v>146</v>
      </c>
      <c r="B6" s="63">
        <v>100</v>
      </c>
      <c r="C6" s="63" t="s">
        <v>78</v>
      </c>
    </row>
    <row r="7" spans="1:3" ht="15">
      <c r="A7" s="110" t="s">
        <v>36</v>
      </c>
      <c r="B7" s="111"/>
      <c r="C7" s="111"/>
    </row>
    <row r="8" spans="1:3" ht="15">
      <c r="A8" s="62" t="s">
        <v>37</v>
      </c>
      <c r="B8" s="63"/>
      <c r="C8" s="63"/>
    </row>
    <row r="9" spans="1:3" ht="15">
      <c r="A9" s="65" t="s">
        <v>38</v>
      </c>
      <c r="B9" s="24"/>
      <c r="C9" s="24"/>
    </row>
    <row r="10" spans="1:3" ht="15">
      <c r="A10" s="62" t="s">
        <v>39</v>
      </c>
      <c r="B10" s="63"/>
      <c r="C10" s="66"/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A8" sqref="A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8"/>
      <c r="C1" s="108"/>
      <c r="D1" s="108"/>
    </row>
    <row r="2" spans="1:4" ht="15.75">
      <c r="A2" s="64"/>
      <c r="B2" s="109" t="s">
        <v>1</v>
      </c>
      <c r="C2" s="109"/>
      <c r="D2" s="109"/>
    </row>
    <row r="3" spans="1:4" ht="15.75">
      <c r="A3" s="64"/>
      <c r="B3" s="109" t="s">
        <v>47</v>
      </c>
      <c r="C3" s="109"/>
      <c r="D3" s="109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144</v>
      </c>
      <c r="B5" s="63">
        <v>130</v>
      </c>
      <c r="C5" s="63">
        <f>B5+B24</f>
        <v>120</v>
      </c>
      <c r="D5" s="63">
        <f>B5+B23</f>
        <v>110</v>
      </c>
      <c r="E5" s="63" t="s">
        <v>78</v>
      </c>
    </row>
    <row r="6" spans="1:5" ht="15">
      <c r="A6" s="64" t="s">
        <v>145</v>
      </c>
      <c r="B6" s="24">
        <v>135</v>
      </c>
      <c r="C6" s="71">
        <f>B6+B24</f>
        <v>125</v>
      </c>
      <c r="D6" s="24">
        <f>B6+B23</f>
        <v>115</v>
      </c>
      <c r="E6" s="24" t="s">
        <v>78</v>
      </c>
    </row>
    <row r="7" spans="1:5" ht="15">
      <c r="A7" s="62" t="s">
        <v>146</v>
      </c>
      <c r="B7" s="63">
        <v>135</v>
      </c>
      <c r="C7" s="66">
        <f>B7+B24</f>
        <v>125</v>
      </c>
      <c r="D7" s="63">
        <f>B7+B23</f>
        <v>115</v>
      </c>
      <c r="E7" s="66" t="s">
        <v>78</v>
      </c>
    </row>
    <row r="8" spans="1:5" ht="15">
      <c r="A8" s="64" t="s">
        <v>36</v>
      </c>
      <c r="B8" s="24"/>
      <c r="C8" s="72"/>
      <c r="D8" s="72"/>
      <c r="E8" s="24"/>
    </row>
    <row r="9" spans="1:5" ht="15">
      <c r="A9" s="62" t="s">
        <v>37</v>
      </c>
      <c r="B9" s="63"/>
      <c r="C9" s="63"/>
      <c r="D9" s="63"/>
      <c r="E9" s="66"/>
    </row>
    <row r="10" spans="1:5" ht="15">
      <c r="A10" s="64" t="s">
        <v>38</v>
      </c>
      <c r="B10" s="24"/>
      <c r="C10" s="24"/>
      <c r="D10" s="24"/>
      <c r="E10" s="24"/>
    </row>
    <row r="11" spans="1:5" ht="15">
      <c r="A11" s="62" t="s">
        <v>39</v>
      </c>
      <c r="B11" s="66"/>
      <c r="C11" s="66"/>
      <c r="D11" s="66"/>
      <c r="E11" s="66"/>
    </row>
    <row r="12" spans="1:5" ht="15">
      <c r="A12" s="64" t="s">
        <v>40</v>
      </c>
      <c r="B12" s="73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4">
        <v>0.11</v>
      </c>
      <c r="B23">
        <v>-20</v>
      </c>
      <c r="D23" t="s">
        <v>43</v>
      </c>
    </row>
    <row r="24" spans="1:4" ht="15">
      <c r="A24" s="75">
        <v>0.115</v>
      </c>
      <c r="B24" s="76">
        <v>-10</v>
      </c>
      <c r="D24" t="s">
        <v>44</v>
      </c>
    </row>
    <row r="25" spans="1:4" ht="15">
      <c r="A25" s="77">
        <v>0.125</v>
      </c>
      <c r="B25" s="78" t="s">
        <v>50</v>
      </c>
      <c r="D25" t="s">
        <v>45</v>
      </c>
    </row>
    <row r="26" spans="1:4" ht="15">
      <c r="A26" s="74">
        <v>0.13</v>
      </c>
      <c r="B26" s="79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A7" sqref="A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144</v>
      </c>
      <c r="B4" s="63">
        <v>68</v>
      </c>
      <c r="C4" s="63" t="s">
        <v>78</v>
      </c>
    </row>
    <row r="5" spans="1:3" ht="15">
      <c r="A5" s="89" t="s">
        <v>145</v>
      </c>
      <c r="B5" s="24">
        <v>68</v>
      </c>
      <c r="C5" s="24" t="s">
        <v>78</v>
      </c>
    </row>
    <row r="6" spans="1:3" ht="15">
      <c r="A6" s="70" t="s">
        <v>146</v>
      </c>
      <c r="B6" s="63">
        <v>68</v>
      </c>
      <c r="C6" s="63" t="s">
        <v>78</v>
      </c>
    </row>
    <row r="7" spans="1:3" ht="15">
      <c r="A7" s="65" t="s">
        <v>36</v>
      </c>
      <c r="B7" s="80"/>
      <c r="C7" s="80"/>
    </row>
    <row r="8" spans="1:3" ht="15">
      <c r="A8" s="62" t="s">
        <v>37</v>
      </c>
      <c r="B8" s="63"/>
      <c r="C8" s="63"/>
    </row>
    <row r="9" spans="1:3" ht="15">
      <c r="A9" s="64" t="s">
        <v>38</v>
      </c>
      <c r="B9" s="24"/>
      <c r="C9" s="24"/>
    </row>
    <row r="10" spans="1:3" ht="15">
      <c r="A10" s="62" t="s">
        <v>39</v>
      </c>
      <c r="B10" s="63"/>
      <c r="C10" s="63"/>
    </row>
    <row r="11" spans="1:3" ht="15">
      <c r="A11" s="65" t="s">
        <v>40</v>
      </c>
      <c r="B11" s="80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E4" sqref="E4"/>
    </sheetView>
  </sheetViews>
  <sheetFormatPr defaultColWidth="12.4453125" defaultRowHeight="15"/>
  <cols>
    <col min="1" max="1" width="12.4453125" style="81" customWidth="1"/>
    <col min="2" max="2" width="6.4453125" style="81" customWidth="1"/>
    <col min="3" max="3" width="18.10546875" style="81" customWidth="1"/>
    <col min="4" max="4" width="14.4453125" style="81" customWidth="1"/>
    <col min="5" max="5" width="6.88671875" style="81" customWidth="1"/>
    <col min="6" max="6" width="7.77734375" style="81" customWidth="1"/>
    <col min="7" max="7" width="18.10546875" style="81" customWidth="1"/>
    <col min="8" max="8" width="14.4453125" style="81" customWidth="1"/>
    <col min="9" max="9" width="6.99609375" style="81" customWidth="1"/>
    <col min="10" max="10" width="4.99609375" style="81" customWidth="1"/>
    <col min="11" max="11" width="17.21484375" style="81" customWidth="1"/>
    <col min="12" max="12" width="14.4453125" style="81" customWidth="1"/>
    <col min="13" max="13" width="6.88671875" style="81" customWidth="1"/>
    <col min="14" max="16384" width="12.4453125" style="81" customWidth="1"/>
  </cols>
  <sheetData>
    <row r="1" ht="15">
      <c r="A1" s="81" t="s">
        <v>57</v>
      </c>
    </row>
    <row r="2" spans="3:11" ht="15">
      <c r="C2" s="81" t="s">
        <v>58</v>
      </c>
      <c r="G2" s="81" t="s">
        <v>59</v>
      </c>
      <c r="K2" s="81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2">
        <v>41276</v>
      </c>
      <c r="E4" s="99">
        <v>755.25</v>
      </c>
      <c r="F4" t="s">
        <v>79</v>
      </c>
      <c r="G4" t="s">
        <v>80</v>
      </c>
      <c r="H4" s="92">
        <v>41276</v>
      </c>
      <c r="I4" s="99">
        <v>811</v>
      </c>
      <c r="J4" t="s">
        <v>81</v>
      </c>
      <c r="K4" t="s">
        <v>82</v>
      </c>
      <c r="L4" s="92">
        <v>41276</v>
      </c>
      <c r="M4" s="99">
        <v>690.75</v>
      </c>
    </row>
    <row r="5" spans="2:13" ht="15">
      <c r="B5" t="s">
        <v>88</v>
      </c>
      <c r="C5" t="s">
        <v>85</v>
      </c>
      <c r="D5" s="92">
        <v>41276</v>
      </c>
      <c r="E5" s="99">
        <v>766</v>
      </c>
      <c r="F5" t="s">
        <v>84</v>
      </c>
      <c r="G5" t="s">
        <v>85</v>
      </c>
      <c r="H5" s="92">
        <v>41276</v>
      </c>
      <c r="I5" s="99">
        <v>820.75</v>
      </c>
      <c r="J5" t="s">
        <v>86</v>
      </c>
      <c r="K5" t="s">
        <v>87</v>
      </c>
      <c r="L5" s="92">
        <v>41276</v>
      </c>
      <c r="M5" s="99">
        <v>693.5</v>
      </c>
    </row>
    <row r="6" spans="2:13" ht="15">
      <c r="B6" t="s">
        <v>93</v>
      </c>
      <c r="C6" t="s">
        <v>90</v>
      </c>
      <c r="D6" s="92">
        <v>41276</v>
      </c>
      <c r="E6" s="99">
        <v>773</v>
      </c>
      <c r="F6" t="s">
        <v>89</v>
      </c>
      <c r="G6" t="s">
        <v>90</v>
      </c>
      <c r="H6" s="92">
        <v>41276</v>
      </c>
      <c r="I6" s="99">
        <v>827.25</v>
      </c>
      <c r="J6" t="s">
        <v>91</v>
      </c>
      <c r="K6" t="s">
        <v>92</v>
      </c>
      <c r="L6" s="92">
        <v>41276</v>
      </c>
      <c r="M6" s="99">
        <v>690.75</v>
      </c>
    </row>
    <row r="7" spans="2:13" ht="15">
      <c r="B7" t="s">
        <v>98</v>
      </c>
      <c r="C7" t="s">
        <v>95</v>
      </c>
      <c r="D7" s="92">
        <v>41276</v>
      </c>
      <c r="E7" s="99">
        <v>787.25</v>
      </c>
      <c r="F7" t="s">
        <v>94</v>
      </c>
      <c r="G7" t="s">
        <v>95</v>
      </c>
      <c r="H7" s="92">
        <v>41276</v>
      </c>
      <c r="I7" s="99">
        <v>840</v>
      </c>
      <c r="J7" t="s">
        <v>96</v>
      </c>
      <c r="K7" t="s">
        <v>97</v>
      </c>
      <c r="L7" s="92">
        <v>41276</v>
      </c>
      <c r="M7" s="99">
        <v>615.5</v>
      </c>
    </row>
    <row r="8" spans="2:13" ht="15">
      <c r="B8" t="s">
        <v>103</v>
      </c>
      <c r="C8" t="s">
        <v>100</v>
      </c>
      <c r="D8" s="92">
        <v>41276</v>
      </c>
      <c r="E8" s="99">
        <v>801.25</v>
      </c>
      <c r="F8" t="s">
        <v>99</v>
      </c>
      <c r="G8" t="s">
        <v>100</v>
      </c>
      <c r="H8" s="92">
        <v>41276</v>
      </c>
      <c r="I8" s="99">
        <v>853</v>
      </c>
      <c r="J8" t="s">
        <v>101</v>
      </c>
      <c r="K8" t="s">
        <v>102</v>
      </c>
      <c r="L8" s="92">
        <v>41276</v>
      </c>
      <c r="M8" s="99">
        <v>592.25</v>
      </c>
    </row>
    <row r="9" spans="2:13" ht="15">
      <c r="B9" t="s">
        <v>108</v>
      </c>
      <c r="C9" t="s">
        <v>105</v>
      </c>
      <c r="D9" s="92">
        <v>41276</v>
      </c>
      <c r="E9" s="99">
        <v>813.25</v>
      </c>
      <c r="F9" t="s">
        <v>104</v>
      </c>
      <c r="G9" t="s">
        <v>105</v>
      </c>
      <c r="H9" s="92">
        <v>41276</v>
      </c>
      <c r="I9" s="99">
        <v>858.5</v>
      </c>
      <c r="J9" t="s">
        <v>106</v>
      </c>
      <c r="K9" t="s">
        <v>107</v>
      </c>
      <c r="L9" s="92">
        <v>41276</v>
      </c>
      <c r="M9" s="99">
        <v>602</v>
      </c>
    </row>
    <row r="10" spans="2:13" ht="15">
      <c r="B10" t="s">
        <v>113</v>
      </c>
      <c r="C10" t="s">
        <v>110</v>
      </c>
      <c r="D10" s="92">
        <v>41276</v>
      </c>
      <c r="E10" s="99">
        <v>813</v>
      </c>
      <c r="F10" t="s">
        <v>109</v>
      </c>
      <c r="G10" t="s">
        <v>110</v>
      </c>
      <c r="H10" s="92">
        <v>41276</v>
      </c>
      <c r="I10" s="99">
        <v>857</v>
      </c>
      <c r="J10" t="s">
        <v>111</v>
      </c>
      <c r="K10" t="s">
        <v>112</v>
      </c>
      <c r="L10" s="92">
        <v>41276</v>
      </c>
      <c r="M10" s="99">
        <v>609.25</v>
      </c>
    </row>
    <row r="11" spans="2:13" ht="15">
      <c r="B11" t="s">
        <v>118</v>
      </c>
      <c r="C11" t="s">
        <v>115</v>
      </c>
      <c r="D11" s="92">
        <v>41276</v>
      </c>
      <c r="E11" s="99">
        <v>796.75</v>
      </c>
      <c r="F11" t="s">
        <v>114</v>
      </c>
      <c r="G11" t="s">
        <v>115</v>
      </c>
      <c r="H11" s="92">
        <v>41276</v>
      </c>
      <c r="I11" s="99">
        <v>809</v>
      </c>
      <c r="J11" t="s">
        <v>116</v>
      </c>
      <c r="K11" t="s">
        <v>117</v>
      </c>
      <c r="L11" s="92">
        <v>41276</v>
      </c>
      <c r="M11" s="99">
        <v>612</v>
      </c>
    </row>
    <row r="12" spans="2:13" ht="15">
      <c r="B12" t="s">
        <v>123</v>
      </c>
      <c r="C12" t="s">
        <v>120</v>
      </c>
      <c r="D12" s="92">
        <v>41276</v>
      </c>
      <c r="E12" s="99">
        <v>803.5</v>
      </c>
      <c r="F12" t="s">
        <v>119</v>
      </c>
      <c r="G12" t="s">
        <v>120</v>
      </c>
      <c r="H12" s="92" t="s">
        <v>142</v>
      </c>
      <c r="I12" s="99">
        <v>0</v>
      </c>
      <c r="J12" t="s">
        <v>121</v>
      </c>
      <c r="K12" t="s">
        <v>122</v>
      </c>
      <c r="L12" s="92">
        <v>41276</v>
      </c>
      <c r="M12" s="99">
        <v>582</v>
      </c>
    </row>
    <row r="13" spans="2:13" ht="15">
      <c r="B13" t="s">
        <v>126</v>
      </c>
      <c r="C13" t="s">
        <v>127</v>
      </c>
      <c r="D13" s="92">
        <v>41276</v>
      </c>
      <c r="E13" s="99">
        <v>812.25</v>
      </c>
      <c r="F13"/>
      <c r="G13"/>
      <c r="H13" s="92"/>
      <c r="I13"/>
      <c r="J13" t="s">
        <v>124</v>
      </c>
      <c r="K13" t="s">
        <v>125</v>
      </c>
      <c r="L13" s="92">
        <v>41276</v>
      </c>
      <c r="M13" s="99">
        <v>580.25</v>
      </c>
    </row>
    <row r="14" spans="2:13" ht="15">
      <c r="B14" t="s">
        <v>130</v>
      </c>
      <c r="C14" t="s">
        <v>131</v>
      </c>
      <c r="D14" s="92">
        <v>41276</v>
      </c>
      <c r="E14" s="99">
        <v>806</v>
      </c>
      <c r="F14"/>
      <c r="G14"/>
      <c r="H14"/>
      <c r="I14"/>
      <c r="J14" t="s">
        <v>128</v>
      </c>
      <c r="K14" t="s">
        <v>129</v>
      </c>
      <c r="L14" s="92">
        <v>41276</v>
      </c>
      <c r="M14" s="99">
        <v>586.5</v>
      </c>
    </row>
    <row r="15" spans="2:13" ht="15">
      <c r="B15" t="s">
        <v>134</v>
      </c>
      <c r="C15" t="s">
        <v>135</v>
      </c>
      <c r="D15" s="92">
        <v>41276</v>
      </c>
      <c r="E15" s="99">
        <v>806</v>
      </c>
      <c r="F15"/>
      <c r="G15"/>
      <c r="H15"/>
      <c r="I15"/>
      <c r="J15" t="s">
        <v>132</v>
      </c>
      <c r="K15" t="s">
        <v>133</v>
      </c>
      <c r="L15" s="92">
        <v>41276</v>
      </c>
      <c r="M15" s="99">
        <v>568.75</v>
      </c>
    </row>
    <row r="16" spans="2:13" ht="15">
      <c r="B16" t="s">
        <v>136</v>
      </c>
      <c r="C16" t="s">
        <v>137</v>
      </c>
      <c r="D16" s="92">
        <v>41276</v>
      </c>
      <c r="E16" s="99">
        <v>746.25</v>
      </c>
      <c r="F16"/>
      <c r="G16"/>
      <c r="H16"/>
      <c r="I16"/>
      <c r="J16"/>
      <c r="K16"/>
      <c r="L16"/>
      <c r="M16"/>
    </row>
    <row r="17" spans="2:13" ht="15">
      <c r="B17"/>
      <c r="C17"/>
      <c r="D17" s="91"/>
      <c r="E17"/>
      <c r="F17"/>
      <c r="G17"/>
      <c r="H17"/>
      <c r="I17"/>
      <c r="J17"/>
      <c r="K17"/>
      <c r="L17"/>
      <c r="M17"/>
    </row>
    <row r="21" spans="4:5" ht="15.75">
      <c r="D21" s="82" t="s">
        <v>61</v>
      </c>
      <c r="E21" s="82" t="s">
        <v>62</v>
      </c>
    </row>
    <row r="22" spans="3:9" ht="15.75">
      <c r="C22" s="82" t="s">
        <v>63</v>
      </c>
      <c r="D22" s="84" t="s">
        <v>143</v>
      </c>
      <c r="E22" s="64">
        <v>2</v>
      </c>
      <c r="F22" s="81" t="s">
        <v>64</v>
      </c>
      <c r="G22" t="s">
        <v>144</v>
      </c>
      <c r="H22" t="s">
        <v>65</v>
      </c>
      <c r="I22" s="81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Enero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2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3" t="e">
        <f>TONELADA!#REF!</f>
        <v>#REF!</v>
      </c>
    </row>
    <row r="6" spans="1:3" ht="15">
      <c r="A6" t="s">
        <v>67</v>
      </c>
      <c r="B6" s="83" t="e">
        <f>TONELADA!#REF!</f>
        <v>#REF!</v>
      </c>
      <c r="C6" s="83" t="e">
        <f>TONELADA!#REF!</f>
        <v>#REF!</v>
      </c>
    </row>
    <row r="7" spans="1:3" ht="15">
      <c r="A7" t="s">
        <v>68</v>
      </c>
      <c r="B7" s="83" t="e">
        <f>B6-C5</f>
        <v>#REF!</v>
      </c>
      <c r="C7" s="83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2013-01-03T12:40:36Z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