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<sst xmlns="http://schemas.openxmlformats.org/spreadsheetml/2006/main" count="293" uniqueCount="153">
  <si>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</si>
  <si>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</si>
  <si>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</si>
  <si>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</si>
  <si>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</si>
  <si>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</si>
  <si>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</si>
  <si>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</si>
  <si>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</si>
  <si>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</si>
  <si>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</si>
  <si>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</si>
  <si>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</si>
  <si>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</si>
  <si>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</si>
  <si>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</si>
  <si>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</si>
  <si>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</si>
  <si>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</si>
  <si>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</si>
  <si>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</si>
  <si>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</si>
  <si>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</si>
  <si>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</si>
  <si>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</si>
  <si>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</si>
  <si>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</si>
  <si>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</si>
  <si>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</si>
  <si>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</si>
  <si>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</si>
  <si>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</si>
  <si>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</si>
  <si>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</si>
  <si>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</si>
  <si>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</si>
  <si>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</si>
  <si>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</si>
  <si>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</si>
  <si>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</si>
  <si>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</si>
  <si>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</si>
  <si>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</si>
  <si>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</si>
  <si>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</si>
  <si>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</si>
  <si>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</si>
  <si>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</si>
  <si>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</si>
  <si>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</si>
  <si>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</si>
  <si>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</si>
  <si>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</si>
  <si>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</si>
  <si>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</si>
  <si>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</si>
  <si>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</si>
  <si>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</si>
  <si>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</si>
  <si>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</si>
  <si>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</si>
  <si>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</si>
  <si>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</si>
  <si>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</si>
  <si>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</si>
  <si>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</si>
  <si>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</si>
  <si>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</si>
  <si>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</si>
  <si>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</si>
  <si>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</si>
  <si>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</si>
  <si>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</si>
  <si>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</si>
  <si>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</si>
  <si>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</si>
  <si>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</si>
  <si>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</si>
  <si>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</si>
  <si>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</si>
  <si>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</si>
  <si>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</si>
  <si>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</si>
  <si>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</si>
  <si>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</si>
  <si>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</si>
  <si>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</si>
  <si>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</si>
  <si>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</si>
  <si>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</si>
  <si>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</si>
  <si>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</si>
  <si>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</si>
  <si>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</si>
  <si>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</si>
  <si>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</si>
  <si>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</si>
  <si>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</si>
  <si>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</si>
  <si>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</si>
  <si>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</si>
  <si>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</si>
  <si>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</si>
  <si>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</si>
  <si>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</si>
  <si>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</si>
  <si>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</si>
  <si>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</si>
  <si>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</si>
  <si>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</si>
  <si>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</si>
  <si>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</si>
  <si>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</si>
  <si>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</si>
  <si>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</si>
  <si>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</si>
  <si>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</si>
  <si>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</si>
  <si>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</si>
  <si>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</si>
  <si>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</si>
  <si>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</si>
  <si>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</si>
  <si>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</si>
  <si>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</si>
  <si>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</si>
  <si>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</si>
  <si>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</si>
  <si>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</si>
  <si>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</si>
  <si>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</si>
  <si>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</si>
  <si>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</si>
  <si>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</si>
  <si>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</si>
  <si>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</si>
  <si>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</si>
  <si>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</si>
  <si>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</si>
  <si>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</si>
  <si>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</si>
  <si>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</si>
  <si>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</si>
  <si>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</si>
  <si>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</si>
  <si>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</si>
  <si>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</si>
  <si>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</si>
  <si>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</si>
  <si>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</si>
  <si>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</si>
  <si>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/>
  </si>
  <si>
    <t>Miércoles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</si>
</sst>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Junio</v>
      </c>
      <c r="E8" s="4">
        <f>Datos!I25</f>
        <v>2013</v>
      </c>
      <c r="F8" s="3"/>
      <c r="G8" s="3"/>
      <c r="H8" s="3" t="str">
        <f>Datos!D25</f>
        <v>Miércoles</v>
      </c>
      <c r="I8" s="5">
        <f>Datos!E25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>
        <f>B19+'Primas SRW'!B9</f>
        <v>776.5</v>
      </c>
      <c r="D18" s="27"/>
      <c r="E18" s="28">
        <f>D19+'Primas HRW'!B10</f>
        <v>893.25</v>
      </c>
      <c r="F18" s="29">
        <f>D19+'Primas HRW'!C10</f>
        <v>889.25</v>
      </c>
      <c r="G18" s="30">
        <f>D19+'Primas HRW'!D10</f>
        <v>885.25</v>
      </c>
      <c r="H18" s="31"/>
      <c r="I18" s="32"/>
    </row>
    <row r="19" spans="1:9" ht="19.5" customHeight="1">
      <c r="A19" s="17" t="s">
        <v>18</v>
      </c>
      <c r="B19" s="25">
        <f>Datos!E5</f>
        <v>701.5</v>
      </c>
      <c r="C19" s="26">
        <f>B19+'Primas SRW'!B10</f>
        <v>771.5</v>
      </c>
      <c r="D19" s="27">
        <f>Datos!I5</f>
        <v>743.25</v>
      </c>
      <c r="E19" s="93">
        <f>D19+'Primas HRW'!B11</f>
        <v>893.25</v>
      </c>
      <c r="F19" s="29">
        <f>D19+'Primas HRW'!C11</f>
        <v>889.25</v>
      </c>
      <c r="G19" s="30">
        <f>D19+'Primas HRW'!D11</f>
        <v>885.25</v>
      </c>
      <c r="H19" s="31">
        <f>Datos!M5</f>
        <v>660.75</v>
      </c>
      <c r="I19" s="32">
        <f>H19+'Primas maíz'!B10</f>
        <v>760.75</v>
      </c>
    </row>
    <row r="20" spans="1:9" ht="19.5" customHeight="1">
      <c r="A20" s="17" t="s">
        <v>19</v>
      </c>
      <c r="B20" s="25"/>
      <c r="C20" s="26">
        <f>B21+'Primas SRW'!B11</f>
        <v>779</v>
      </c>
      <c r="D20" s="27"/>
      <c r="E20" s="93">
        <f>D21+'Primas HRW'!B12</f>
        <v>886.25</v>
      </c>
      <c r="F20" s="94">
        <f>D21+'Primas HRW'!C12</f>
        <v>882.25</v>
      </c>
      <c r="G20" s="95">
        <f>D21+'Primas HRW'!D12</f>
        <v>878.25</v>
      </c>
      <c r="H20" s="31"/>
      <c r="I20" s="32">
        <f>H21+'Primas maíz'!B11</f>
        <v>731</v>
      </c>
    </row>
    <row r="21" spans="1:9" ht="19.5" customHeight="1">
      <c r="A21" s="17" t="s">
        <v>20</v>
      </c>
      <c r="B21" s="25">
        <f>Datos!E6</f>
        <v>709</v>
      </c>
      <c r="C21" s="26">
        <f>B21+'Primas SRW'!B12</f>
        <v>784</v>
      </c>
      <c r="D21" s="27">
        <f>Datos!I6</f>
        <v>751.25</v>
      </c>
      <c r="E21" s="26"/>
      <c r="F21" s="32"/>
      <c r="G21" s="33"/>
      <c r="H21" s="31">
        <f>Datos!M6</f>
        <v>571</v>
      </c>
      <c r="I21" s="32">
        <f>H21+'Primas maíz'!B12</f>
        <v>676</v>
      </c>
    </row>
    <row r="22" spans="1:9" ht="19.5" customHeight="1">
      <c r="A22" s="17" t="s">
        <v>21</v>
      </c>
      <c r="B22" s="25"/>
      <c r="C22" s="26">
        <f>B24+'Primas SRW'!B13</f>
        <v>787.75</v>
      </c>
      <c r="D22" s="27"/>
      <c r="E22" s="26"/>
      <c r="F22" s="32"/>
      <c r="G22" s="33"/>
      <c r="H22" s="31"/>
      <c r="I22" s="32">
        <f>'Primas maíz'!B13+H24</f>
        <v>615.25</v>
      </c>
    </row>
    <row r="23" spans="1:9" ht="19.5" customHeight="1">
      <c r="A23" s="17" t="s">
        <v>22</v>
      </c>
      <c r="B23" s="25"/>
      <c r="C23" s="26">
        <f>B24+'Primas SRW'!B14</f>
        <v>797.75</v>
      </c>
      <c r="D23" s="27"/>
      <c r="E23" s="26"/>
      <c r="F23" s="32"/>
      <c r="G23" s="33"/>
      <c r="H23" s="31"/>
      <c r="I23" s="32">
        <f>H24+'Primas maíz'!B14</f>
        <v>615.25</v>
      </c>
    </row>
    <row r="24" spans="1:9" ht="19.5" customHeight="1">
      <c r="A24" s="17" t="s">
        <v>23</v>
      </c>
      <c r="B24" s="34">
        <f>Datos!E7</f>
        <v>722.75</v>
      </c>
      <c r="C24" s="35">
        <f>B24+'Primas SRW'!B15</f>
        <v>802.75</v>
      </c>
      <c r="D24" s="27">
        <f>Datos!I7</f>
        <v>767.75</v>
      </c>
      <c r="E24" s="35"/>
      <c r="F24" s="36"/>
      <c r="G24" s="37"/>
      <c r="H24" s="31">
        <f>Datos!M7</f>
        <v>542.25</v>
      </c>
      <c r="I24" s="36">
        <f>H24+'Primas maíz'!B15</f>
        <v>615.25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737.25</v>
      </c>
      <c r="C28" s="26"/>
      <c r="D28" s="27">
        <f>Datos!I8</f>
        <v>779.75</v>
      </c>
      <c r="E28" s="26"/>
      <c r="F28" s="26"/>
      <c r="G28" s="33"/>
      <c r="H28" s="38">
        <f>Datos!M8</f>
        <v>552.75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747</v>
      </c>
      <c r="C30" s="26"/>
      <c r="D30" s="27">
        <f>Datos!I9</f>
        <v>788</v>
      </c>
      <c r="E30" s="26"/>
      <c r="F30" s="26"/>
      <c r="G30" s="33"/>
      <c r="H30" s="38">
        <f>Datos!M9</f>
        <v>560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2"/>
      <c r="I31" s="32"/>
    </row>
    <row r="32" spans="1:9" ht="19.5" customHeight="1">
      <c r="A32" s="17" t="s">
        <v>18</v>
      </c>
      <c r="B32" s="34">
        <f>Datos!E10</f>
        <v>753.5</v>
      </c>
      <c r="C32" s="26"/>
      <c r="D32" s="27">
        <f>Datos!I10</f>
        <v>792</v>
      </c>
      <c r="E32" s="26"/>
      <c r="F32" s="26"/>
      <c r="G32" s="33"/>
      <c r="H32" s="31">
        <f>Datos!M10</f>
        <v>567</v>
      </c>
      <c r="I32" s="32"/>
    </row>
    <row r="33" spans="1:9" ht="19.5" customHeight="1">
      <c r="A33" s="17" t="s">
        <v>20</v>
      </c>
      <c r="B33" s="36">
        <f>Datos!E11</f>
        <v>759.75</v>
      </c>
      <c r="C33" s="26"/>
      <c r="D33" s="27">
        <f>Datos!I11</f>
        <v>799</v>
      </c>
      <c r="E33" s="26"/>
      <c r="F33" s="26"/>
      <c r="G33" s="33"/>
      <c r="H33" s="31">
        <f>Datos!M11</f>
        <v>558.25</v>
      </c>
      <c r="I33" s="32"/>
    </row>
    <row r="34" spans="1:9" ht="19.5" customHeight="1">
      <c r="A34" s="17" t="s">
        <v>23</v>
      </c>
      <c r="B34" s="36">
        <f>Datos!E12</f>
        <v>764.75</v>
      </c>
      <c r="C34" s="35"/>
      <c r="D34" s="27">
        <f>Datos!I12</f>
        <v>806</v>
      </c>
      <c r="E34" s="35"/>
      <c r="F34" s="35"/>
      <c r="G34" s="37"/>
      <c r="H34" s="31">
        <f>Datos!M12</f>
        <v>556.5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770.75</v>
      </c>
      <c r="C36" s="26"/>
      <c r="D36" s="27"/>
      <c r="E36" s="26"/>
      <c r="F36" s="26"/>
      <c r="G36" s="33"/>
      <c r="H36" s="31">
        <f>Datos!M13</f>
        <v>563</v>
      </c>
      <c r="I36" s="32"/>
    </row>
    <row r="37" spans="1:9" ht="19.5" customHeight="1">
      <c r="A37" s="17" t="s">
        <v>16</v>
      </c>
      <c r="B37" s="36">
        <f>Datos!E14</f>
        <v>773.25</v>
      </c>
      <c r="C37" s="26"/>
      <c r="D37" s="27"/>
      <c r="E37" s="26"/>
      <c r="F37" s="26"/>
      <c r="G37" s="33"/>
      <c r="H37" s="31">
        <f>Datos!M14</f>
        <v>567</v>
      </c>
      <c r="I37" s="32"/>
    </row>
    <row r="38" spans="1:9" ht="19.5" customHeight="1">
      <c r="A38" s="17" t="s">
        <v>18</v>
      </c>
      <c r="B38" s="36">
        <f>Datos!E15</f>
        <v>763.75</v>
      </c>
      <c r="C38" s="26"/>
      <c r="D38" s="27"/>
      <c r="E38" s="26"/>
      <c r="F38" s="26"/>
      <c r="G38" s="33"/>
      <c r="H38" s="31">
        <f>Datos!M15</f>
        <v>569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535.5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535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546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515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-8</v>
      </c>
      <c r="G54" s="51"/>
      <c r="H54" s="49"/>
    </row>
    <row r="55" spans="5:7" ht="15">
      <c r="E55" s="52">
        <v>0.115</v>
      </c>
      <c r="F55" s="51">
        <f>'Primas HRW'!B24</f>
        <v>-4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Junio</v>
      </c>
      <c r="E9" s="3">
        <f>BUSHEL!E8</f>
        <v>2013</v>
      </c>
      <c r="F9" s="3"/>
      <c r="G9" s="3"/>
      <c r="H9" s="3" t="str">
        <f>Datos!D25</f>
        <v>Miércoles</v>
      </c>
      <c r="I9" s="5">
        <f>Datos!E25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>
        <f>BUSHEL!C18*TONELADA!$B$50</f>
        <v>285.31716</v>
      </c>
      <c r="D18" s="27"/>
      <c r="E18" s="53">
        <f>BUSHEL!E18*TONELADA!$B$50</f>
        <v>328.21578</v>
      </c>
      <c r="F18" s="53">
        <f>BUSHEL!F18*TONELADA!$B$50</f>
        <v>326.74602</v>
      </c>
      <c r="G18" s="54">
        <f>BUSHEL!G18*TONELADA!$B$50</f>
        <v>325.27626</v>
      </c>
      <c r="H18" s="56"/>
      <c r="I18" s="55"/>
    </row>
    <row r="19" spans="1:9" ht="19.5" customHeight="1">
      <c r="A19" s="17" t="s">
        <v>18</v>
      </c>
      <c r="B19" s="36">
        <f>BUSHEL!B19*TONELADA!$B$50</f>
        <v>257.75916</v>
      </c>
      <c r="C19" s="35">
        <f>BUSHEL!C19*TONELADA!$B$50</f>
        <v>283.47996</v>
      </c>
      <c r="D19" s="27">
        <f>IF(BUSHEL!D19&gt;0,BUSHEL!D19*TONELADA!$B$50,"")</f>
        <v>273.09978</v>
      </c>
      <c r="E19" s="53">
        <f>BUSHEL!E19*TONELADA!$B$50</f>
        <v>328.21578</v>
      </c>
      <c r="F19" s="53">
        <f>BUSHEL!F19*TONELADA!$B$50</f>
        <v>326.74602</v>
      </c>
      <c r="G19" s="54">
        <f>BUSHEL!G19*TONELADA!$B$50</f>
        <v>325.27626</v>
      </c>
      <c r="H19" s="56">
        <f>BUSHEL!H19*$E$50</f>
        <v>260.12406</v>
      </c>
      <c r="I19" s="55">
        <f>BUSHEL!I19*TONELADA!$E$50</f>
        <v>299.49206</v>
      </c>
    </row>
    <row r="20" spans="1:9" ht="19.5" customHeight="1">
      <c r="A20" s="24" t="s">
        <v>19</v>
      </c>
      <c r="B20" s="57"/>
      <c r="C20" s="35">
        <f>BUSHEL!C20*TONELADA!$B$50</f>
        <v>286.23575999999997</v>
      </c>
      <c r="D20" s="27">
        <f>IF(BUSHEL!D20&gt;0,BUSHEL!D20*TONELADA!$B$50,"")</f>
      </c>
      <c r="E20" s="53">
        <f>BUSHEL!E20*TONELADA!$B$50</f>
        <v>325.64369999999997</v>
      </c>
      <c r="F20" s="53">
        <f>BUSHEL!F20*TONELADA!$B$50</f>
        <v>324.17394</v>
      </c>
      <c r="G20" s="54">
        <f>BUSHEL!G20*TONELADA!$B$50</f>
        <v>322.70418</v>
      </c>
      <c r="H20" s="60"/>
      <c r="I20" s="55">
        <f>BUSHEL!I20*TONELADA!$E$50</f>
        <v>287.78008</v>
      </c>
    </row>
    <row r="21" spans="1:9" ht="19.5" customHeight="1">
      <c r="A21" s="17" t="s">
        <v>20</v>
      </c>
      <c r="B21" s="36">
        <f>BUSHEL!B21*TONELADA!$B$50</f>
        <v>260.51496</v>
      </c>
      <c r="C21" s="35">
        <f>BUSHEL!C21*TONELADA!$B$50</f>
        <v>288.07295999999997</v>
      </c>
      <c r="D21" s="27">
        <f>IF(BUSHEL!D21&gt;0,BUSHEL!D21*TONELADA!$B$50,"")</f>
        <v>276.03929999999997</v>
      </c>
      <c r="E21" s="32"/>
      <c r="F21" s="32"/>
      <c r="G21" s="33"/>
      <c r="H21" s="56">
        <f>BUSHEL!H21*$E$50</f>
        <v>224.79127999999997</v>
      </c>
      <c r="I21" s="55">
        <f>BUSHEL!I21*TONELADA!$E$50</f>
        <v>266.12768</v>
      </c>
    </row>
    <row r="22" spans="1:9" ht="19.5" customHeight="1">
      <c r="A22" s="24" t="s">
        <v>21</v>
      </c>
      <c r="B22" s="57"/>
      <c r="C22" s="35">
        <f>BUSHEL!C22*TONELADA!$B$50</f>
        <v>289.45086</v>
      </c>
      <c r="D22" s="59"/>
      <c r="E22" s="57"/>
      <c r="F22" s="57"/>
      <c r="G22" s="58"/>
      <c r="H22" s="60"/>
      <c r="I22" s="55">
        <f>BUSHEL!I22*TONELADA!$E$50</f>
        <v>242.21161999999998</v>
      </c>
    </row>
    <row r="23" spans="1:9" ht="19.5" customHeight="1">
      <c r="A23" s="24" t="s">
        <v>22</v>
      </c>
      <c r="B23" s="57"/>
      <c r="C23" s="35">
        <f>BUSHEL!C23*TONELADA!$B$50</f>
        <v>293.12525999999997</v>
      </c>
      <c r="D23" s="59"/>
      <c r="E23" s="57"/>
      <c r="F23" s="57"/>
      <c r="G23" s="58"/>
      <c r="H23" s="60"/>
      <c r="I23" s="55">
        <f>BUSHEL!I23*TONELADA!$E$50</f>
        <v>242.21161999999998</v>
      </c>
    </row>
    <row r="24" spans="1:9" ht="19.5" customHeight="1">
      <c r="A24" s="17" t="s">
        <v>23</v>
      </c>
      <c r="B24" s="36">
        <f>BUSHEL!B24*TONELADA!$B$50</f>
        <v>265.56726</v>
      </c>
      <c r="C24" s="35">
        <f>BUSHEL!C24*TONELADA!$B$50</f>
        <v>294.96245999999996</v>
      </c>
      <c r="D24" s="27">
        <f>IF(BUSHEL!D24&gt;0,BUSHEL!D24*TONELADA!$B$50,"")</f>
        <v>282.10206</v>
      </c>
      <c r="E24" s="35"/>
      <c r="F24" s="35"/>
      <c r="G24" s="37"/>
      <c r="H24" s="56">
        <f>BUSHEL!H24*$E$50</f>
        <v>213.47297999999998</v>
      </c>
      <c r="I24" s="55">
        <f>BUSHEL!I24*TONELADA!$E$50</f>
        <v>242.21161999999998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270.89513999999997</v>
      </c>
      <c r="C28" s="26"/>
      <c r="D28" s="27">
        <f>IF(BUSHEL!D28&gt;0,BUSHEL!D28*TONELADA!$B$50,"")</f>
        <v>286.51134</v>
      </c>
      <c r="E28" s="26"/>
      <c r="F28" s="26"/>
      <c r="G28" s="33"/>
      <c r="H28" s="56">
        <f>BUSHEL!H28*$E$50</f>
        <v>217.60662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274.47767999999996</v>
      </c>
      <c r="C30" s="26"/>
      <c r="D30" s="27">
        <f>IF(BUSHEL!D30&gt;0,BUSHEL!D30*TONELADA!$B$50,"")</f>
        <v>289.54272</v>
      </c>
      <c r="E30" s="26"/>
      <c r="F30" s="26"/>
      <c r="G30" s="33"/>
      <c r="H30" s="56">
        <f>BUSHEL!H30*$E$50</f>
        <v>220.46079999999998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276.86604</v>
      </c>
      <c r="C32" s="26"/>
      <c r="D32" s="27">
        <f>IF(BUSHEL!D32&gt;0,BUSHEL!D32*TONELADA!$B$50,"")</f>
        <v>291.01248</v>
      </c>
      <c r="E32" s="26"/>
      <c r="F32" s="26"/>
      <c r="G32" s="33"/>
      <c r="H32" s="56">
        <f>BUSHEL!H32*$E$50</f>
        <v>223.21656</v>
      </c>
      <c r="I32" s="32"/>
    </row>
    <row r="33" spans="1:9" ht="19.5" customHeight="1">
      <c r="A33" s="17" t="s">
        <v>20</v>
      </c>
      <c r="B33" s="36">
        <f>BUSHEL!B33*TONELADA!$B$50</f>
        <v>279.16254</v>
      </c>
      <c r="C33" s="26"/>
      <c r="D33" s="27">
        <f>IF(BUSHEL!D33&gt;0,BUSHEL!D33*TONELADA!$B$50,"")</f>
        <v>293.58456</v>
      </c>
      <c r="E33" s="26"/>
      <c r="F33" s="26"/>
      <c r="G33" s="33"/>
      <c r="H33" s="56">
        <f>BUSHEL!H33*$E$50</f>
        <v>219.77185999999998</v>
      </c>
      <c r="I33" s="32"/>
    </row>
    <row r="34" spans="1:9" ht="19.5" customHeight="1">
      <c r="A34" s="17" t="s">
        <v>23</v>
      </c>
      <c r="B34" s="36">
        <f>BUSHEL!B34*TONELADA!$B$50</f>
        <v>280.99974</v>
      </c>
      <c r="C34" s="35"/>
      <c r="D34" s="27">
        <f>IF(BUSHEL!D34&gt;0,BUSHEL!D34*TONELADA!$B$50,"")</f>
        <v>296.15664</v>
      </c>
      <c r="E34" s="35"/>
      <c r="F34" s="35"/>
      <c r="G34" s="37"/>
      <c r="H34" s="56">
        <f>BUSHEL!H34*$E$50</f>
        <v>219.08291999999997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283.20438</v>
      </c>
      <c r="C36" s="26"/>
      <c r="D36" s="27"/>
      <c r="E36" s="26"/>
      <c r="F36" s="26"/>
      <c r="G36" s="33"/>
      <c r="H36" s="56">
        <f>BUSHEL!H36*$E$50</f>
        <v>221.64183999999997</v>
      </c>
      <c r="I36" s="32"/>
    </row>
    <row r="37" spans="1:9" ht="19.5" customHeight="1">
      <c r="A37" s="17" t="s">
        <v>16</v>
      </c>
      <c r="B37" s="36">
        <f>BUSHEL!B37*TONELADA!$B$50</f>
        <v>284.12298</v>
      </c>
      <c r="C37" s="26"/>
      <c r="D37" s="27"/>
      <c r="E37" s="26"/>
      <c r="F37" s="26"/>
      <c r="G37" s="33"/>
      <c r="H37" s="56">
        <f>BUSHEL!H37*$E$50</f>
        <v>223.21656</v>
      </c>
      <c r="I37" s="32"/>
    </row>
    <row r="38" spans="1:9" ht="19.5" customHeight="1">
      <c r="A38" s="17" t="s">
        <v>18</v>
      </c>
      <c r="B38" s="36">
        <f>BUSHEL!B38*TONELADA!$B$50</f>
        <v>280.6323</v>
      </c>
      <c r="C38" s="26"/>
      <c r="D38" s="27"/>
      <c r="E38" s="26"/>
      <c r="F38" s="26"/>
      <c r="G38" s="33"/>
      <c r="H38" s="56">
        <f>BUSHEL!H38*$E$50</f>
        <v>224.00392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210.81563999999997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210.6188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214.94928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202.74519999999998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-2.93952</v>
      </c>
      <c r="G54" s="51"/>
      <c r="H54" s="46"/>
    </row>
    <row r="55" spans="5:8" ht="15">
      <c r="E55" s="52">
        <v>0.115</v>
      </c>
      <c r="F55" s="51">
        <f>'Primas HRW'!B24*B50</f>
        <v>-1.46976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148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40</v>
      </c>
      <c r="B8" s="67"/>
      <c r="C8" s="72"/>
    </row>
    <row r="9" spans="1:3" ht="15">
      <c r="A9" s="71" t="s">
        <v>41</v>
      </c>
      <c r="B9" s="57">
        <v>75</v>
      </c>
      <c r="C9" s="57" t="s">
        <v>42</v>
      </c>
    </row>
    <row r="10" spans="1:3" ht="15">
      <c r="A10" s="66" t="s">
        <v>43</v>
      </c>
      <c r="B10" s="67">
        <v>70</v>
      </c>
      <c r="C10" s="72" t="s">
        <v>42</v>
      </c>
    </row>
    <row r="11" spans="1:3" ht="15">
      <c r="A11" s="71" t="s">
        <v>44</v>
      </c>
      <c r="B11" s="57">
        <v>70</v>
      </c>
      <c r="C11" s="57" t="s">
        <v>149</v>
      </c>
    </row>
    <row r="12" spans="1:3" ht="15">
      <c r="A12" s="66" t="s">
        <v>45</v>
      </c>
      <c r="B12" s="72">
        <v>75</v>
      </c>
      <c r="C12" s="67" t="s">
        <v>149</v>
      </c>
    </row>
    <row r="13" spans="1:3" ht="15">
      <c r="A13" s="71" t="s">
        <v>46</v>
      </c>
      <c r="B13" s="57">
        <v>65</v>
      </c>
      <c r="C13" s="57" t="s">
        <v>150</v>
      </c>
    </row>
    <row r="14" spans="1:3" ht="15">
      <c r="A14" s="66" t="s">
        <v>47</v>
      </c>
      <c r="B14" s="67">
        <v>75</v>
      </c>
      <c r="C14" s="67" t="s">
        <v>150</v>
      </c>
    </row>
    <row r="15" spans="1:3" ht="15">
      <c r="A15" s="68" t="s">
        <v>48</v>
      </c>
      <c r="B15" s="57">
        <v>80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8"/>
      <c r="B2" s="104" t="s">
        <v>1</v>
      </c>
      <c r="C2" s="104"/>
      <c r="D2" s="104"/>
    </row>
    <row r="3" spans="1:4" ht="15.75">
      <c r="A3" s="68"/>
      <c r="B3" s="104" t="s">
        <v>54</v>
      </c>
      <c r="C3" s="104"/>
      <c r="D3" s="104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55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40</v>
      </c>
      <c r="B9" s="67"/>
      <c r="C9" s="72"/>
      <c r="D9" s="67"/>
      <c r="E9" s="72"/>
    </row>
    <row r="10" spans="1:5" ht="15">
      <c r="A10" s="68" t="s">
        <v>41</v>
      </c>
      <c r="B10" s="57">
        <v>150</v>
      </c>
      <c r="C10" s="77">
        <f>B10+B24</f>
        <v>146</v>
      </c>
      <c r="D10" s="57">
        <f>B10+B23</f>
        <v>142</v>
      </c>
      <c r="E10" s="57" t="s">
        <v>42</v>
      </c>
    </row>
    <row r="11" spans="1:5" ht="15">
      <c r="A11" s="66" t="s">
        <v>43</v>
      </c>
      <c r="B11" s="72">
        <v>150</v>
      </c>
      <c r="C11" s="72">
        <f>B11+B24</f>
        <v>146</v>
      </c>
      <c r="D11" s="67">
        <f>B11+B23</f>
        <v>142</v>
      </c>
      <c r="E11" s="72" t="s">
        <v>42</v>
      </c>
    </row>
    <row r="12" spans="1:5" ht="15">
      <c r="A12" s="68" t="s">
        <v>44</v>
      </c>
      <c r="B12" s="78">
        <v>135</v>
      </c>
      <c r="C12" s="57">
        <f>B12+B24</f>
        <v>131</v>
      </c>
      <c r="D12" s="57">
        <f>B12+B23</f>
        <v>127</v>
      </c>
      <c r="E12" s="57" t="s">
        <v>149</v>
      </c>
    </row>
    <row r="13" spans="1:5" ht="15">
      <c r="A13" s="66" t="s">
        <v>45</v>
      </c>
      <c r="B13" s="72"/>
      <c r="C13" s="72"/>
      <c r="D13" s="72"/>
      <c r="E13" s="67"/>
    </row>
    <row r="14" spans="1:5" ht="15">
      <c r="A14" s="68" t="s">
        <v>46</v>
      </c>
      <c r="B14" s="57"/>
      <c r="C14" s="57"/>
      <c r="D14" s="57"/>
      <c r="E14" s="57"/>
    </row>
    <row r="15" spans="1:5" ht="15">
      <c r="A15" s="66" t="s">
        <v>47</v>
      </c>
      <c r="B15" s="67"/>
      <c r="C15" s="67"/>
      <c r="D15" s="67"/>
      <c r="E15" s="67"/>
    </row>
    <row r="16" spans="1:5" ht="15">
      <c r="A16" s="68" t="s">
        <v>48</v>
      </c>
      <c r="B16" s="57"/>
      <c r="C16" s="57"/>
      <c r="D16" s="57"/>
      <c r="E16" s="57"/>
    </row>
    <row r="22" spans="1:4" ht="15">
      <c r="A22" t="s">
        <v>56</v>
      </c>
      <c r="D22" t="s">
        <v>49</v>
      </c>
    </row>
    <row r="23" spans="1:4" ht="15">
      <c r="A23" s="79">
        <v>0.11</v>
      </c>
      <c r="B23">
        <v>-8</v>
      </c>
      <c r="D23" t="s">
        <v>50</v>
      </c>
    </row>
    <row r="24" spans="1:4" ht="15">
      <c r="A24" s="80">
        <v>0.115</v>
      </c>
      <c r="B24" s="81">
        <v>-4</v>
      </c>
      <c r="D24" t="s">
        <v>51</v>
      </c>
    </row>
    <row r="25" spans="1:4" ht="15">
      <c r="A25" s="82">
        <v>0.125</v>
      </c>
      <c r="B25" s="83" t="s">
        <v>57</v>
      </c>
      <c r="D25" t="s">
        <v>52</v>
      </c>
    </row>
    <row r="26" spans="1:4" ht="15">
      <c r="A26" s="79">
        <v>0.13</v>
      </c>
      <c r="B26" s="84" t="s">
        <v>58</v>
      </c>
      <c r="D26" t="s">
        <v>53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59</v>
      </c>
      <c r="C2" s="63" t="s">
        <v>34</v>
      </c>
    </row>
    <row r="3" spans="2:3" ht="15.75">
      <c r="B3" s="64" t="s">
        <v>60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40</v>
      </c>
      <c r="B8" s="67"/>
      <c r="C8" s="67"/>
    </row>
    <row r="9" spans="1:3" ht="15">
      <c r="A9" s="68" t="s">
        <v>41</v>
      </c>
      <c r="B9" s="57"/>
      <c r="C9" s="57"/>
    </row>
    <row r="10" spans="1:3" ht="15">
      <c r="A10" s="66" t="s">
        <v>43</v>
      </c>
      <c r="B10" s="67">
        <v>100</v>
      </c>
      <c r="C10" s="67" t="s">
        <v>42</v>
      </c>
    </row>
    <row r="11" spans="1:3" ht="15">
      <c r="A11" s="71" t="s">
        <v>44</v>
      </c>
      <c r="B11" s="86">
        <v>160</v>
      </c>
      <c r="C11" s="57" t="s">
        <v>149</v>
      </c>
    </row>
    <row r="12" spans="1:3" ht="15">
      <c r="A12" s="66" t="s">
        <v>45</v>
      </c>
      <c r="B12" s="67">
        <v>105</v>
      </c>
      <c r="C12" s="67" t="s">
        <v>149</v>
      </c>
    </row>
    <row r="13" spans="1:3" ht="15">
      <c r="A13" s="68" t="s">
        <v>46</v>
      </c>
      <c r="B13" s="57">
        <v>73</v>
      </c>
      <c r="C13" s="57" t="s">
        <v>150</v>
      </c>
    </row>
    <row r="14" spans="1:3" ht="15">
      <c r="A14" s="66" t="s">
        <v>47</v>
      </c>
      <c r="B14" s="67">
        <v>73</v>
      </c>
      <c r="C14" s="67" t="s">
        <v>150</v>
      </c>
    </row>
    <row r="15" spans="1:3" ht="15">
      <c r="A15" s="68" t="s">
        <v>48</v>
      </c>
      <c r="B15" s="57">
        <v>73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61</v>
      </c>
    </row>
    <row r="2" spans="3:11" ht="15">
      <c r="C2" s="87" t="s">
        <v>62</v>
      </c>
      <c r="G2" s="87" t="s">
        <v>63</v>
      </c>
      <c r="K2" s="87" t="s">
        <v>64</v>
      </c>
    </row>
    <row r="3" spans="2:13" ht="15">
      <c r="B3" t="s">
        <v>65</v>
      </c>
      <c r="C3" t="s">
        <v>66</v>
      </c>
      <c r="D3" t="s">
        <v>67</v>
      </c>
      <c r="E3" t="s">
        <v>68</v>
      </c>
      <c r="F3" t="s">
        <v>65</v>
      </c>
      <c r="G3" t="s">
        <v>66</v>
      </c>
      <c r="H3" t="s">
        <v>67</v>
      </c>
      <c r="I3" t="s">
        <v>68</v>
      </c>
      <c r="J3" t="s">
        <v>65</v>
      </c>
      <c r="K3" t="s">
        <v>66</v>
      </c>
      <c r="L3" t="s">
        <v>67</v>
      </c>
      <c r="M3" t="s">
        <v>68</v>
      </c>
    </row>
    <row r="4" spans="2:13" ht="15">
      <c r="B4" t="s">
        <v>69</v>
      </c>
      <c r="C4"/>
      <c r="D4" s="91"/>
      <c r="E4"/>
      <c r="F4"/>
      <c r="G4"/>
      <c r="H4" s="91"/>
      <c r="I4"/>
      <c r="J4"/>
      <c r="K4"/>
      <c r="L4" s="91"/>
      <c r="M4"/>
    </row>
    <row r="5" spans="2:13" ht="15">
      <c r="B5" t="s">
        <v>70</v>
      </c>
      <c r="C5" t="s">
        <v>71</v>
      </c>
      <c r="D5" s="91">
        <v>41430</v>
      </c>
      <c r="E5" s="39">
        <v>701.5</v>
      </c>
      <c r="F5" t="s">
        <v>72</v>
      </c>
      <c r="G5" t="s">
        <v>71</v>
      </c>
      <c r="H5" s="91">
        <v>41430</v>
      </c>
      <c r="I5" s="39">
        <v>743.25</v>
      </c>
      <c r="J5" t="s">
        <v>73</v>
      </c>
      <c r="K5" t="s">
        <v>74</v>
      </c>
      <c r="L5" s="91">
        <v>41430</v>
      </c>
      <c r="M5">
        <v>660.75</v>
      </c>
    </row>
    <row r="6" spans="2:13" ht="15">
      <c r="B6" t="s">
        <v>75</v>
      </c>
      <c r="C6" t="s">
        <v>76</v>
      </c>
      <c r="D6" s="91">
        <v>41430</v>
      </c>
      <c r="E6" s="39">
        <v>709</v>
      </c>
      <c r="F6" t="s">
        <v>77</v>
      </c>
      <c r="G6" t="s">
        <v>76</v>
      </c>
      <c r="H6" s="91">
        <v>41430</v>
      </c>
      <c r="I6" s="39">
        <v>751.25</v>
      </c>
      <c r="J6" t="s">
        <v>78</v>
      </c>
      <c r="K6" t="s">
        <v>79</v>
      </c>
      <c r="L6" s="91">
        <v>41430</v>
      </c>
      <c r="M6" s="39">
        <v>571</v>
      </c>
    </row>
    <row r="7" spans="2:13" ht="15">
      <c r="B7" t="s">
        <v>80</v>
      </c>
      <c r="C7" t="s">
        <v>81</v>
      </c>
      <c r="D7" s="91">
        <v>41430</v>
      </c>
      <c r="E7">
        <v>722.75</v>
      </c>
      <c r="F7" t="s">
        <v>82</v>
      </c>
      <c r="G7" t="s">
        <v>81</v>
      </c>
      <c r="H7" s="91">
        <v>41430</v>
      </c>
      <c r="I7" s="39">
        <v>767.75</v>
      </c>
      <c r="J7" t="s">
        <v>83</v>
      </c>
      <c r="K7" t="s">
        <v>84</v>
      </c>
      <c r="L7" s="91">
        <v>41430</v>
      </c>
      <c r="M7" s="39">
        <v>542.25</v>
      </c>
    </row>
    <row r="8" spans="2:13" ht="15">
      <c r="B8" t="s">
        <v>85</v>
      </c>
      <c r="C8" t="s">
        <v>86</v>
      </c>
      <c r="D8" s="91">
        <v>41430</v>
      </c>
      <c r="E8" s="39">
        <v>737.25</v>
      </c>
      <c r="F8" t="s">
        <v>87</v>
      </c>
      <c r="G8" t="s">
        <v>86</v>
      </c>
      <c r="H8" s="91">
        <v>41430</v>
      </c>
      <c r="I8" s="39">
        <v>779.75</v>
      </c>
      <c r="J8" t="s">
        <v>88</v>
      </c>
      <c r="K8" t="s">
        <v>89</v>
      </c>
      <c r="L8" s="91">
        <v>41430</v>
      </c>
      <c r="M8" s="39">
        <v>552.75</v>
      </c>
    </row>
    <row r="9" spans="2:13" ht="15">
      <c r="B9" t="s">
        <v>90</v>
      </c>
      <c r="C9" t="s">
        <v>91</v>
      </c>
      <c r="D9" s="91">
        <v>41430</v>
      </c>
      <c r="E9" s="39">
        <v>747</v>
      </c>
      <c r="F9" t="s">
        <v>92</v>
      </c>
      <c r="G9" t="s">
        <v>91</v>
      </c>
      <c r="H9" s="91">
        <v>41430</v>
      </c>
      <c r="I9" s="39">
        <v>788</v>
      </c>
      <c r="J9" t="s">
        <v>93</v>
      </c>
      <c r="K9" t="s">
        <v>94</v>
      </c>
      <c r="L9" s="91">
        <v>41430</v>
      </c>
      <c r="M9" s="39">
        <v>560</v>
      </c>
    </row>
    <row r="10" spans="2:13" ht="15">
      <c r="B10" t="s">
        <v>95</v>
      </c>
      <c r="C10" t="s">
        <v>96</v>
      </c>
      <c r="D10" s="91">
        <v>41430</v>
      </c>
      <c r="E10" s="39">
        <v>753.5</v>
      </c>
      <c r="F10" t="s">
        <v>97</v>
      </c>
      <c r="G10" t="s">
        <v>96</v>
      </c>
      <c r="H10" s="91">
        <v>41430</v>
      </c>
      <c r="I10" s="39">
        <v>792</v>
      </c>
      <c r="J10" t="s">
        <v>98</v>
      </c>
      <c r="K10" t="s">
        <v>99</v>
      </c>
      <c r="L10" s="91">
        <v>41430</v>
      </c>
      <c r="M10" s="39">
        <v>567</v>
      </c>
    </row>
    <row r="11" spans="2:13" ht="15">
      <c r="B11" t="s">
        <v>100</v>
      </c>
      <c r="C11" t="s">
        <v>101</v>
      </c>
      <c r="D11" s="91">
        <v>41430</v>
      </c>
      <c r="E11" s="39">
        <v>759.75</v>
      </c>
      <c r="F11" t="s">
        <v>102</v>
      </c>
      <c r="G11" t="s">
        <v>101</v>
      </c>
      <c r="H11" s="91">
        <v>41430</v>
      </c>
      <c r="I11">
        <v>799</v>
      </c>
      <c r="J11" t="s">
        <v>103</v>
      </c>
      <c r="K11" t="s">
        <v>104</v>
      </c>
      <c r="L11" s="91">
        <v>41430</v>
      </c>
      <c r="M11" s="39">
        <v>558.25</v>
      </c>
    </row>
    <row r="12" spans="2:13" ht="15">
      <c r="B12" t="s">
        <v>105</v>
      </c>
      <c r="C12" t="s">
        <v>106</v>
      </c>
      <c r="D12" s="91">
        <v>41430</v>
      </c>
      <c r="E12" s="39">
        <v>764.75</v>
      </c>
      <c r="F12" t="s">
        <v>107</v>
      </c>
      <c r="G12" t="s">
        <v>106</v>
      </c>
      <c r="H12" s="91">
        <v>41430</v>
      </c>
      <c r="I12" s="39">
        <v>806</v>
      </c>
      <c r="J12" t="s">
        <v>108</v>
      </c>
      <c r="K12" t="s">
        <v>109</v>
      </c>
      <c r="L12" s="91">
        <v>41430</v>
      </c>
      <c r="M12">
        <v>556.5</v>
      </c>
    </row>
    <row r="13" spans="2:13" ht="15">
      <c r="B13" t="s">
        <v>110</v>
      </c>
      <c r="C13" t="s">
        <v>111</v>
      </c>
      <c r="D13" s="91">
        <v>41430</v>
      </c>
      <c r="E13" s="39">
        <v>770.75</v>
      </c>
      <c r="F13" t="s">
        <v>147</v>
      </c>
      <c r="G13" t="s">
        <v>111</v>
      </c>
      <c r="H13" t="s">
        <v>151</v>
      </c>
      <c r="I13">
        <v>0</v>
      </c>
      <c r="J13" t="s">
        <v>112</v>
      </c>
      <c r="K13" t="s">
        <v>113</v>
      </c>
      <c r="L13" s="91">
        <v>41430</v>
      </c>
      <c r="M13">
        <v>563</v>
      </c>
    </row>
    <row r="14" spans="2:13" ht="15">
      <c r="B14" t="s">
        <v>114</v>
      </c>
      <c r="C14" t="s">
        <v>115</v>
      </c>
      <c r="D14" s="91">
        <v>41430</v>
      </c>
      <c r="E14" s="39">
        <v>773.25</v>
      </c>
      <c r="F14"/>
      <c r="G14"/>
      <c r="H14"/>
      <c r="I14"/>
      <c r="J14" t="s">
        <v>116</v>
      </c>
      <c r="K14" t="s">
        <v>117</v>
      </c>
      <c r="L14" s="91">
        <v>41430</v>
      </c>
      <c r="M14" s="39">
        <v>567</v>
      </c>
    </row>
    <row r="15" spans="2:13" ht="15">
      <c r="B15" t="s">
        <v>118</v>
      </c>
      <c r="C15" t="s">
        <v>119</v>
      </c>
      <c r="D15" s="91">
        <v>41430</v>
      </c>
      <c r="E15">
        <v>763.75</v>
      </c>
      <c r="F15"/>
      <c r="G15"/>
      <c r="H15"/>
      <c r="I15"/>
      <c r="J15" t="s">
        <v>120</v>
      </c>
      <c r="K15" t="s">
        <v>121</v>
      </c>
      <c r="L15" s="91">
        <v>41430</v>
      </c>
      <c r="M15" s="39">
        <v>569</v>
      </c>
    </row>
    <row r="16" spans="2:13" ht="15">
      <c r="B16"/>
      <c r="C16"/>
      <c r="D16"/>
      <c r="E16"/>
      <c r="F16"/>
      <c r="G16"/>
      <c r="H16"/>
      <c r="I16"/>
      <c r="J16" t="s">
        <v>122</v>
      </c>
      <c r="K16" t="s">
        <v>123</v>
      </c>
      <c r="L16" s="91">
        <v>41430</v>
      </c>
      <c r="M16" s="39">
        <v>535.5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1">
        <v>41430</v>
      </c>
      <c r="M17">
        <v>535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1">
        <v>41430</v>
      </c>
      <c r="M18">
        <v>546</v>
      </c>
    </row>
    <row r="19" spans="2:13" ht="15">
      <c r="B19"/>
      <c r="C19"/>
      <c r="D19"/>
      <c r="E19"/>
      <c r="F19"/>
      <c r="G19"/>
      <c r="H19"/>
      <c r="I19"/>
      <c r="J19" t="s">
        <v>128</v>
      </c>
      <c r="K19" t="s">
        <v>129</v>
      </c>
      <c r="L19" s="91">
        <v>41430</v>
      </c>
      <c r="M19">
        <v>515</v>
      </c>
    </row>
    <row r="24" spans="4:5" ht="15.75">
      <c r="D24" s="88" t="s">
        <v>130</v>
      </c>
      <c r="E24" s="88" t="s">
        <v>131</v>
      </c>
    </row>
    <row r="25" spans="3:9" ht="15.75">
      <c r="C25" s="88" t="s">
        <v>132</v>
      </c>
      <c r="D25" s="68" t="s">
        <v>152</v>
      </c>
      <c r="E25" s="68">
        <v>5</v>
      </c>
      <c r="F25" s="87" t="s">
        <v>133</v>
      </c>
      <c r="G25" t="s">
        <v>41</v>
      </c>
      <c r="H25" t="s">
        <v>134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5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135</v>
      </c>
      <c r="B5" t="e">
        <f>TONELADA!#REF!</f>
        <v>#REF!</v>
      </c>
      <c r="C5" s="89" t="e">
        <f>TONELADA!#REF!</f>
        <v>#REF!</v>
      </c>
    </row>
    <row r="6" spans="1:3" ht="15">
      <c r="A6" t="s">
        <v>136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137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20" ht="15">
      <c r="A20" t="str">
        <f>TONELADA!H14</f>
        <v>YELLOW  No. 3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2013-06-06T14:31:45Z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