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<sst xmlns="http://schemas.openxmlformats.org/spreadsheetml/2006/main" count="287" uniqueCount="159">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</sst>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Febrero</v>
      </c>
      <c r="E8" s="4">
        <f>Datos!I26</f>
        <v>2012</v>
      </c>
      <c r="F8" s="3"/>
      <c r="G8" s="3"/>
      <c r="H8" s="3" t="str">
        <f>Datos!D26</f>
        <v>Viernes</v>
      </c>
      <c r="I8" s="5">
        <f>Datos!E26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>
        <f>B19+'Primas SRW'!B5</f>
        <v>711</v>
      </c>
      <c r="D18" s="52"/>
      <c r="E18" s="85">
        <f>$D$19+'Primas HRW'!B6</f>
        <v>811</v>
      </c>
      <c r="F18" s="85">
        <f>$D$19+'Primas HRW'!C6</f>
        <v>804</v>
      </c>
      <c r="G18" s="86">
        <f>$D$19+'Primas HRW'!D6</f>
        <v>797</v>
      </c>
      <c r="H18" s="81"/>
      <c r="I18" s="26"/>
    </row>
    <row r="19" spans="1:9" ht="19.5" customHeight="1">
      <c r="A19" s="17" t="s">
        <v>14</v>
      </c>
      <c r="B19" s="30">
        <f>Datos!E4</f>
        <v>641</v>
      </c>
      <c r="C19" s="82">
        <f>B19+'Primas SRW'!B6</f>
        <v>711</v>
      </c>
      <c r="D19" s="34">
        <f>Datos!I4</f>
        <v>681</v>
      </c>
      <c r="E19" s="85">
        <f>$D$19+'Primas HRW'!B7</f>
        <v>811</v>
      </c>
      <c r="F19" s="85">
        <f>$D$19+'Primas HRW'!C7</f>
        <v>804</v>
      </c>
      <c r="G19" s="86">
        <f>$D$19+'Primas HRW'!D7</f>
        <v>797</v>
      </c>
      <c r="H19" s="29">
        <f>Datos!M4</f>
        <v>640.75</v>
      </c>
      <c r="I19" s="92">
        <f>H19+'Primas maíz'!B6</f>
        <v>713.75</v>
      </c>
    </row>
    <row r="20" spans="1:9" ht="19.5" customHeight="1">
      <c r="A20" s="23" t="s">
        <v>15</v>
      </c>
      <c r="B20" s="24"/>
      <c r="C20" s="82">
        <f>B21+'Primas SRW'!B7</f>
        <v>706.25</v>
      </c>
      <c r="D20" s="52"/>
      <c r="E20" s="95">
        <f>D21+'Primas HRW'!B8</f>
        <v>813.25</v>
      </c>
      <c r="F20" s="95">
        <f>D21+'Primas HRW'!C8</f>
        <v>806.25</v>
      </c>
      <c r="G20" s="97">
        <f>D21+'Primas HRW'!D8</f>
        <v>799.25</v>
      </c>
      <c r="H20" s="81"/>
      <c r="I20" s="93">
        <f>H21+'Primas maíz'!B7</f>
        <v>716</v>
      </c>
    </row>
    <row r="21" spans="1:9" ht="19.5" customHeight="1">
      <c r="A21" s="17" t="s">
        <v>16</v>
      </c>
      <c r="B21" s="30">
        <f>Datos!E5</f>
        <v>641.25</v>
      </c>
      <c r="C21" s="31">
        <f>B21+'Primas SRW'!B8</f>
        <v>706.25</v>
      </c>
      <c r="D21" s="34">
        <f>Datos!I5</f>
        <v>688.25</v>
      </c>
      <c r="E21" s="96">
        <f>D21+'Primas HRW'!B9</f>
        <v>813.25</v>
      </c>
      <c r="F21" s="96">
        <f>D21+'Primas HRW'!C9</f>
        <v>792.25</v>
      </c>
      <c r="G21" s="98">
        <f>D21+'Primas HRW'!D9</f>
        <v>799.25</v>
      </c>
      <c r="H21" s="29">
        <f>Datos!M5</f>
        <v>644</v>
      </c>
      <c r="I21" s="92">
        <f>H21+'Primas maíz'!B8</f>
        <v>712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711.5</v>
      </c>
    </row>
    <row r="23" spans="1:9" ht="19.5" customHeight="1">
      <c r="A23" s="17" t="s">
        <v>18</v>
      </c>
      <c r="B23" s="30">
        <f>Datos!E6</f>
        <v>653</v>
      </c>
      <c r="C23" s="31"/>
      <c r="D23" s="34">
        <f>Datos!I6</f>
        <v>696.5</v>
      </c>
      <c r="E23" s="30"/>
      <c r="F23" s="30"/>
      <c r="G23" s="35"/>
      <c r="H23" s="29">
        <f>Datos!M6</f>
        <v>646.5</v>
      </c>
      <c r="I23" s="30">
        <f>H23+'Primas maíz'!B10</f>
        <v>711.5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669.5</v>
      </c>
      <c r="C25" s="31"/>
      <c r="D25" s="34">
        <f>Datos!I7</f>
        <v>710.25</v>
      </c>
      <c r="E25" s="30"/>
      <c r="F25" s="30"/>
      <c r="G25" s="35"/>
      <c r="H25" s="29">
        <f>Datos!M7</f>
        <v>588.25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688</v>
      </c>
      <c r="C28" s="32"/>
      <c r="D28" s="34">
        <f>Datos!I8</f>
        <v>729</v>
      </c>
      <c r="E28" s="32"/>
      <c r="F28" s="27"/>
      <c r="G28" s="36"/>
      <c r="H28" s="29">
        <f>Datos!M8</f>
        <v>558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701.25</v>
      </c>
      <c r="C30" s="31"/>
      <c r="D30" s="34">
        <f>Datos!I9</f>
        <v>740.5</v>
      </c>
      <c r="E30" s="31"/>
      <c r="F30" s="30"/>
      <c r="G30" s="35"/>
      <c r="H30" s="37">
        <f>Datos!M9</f>
        <v>568</v>
      </c>
      <c r="I30" s="30"/>
    </row>
    <row r="31" spans="1:9" ht="19.5" customHeight="1">
      <c r="A31" s="17" t="s">
        <v>16</v>
      </c>
      <c r="B31" s="30">
        <f>Datos!E10</f>
        <v>709</v>
      </c>
      <c r="C31" s="31"/>
      <c r="D31" s="34">
        <f>Datos!I10</f>
        <v>742.5</v>
      </c>
      <c r="E31" s="31"/>
      <c r="F31" s="30"/>
      <c r="G31" s="35"/>
      <c r="H31" s="37">
        <f>Datos!M10</f>
        <v>575</v>
      </c>
      <c r="I31" s="30"/>
    </row>
    <row r="32" spans="1:9" ht="19.5" customHeight="1">
      <c r="A32" s="17" t="s">
        <v>18</v>
      </c>
      <c r="B32" s="30">
        <f>Datos!E11</f>
        <v>712.75</v>
      </c>
      <c r="C32" s="31"/>
      <c r="D32" s="34">
        <f>Datos!I11</f>
        <v>733.5</v>
      </c>
      <c r="E32" s="31"/>
      <c r="F32" s="30"/>
      <c r="G32" s="35"/>
      <c r="H32" s="37">
        <f>Datos!M11</f>
        <v>578.75</v>
      </c>
      <c r="I32" s="30"/>
    </row>
    <row r="33" spans="1:9" ht="19.5" customHeight="1">
      <c r="A33" s="17" t="s">
        <v>20</v>
      </c>
      <c r="B33" s="30">
        <f>Datos!E12</f>
        <v>718.25</v>
      </c>
      <c r="C33" s="31"/>
      <c r="D33" s="34">
        <f>Datos!I12</f>
        <v>739.5</v>
      </c>
      <c r="E33" s="31"/>
      <c r="F33" s="30"/>
      <c r="G33" s="35"/>
      <c r="H33" s="37">
        <f>Datos!M12</f>
        <v>553</v>
      </c>
      <c r="I33" s="30"/>
    </row>
    <row r="34" spans="1:9" ht="19.5" customHeight="1">
      <c r="A34" s="17" t="s">
        <v>23</v>
      </c>
      <c r="B34" s="27">
        <f>Datos!E13</f>
        <v>731</v>
      </c>
      <c r="C34" s="32"/>
      <c r="D34" s="34">
        <f>Datos!I13</f>
        <v>748.5</v>
      </c>
      <c r="E34" s="32"/>
      <c r="F34" s="27"/>
      <c r="G34" s="36"/>
      <c r="H34" s="37">
        <f>Datos!M13</f>
        <v>550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733.75</v>
      </c>
      <c r="C36" s="31"/>
      <c r="D36" s="34"/>
      <c r="E36" s="31"/>
      <c r="F36" s="31"/>
      <c r="G36" s="35"/>
      <c r="H36" s="38">
        <f>Datos!M14</f>
        <v>561.25</v>
      </c>
      <c r="I36" s="30"/>
    </row>
    <row r="37" spans="1:9" ht="19.5" customHeight="1">
      <c r="A37" s="17" t="s">
        <v>16</v>
      </c>
      <c r="B37" s="27">
        <f>Datos!E15</f>
        <v>739.25</v>
      </c>
      <c r="C37" s="31"/>
      <c r="D37" s="34"/>
      <c r="E37" s="31"/>
      <c r="F37" s="31"/>
      <c r="G37" s="35"/>
      <c r="H37" s="38">
        <f>Datos!M15</f>
        <v>566.25</v>
      </c>
      <c r="I37" s="30"/>
    </row>
    <row r="38" spans="1:9" ht="19.5" customHeight="1">
      <c r="A38" s="17" t="s">
        <v>18</v>
      </c>
      <c r="B38" s="27">
        <f>Datos!E16</f>
        <v>726.25</v>
      </c>
      <c r="C38" s="31"/>
      <c r="D38" s="34"/>
      <c r="E38" s="31"/>
      <c r="F38" s="31"/>
      <c r="G38" s="35"/>
      <c r="H38" s="37">
        <f>Datos!M16</f>
        <v>568.5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553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542.5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562.5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542.5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Febrero</v>
      </c>
      <c r="E9" s="3">
        <f>BUSHEL!E8</f>
        <v>2012</v>
      </c>
      <c r="F9" s="3"/>
      <c r="G9" s="3"/>
      <c r="H9" s="3" t="str">
        <f>Datos!D26</f>
        <v>Viernes</v>
      </c>
      <c r="I9" s="5">
        <f>Datos!E26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31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>
        <f>BUSHEL!C18*TONELADA!$B$56</f>
        <v>261.24984</v>
      </c>
      <c r="D18" s="52"/>
      <c r="E18" s="25">
        <f>BUSHEL!E18*TONELADA!$B$56</f>
        <v>297.99384</v>
      </c>
      <c r="F18" s="25">
        <f>BUSHEL!F18*TONELADA!$B$56</f>
        <v>295.42176</v>
      </c>
      <c r="G18" s="33">
        <f>BUSHEL!G18*TONELADA!$B$56</f>
        <v>292.84968</v>
      </c>
      <c r="H18" s="52"/>
      <c r="I18" s="26"/>
    </row>
    <row r="19" spans="1:9" ht="19.5" customHeight="1">
      <c r="A19" s="17" t="s">
        <v>14</v>
      </c>
      <c r="B19" s="27">
        <f>BUSHEL!B19*TONELADA!$B$56</f>
        <v>235.52903999999998</v>
      </c>
      <c r="C19" s="32">
        <f>BUSHEL!C19*TONELADA!$B$56</f>
        <v>261.24984</v>
      </c>
      <c r="D19" s="34">
        <f>BUSHEL!D19*TONELADA!$B$56</f>
        <v>250.22664</v>
      </c>
      <c r="E19" s="25">
        <f>BUSHEL!E19*TONELADA!$B$56</f>
        <v>297.99384</v>
      </c>
      <c r="F19" s="25">
        <f>BUSHEL!F19*TONELADA!$B$56</f>
        <v>295.42176</v>
      </c>
      <c r="G19" s="33">
        <f>BUSHEL!G19*TONELADA!$B$56</f>
        <v>292.84968</v>
      </c>
      <c r="H19" s="29">
        <f>BUSHEL!H19*$E$56</f>
        <v>252.25045999999998</v>
      </c>
      <c r="I19" s="26">
        <f>BUSHEL!I19*TONELADA!$E$56</f>
        <v>280.9891</v>
      </c>
    </row>
    <row r="20" spans="1:9" ht="19.5" customHeight="1">
      <c r="A20" s="23" t="s">
        <v>15</v>
      </c>
      <c r="B20" s="24"/>
      <c r="C20" s="32">
        <f>BUSHEL!C20*TONELADA!$B$56</f>
        <v>259.5045</v>
      </c>
      <c r="D20" s="52"/>
      <c r="E20" s="25">
        <f>BUSHEL!E20*TONELADA!$B$56</f>
        <v>298.82058</v>
      </c>
      <c r="F20" s="25">
        <f>BUSHEL!F20*TONELADA!$B$56</f>
        <v>296.2485</v>
      </c>
      <c r="G20" s="33">
        <f>BUSHEL!G20*TONELADA!$B$56</f>
        <v>293.67642</v>
      </c>
      <c r="H20" s="81"/>
      <c r="I20" s="26">
        <f>BUSHEL!I20*TONELADA!$E$56</f>
        <v>281.87487999999996</v>
      </c>
    </row>
    <row r="21" spans="1:9" ht="19.5" customHeight="1">
      <c r="A21" s="17" t="s">
        <v>16</v>
      </c>
      <c r="B21" s="27">
        <f>BUSHEL!B21*TONELADA!$B$56</f>
        <v>235.6209</v>
      </c>
      <c r="C21" s="32">
        <f>BUSHEL!C21*TONELADA!$B$56</f>
        <v>259.5045</v>
      </c>
      <c r="D21" s="34">
        <f>BUSHEL!D21*TONELADA!$B$56</f>
        <v>252.89058</v>
      </c>
      <c r="E21" s="25">
        <f>BUSHEL!E21*TONELADA!$B$56</f>
        <v>298.82058</v>
      </c>
      <c r="F21" s="25">
        <f>BUSHEL!F21*TONELADA!$B$56</f>
        <v>291.10434</v>
      </c>
      <c r="G21" s="33">
        <f>BUSHEL!G21*TONELADA!$B$56</f>
        <v>293.67642</v>
      </c>
      <c r="H21" s="29">
        <f>BUSHEL!H21*$E$56</f>
        <v>253.52991999999998</v>
      </c>
      <c r="I21" s="26">
        <f>BUSHEL!I21*TONELADA!$E$56</f>
        <v>280.30016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280.10332</v>
      </c>
    </row>
    <row r="23" spans="1:9" ht="19.5" customHeight="1">
      <c r="A23" s="17" t="s">
        <v>18</v>
      </c>
      <c r="B23" s="27">
        <f>BUSHEL!B23*TONELADA!$B$56</f>
        <v>239.93832</v>
      </c>
      <c r="C23" s="31"/>
      <c r="D23" s="34">
        <f>BUSHEL!D23*TONELADA!$B$56</f>
        <v>255.92195999999998</v>
      </c>
      <c r="E23" s="30"/>
      <c r="F23" s="30"/>
      <c r="G23" s="35"/>
      <c r="H23" s="29">
        <f>BUSHEL!H23*$E$56</f>
        <v>254.51412</v>
      </c>
      <c r="I23" s="26">
        <f>BUSHEL!I23*TONELADA!$E$56</f>
        <v>280.10332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246.00108</v>
      </c>
      <c r="C25" s="31"/>
      <c r="D25" s="34">
        <f>IF(BUSHEL!D25&gt;0,BUSHEL!D25*TONELADA!$B$56,"")</f>
        <v>260.97426</v>
      </c>
      <c r="E25" s="30"/>
      <c r="F25" s="30"/>
      <c r="G25" s="35"/>
      <c r="H25" s="29">
        <f>BUSHEL!H25*$E$56</f>
        <v>231.58226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252.79872</v>
      </c>
      <c r="C28" s="32"/>
      <c r="D28" s="34">
        <f>IF(BUSHEL!D28&gt;0,BUSHEL!D28*TONELADA!$B$56,"")</f>
        <v>267.86376</v>
      </c>
      <c r="E28" s="32"/>
      <c r="F28" s="32"/>
      <c r="G28" s="36"/>
      <c r="H28" s="29">
        <f>BUSHEL!H28*$E$56</f>
        <v>219.67344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257.6673</v>
      </c>
      <c r="C30" s="31"/>
      <c r="D30" s="34">
        <f>IF(BUSHEL!D30&gt;0,BUSHEL!D30*TONELADA!$B$56,"")</f>
        <v>272.08932</v>
      </c>
      <c r="E30" s="31"/>
      <c r="F30" s="31"/>
      <c r="G30" s="35"/>
      <c r="H30" s="29">
        <f>BUSHEL!H30*$E$56</f>
        <v>223.61023999999998</v>
      </c>
      <c r="I30" s="30"/>
    </row>
    <row r="31" spans="1:9" ht="19.5" customHeight="1">
      <c r="A31" s="17" t="s">
        <v>16</v>
      </c>
      <c r="B31" s="27">
        <f>BUSHEL!B31*TONELADA!$B$56</f>
        <v>260.51496</v>
      </c>
      <c r="C31" s="31"/>
      <c r="D31" s="34">
        <f>IF(BUSHEL!D31&gt;0,BUSHEL!D31*TONELADA!$B$56,"")</f>
        <v>272.8242</v>
      </c>
      <c r="E31" s="31"/>
      <c r="F31" s="31"/>
      <c r="G31" s="35"/>
      <c r="H31" s="29">
        <f>BUSHEL!H31*$E$56</f>
        <v>226.36599999999999</v>
      </c>
      <c r="I31" s="30"/>
    </row>
    <row r="32" spans="1:9" ht="19.5" customHeight="1">
      <c r="A32" s="17" t="s">
        <v>18</v>
      </c>
      <c r="B32" s="27">
        <f>BUSHEL!B32*TONELADA!$B$56</f>
        <v>261.89286</v>
      </c>
      <c r="C32" s="31"/>
      <c r="D32" s="34">
        <f>IF(BUSHEL!D32&gt;0,BUSHEL!D32*TONELADA!$B$56,"")</f>
        <v>269.51724</v>
      </c>
      <c r="E32" s="31"/>
      <c r="F32" s="31"/>
      <c r="G32" s="35"/>
      <c r="H32" s="29">
        <f>BUSHEL!H32*$E$56</f>
        <v>227.8423</v>
      </c>
      <c r="I32" s="30"/>
    </row>
    <row r="33" spans="1:9" ht="19.5" customHeight="1">
      <c r="A33" s="17" t="s">
        <v>20</v>
      </c>
      <c r="B33" s="27">
        <f>BUSHEL!B33*TONELADA!$B$56</f>
        <v>263.91378</v>
      </c>
      <c r="C33" s="31"/>
      <c r="D33" s="34">
        <f>IF(BUSHEL!D33&gt;0,BUSHEL!D33*TONELADA!$B$56,"")</f>
        <v>271.72188</v>
      </c>
      <c r="E33" s="31"/>
      <c r="F33" s="31"/>
      <c r="G33" s="35"/>
      <c r="H33" s="29">
        <f>BUSHEL!H33*$E$56</f>
        <v>217.70504</v>
      </c>
      <c r="I33" s="30"/>
    </row>
    <row r="34" spans="1:9" ht="19.5" customHeight="1">
      <c r="A34" s="17" t="s">
        <v>23</v>
      </c>
      <c r="B34" s="27">
        <f>BUSHEL!B34*TONELADA!$B$56</f>
        <v>268.59864</v>
      </c>
      <c r="C34" s="32"/>
      <c r="D34" s="34">
        <f>IF(BUSHEL!D34&gt;0,BUSHEL!D34*TONELADA!$B$56,"")</f>
        <v>275.02884</v>
      </c>
      <c r="E34" s="32"/>
      <c r="F34" s="32"/>
      <c r="G34" s="36"/>
      <c r="H34" s="29">
        <f>BUSHEL!H34*$E$56</f>
        <v>216.52399999999997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269.6091</v>
      </c>
      <c r="C36" s="31"/>
      <c r="D36" s="34"/>
      <c r="E36" s="31"/>
      <c r="F36" s="31"/>
      <c r="G36" s="35"/>
      <c r="H36" s="29">
        <f>BUSHEL!H36*$E$56</f>
        <v>220.9529</v>
      </c>
      <c r="I36" s="30"/>
    </row>
    <row r="37" spans="1:9" ht="19.5" customHeight="1">
      <c r="A37" s="17" t="s">
        <v>16</v>
      </c>
      <c r="B37" s="27">
        <f>BUSHEL!B37*TONELADA!$B$56</f>
        <v>271.63002</v>
      </c>
      <c r="C37" s="31"/>
      <c r="D37" s="34"/>
      <c r="E37" s="31"/>
      <c r="F37" s="31"/>
      <c r="G37" s="35"/>
      <c r="H37" s="29">
        <f>BUSHEL!H37*$E$56</f>
        <v>222.92129999999997</v>
      </c>
      <c r="I37" s="30"/>
    </row>
    <row r="38" spans="1:9" ht="19.5" customHeight="1">
      <c r="A38" s="17" t="s">
        <v>18</v>
      </c>
      <c r="B38" s="27">
        <f>BUSHEL!B38*TONELADA!$B$56</f>
        <v>266.8533</v>
      </c>
      <c r="C38" s="31"/>
      <c r="D38" s="34"/>
      <c r="E38" s="31"/>
      <c r="F38" s="31"/>
      <c r="G38" s="35"/>
      <c r="H38" s="29">
        <f>BUSHEL!H38*$E$56</f>
        <v>223.80707999999998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217.70504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213.57139999999998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221.445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213.57139999999998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70</v>
      </c>
      <c r="C5" s="24" t="s">
        <v>124</v>
      </c>
    </row>
    <row r="6" spans="1:3" ht="15">
      <c r="A6" s="77" t="s">
        <v>38</v>
      </c>
      <c r="B6" s="58">
        <v>70</v>
      </c>
      <c r="C6" s="58" t="s">
        <v>124</v>
      </c>
    </row>
    <row r="7" spans="1:3" ht="15">
      <c r="A7" s="76" t="s">
        <v>39</v>
      </c>
      <c r="B7" s="24">
        <v>65</v>
      </c>
      <c r="C7" s="24" t="s">
        <v>144</v>
      </c>
    </row>
    <row r="8" spans="1:3" ht="15">
      <c r="A8" s="80" t="s">
        <v>40</v>
      </c>
      <c r="B8" s="89">
        <v>65</v>
      </c>
      <c r="C8" s="89" t="s">
        <v>144</v>
      </c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09"/>
      <c r="C1" s="109"/>
      <c r="D1" s="109"/>
    </row>
    <row r="2" spans="1:4" ht="15.75">
      <c r="A2" s="76"/>
      <c r="B2" s="110" t="s">
        <v>1</v>
      </c>
      <c r="C2" s="110"/>
      <c r="D2" s="110"/>
    </row>
    <row r="3" spans="1:4" ht="15.75">
      <c r="A3" s="76"/>
      <c r="B3" s="110" t="s">
        <v>48</v>
      </c>
      <c r="C3" s="110"/>
      <c r="D3" s="110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>
        <v>130</v>
      </c>
      <c r="C6" s="64">
        <f>B6+B24</f>
        <v>123</v>
      </c>
      <c r="D6" s="24">
        <f>B6+B23</f>
        <v>116</v>
      </c>
      <c r="E6" s="24" t="s">
        <v>124</v>
      </c>
    </row>
    <row r="7" spans="1:5" ht="15">
      <c r="A7" s="77" t="s">
        <v>38</v>
      </c>
      <c r="B7" s="58">
        <v>130</v>
      </c>
      <c r="C7" s="84">
        <f>B7+B24</f>
        <v>123</v>
      </c>
      <c r="D7" s="83">
        <f>B7+B23</f>
        <v>116</v>
      </c>
      <c r="E7" s="58" t="s">
        <v>124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/>
    </row>
    <row r="9" spans="1:5" ht="15">
      <c r="A9" s="77" t="s">
        <v>40</v>
      </c>
      <c r="B9" s="89">
        <v>125</v>
      </c>
      <c r="C9" s="89">
        <f>D9+B24</f>
        <v>104</v>
      </c>
      <c r="D9" s="89">
        <f>B9+B23</f>
        <v>111</v>
      </c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73</v>
      </c>
      <c r="C6" s="58" t="s">
        <v>124</v>
      </c>
    </row>
    <row r="7" spans="1:3" ht="15">
      <c r="A7" s="90" t="s">
        <v>39</v>
      </c>
      <c r="B7" s="91">
        <v>72</v>
      </c>
      <c r="C7" s="91" t="s">
        <v>144</v>
      </c>
    </row>
    <row r="8" spans="1:3" ht="15">
      <c r="A8" s="88" t="s">
        <v>40</v>
      </c>
      <c r="B8" s="89">
        <v>68</v>
      </c>
      <c r="C8" s="89" t="s">
        <v>144</v>
      </c>
    </row>
    <row r="9" spans="1:3" ht="15">
      <c r="A9" s="76" t="s">
        <v>41</v>
      </c>
      <c r="B9" s="24">
        <v>65</v>
      </c>
      <c r="C9" s="24" t="s">
        <v>145</v>
      </c>
    </row>
    <row r="10" spans="1:3" ht="15">
      <c r="A10" s="80" t="s">
        <v>42</v>
      </c>
      <c r="B10" s="89">
        <v>65</v>
      </c>
      <c r="C10" s="89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 s="99"/>
      <c r="C3" s="99" t="s">
        <v>60</v>
      </c>
      <c r="D3" s="99" t="s">
        <v>61</v>
      </c>
      <c r="E3" s="99" t="s">
        <v>62</v>
      </c>
      <c r="F3" s="99"/>
      <c r="G3" s="99" t="s">
        <v>60</v>
      </c>
      <c r="H3" s="99" t="s">
        <v>61</v>
      </c>
      <c r="I3" s="99" t="s">
        <v>62</v>
      </c>
      <c r="J3" s="99"/>
      <c r="K3" s="99" t="s">
        <v>60</v>
      </c>
      <c r="L3" s="99" t="s">
        <v>61</v>
      </c>
      <c r="M3" s="99" t="s">
        <v>62</v>
      </c>
    </row>
    <row r="4" spans="2:13" ht="15">
      <c r="B4" s="99" t="s">
        <v>63</v>
      </c>
      <c r="C4" s="99" t="s">
        <v>64</v>
      </c>
      <c r="D4" s="100">
        <v>40963</v>
      </c>
      <c r="E4" s="99">
        <v>641</v>
      </c>
      <c r="F4" s="99" t="s">
        <v>65</v>
      </c>
      <c r="G4" s="99" t="s">
        <v>64</v>
      </c>
      <c r="H4" s="100">
        <v>40963</v>
      </c>
      <c r="I4" s="99">
        <v>681</v>
      </c>
      <c r="J4" s="99" t="s">
        <v>66</v>
      </c>
      <c r="K4" s="99" t="s">
        <v>67</v>
      </c>
      <c r="L4" s="100">
        <v>40963</v>
      </c>
      <c r="M4" s="101">
        <v>640.75</v>
      </c>
    </row>
    <row r="5" spans="2:13" ht="15">
      <c r="B5" s="99" t="s">
        <v>68</v>
      </c>
      <c r="C5" s="99" t="s">
        <v>69</v>
      </c>
      <c r="D5" s="100">
        <v>40963</v>
      </c>
      <c r="E5" s="101">
        <v>641.25</v>
      </c>
      <c r="F5" s="99" t="s">
        <v>70</v>
      </c>
      <c r="G5" s="99" t="s">
        <v>69</v>
      </c>
      <c r="H5" s="100">
        <v>40963</v>
      </c>
      <c r="I5" s="101">
        <v>688.25</v>
      </c>
      <c r="J5" s="99" t="s">
        <v>71</v>
      </c>
      <c r="K5" s="99" t="s">
        <v>72</v>
      </c>
      <c r="L5" s="100">
        <v>40963</v>
      </c>
      <c r="M5" s="99">
        <v>644</v>
      </c>
    </row>
    <row r="6" spans="2:13" ht="15">
      <c r="B6" s="99" t="s">
        <v>73</v>
      </c>
      <c r="C6" s="99" t="s">
        <v>74</v>
      </c>
      <c r="D6" s="100">
        <v>40963</v>
      </c>
      <c r="E6" s="99">
        <v>653</v>
      </c>
      <c r="F6" s="99" t="s">
        <v>75</v>
      </c>
      <c r="G6" s="99" t="s">
        <v>74</v>
      </c>
      <c r="H6" s="100">
        <v>40963</v>
      </c>
      <c r="I6" s="101">
        <v>696.5</v>
      </c>
      <c r="J6" s="99" t="s">
        <v>76</v>
      </c>
      <c r="K6" s="99" t="s">
        <v>77</v>
      </c>
      <c r="L6" s="100">
        <v>40963</v>
      </c>
      <c r="M6" s="101">
        <v>646.5</v>
      </c>
    </row>
    <row r="7" spans="2:13" ht="15">
      <c r="B7" s="99" t="s">
        <v>78</v>
      </c>
      <c r="C7" s="99" t="s">
        <v>79</v>
      </c>
      <c r="D7" s="100">
        <v>40963</v>
      </c>
      <c r="E7" s="101">
        <v>669.5</v>
      </c>
      <c r="F7" s="99" t="s">
        <v>80</v>
      </c>
      <c r="G7" s="99" t="s">
        <v>79</v>
      </c>
      <c r="H7" s="100">
        <v>40963</v>
      </c>
      <c r="I7" s="101">
        <v>710.25</v>
      </c>
      <c r="J7" s="99" t="s">
        <v>81</v>
      </c>
      <c r="K7" s="99" t="s">
        <v>82</v>
      </c>
      <c r="L7" s="100">
        <v>40963</v>
      </c>
      <c r="M7" s="101">
        <v>588.25</v>
      </c>
    </row>
    <row r="8" spans="2:13" ht="15">
      <c r="B8" s="99" t="s">
        <v>83</v>
      </c>
      <c r="C8" s="99" t="s">
        <v>84</v>
      </c>
      <c r="D8" s="100">
        <v>40963</v>
      </c>
      <c r="E8" s="99">
        <v>688</v>
      </c>
      <c r="F8" s="99" t="s">
        <v>85</v>
      </c>
      <c r="G8" s="99" t="s">
        <v>84</v>
      </c>
      <c r="H8" s="100">
        <v>40963</v>
      </c>
      <c r="I8" s="99">
        <v>729</v>
      </c>
      <c r="J8" s="99" t="s">
        <v>86</v>
      </c>
      <c r="K8" s="99" t="s">
        <v>87</v>
      </c>
      <c r="L8" s="100">
        <v>40963</v>
      </c>
      <c r="M8" s="99">
        <v>558</v>
      </c>
    </row>
    <row r="9" spans="2:13" ht="15">
      <c r="B9" s="99" t="s">
        <v>88</v>
      </c>
      <c r="C9" s="99" t="s">
        <v>89</v>
      </c>
      <c r="D9" s="100">
        <v>40963</v>
      </c>
      <c r="E9" s="101">
        <v>701.25</v>
      </c>
      <c r="F9" s="99" t="s">
        <v>90</v>
      </c>
      <c r="G9" s="99" t="s">
        <v>89</v>
      </c>
      <c r="H9" s="100">
        <v>40963</v>
      </c>
      <c r="I9" s="101">
        <v>740.5</v>
      </c>
      <c r="J9" s="99" t="s">
        <v>91</v>
      </c>
      <c r="K9" s="99" t="s">
        <v>92</v>
      </c>
      <c r="L9" s="100">
        <v>40963</v>
      </c>
      <c r="M9" s="99">
        <v>568</v>
      </c>
    </row>
    <row r="10" spans="2:13" ht="15">
      <c r="B10" s="99" t="s">
        <v>93</v>
      </c>
      <c r="C10" s="99" t="s">
        <v>94</v>
      </c>
      <c r="D10" s="100">
        <v>40963</v>
      </c>
      <c r="E10" s="99">
        <v>709</v>
      </c>
      <c r="F10" s="99" t="s">
        <v>95</v>
      </c>
      <c r="G10" s="99" t="s">
        <v>94</v>
      </c>
      <c r="H10" s="100">
        <v>40963</v>
      </c>
      <c r="I10" s="101">
        <v>742.5</v>
      </c>
      <c r="J10" s="99" t="s">
        <v>96</v>
      </c>
      <c r="K10" s="99" t="s">
        <v>97</v>
      </c>
      <c r="L10" s="100">
        <v>40963</v>
      </c>
      <c r="M10" s="99">
        <v>575</v>
      </c>
    </row>
    <row r="11" spans="2:13" ht="15">
      <c r="B11" s="99" t="s">
        <v>98</v>
      </c>
      <c r="C11" s="99" t="s">
        <v>99</v>
      </c>
      <c r="D11" s="100">
        <v>40963</v>
      </c>
      <c r="E11" s="101">
        <v>712.75</v>
      </c>
      <c r="F11" s="99" t="s">
        <v>100</v>
      </c>
      <c r="G11" s="99" t="s">
        <v>99</v>
      </c>
      <c r="H11" s="100">
        <v>40963</v>
      </c>
      <c r="I11" s="101">
        <v>733.5</v>
      </c>
      <c r="J11" s="99" t="s">
        <v>101</v>
      </c>
      <c r="K11" s="99" t="s">
        <v>102</v>
      </c>
      <c r="L11" s="100">
        <v>40963</v>
      </c>
      <c r="M11" s="101">
        <v>578.75</v>
      </c>
    </row>
    <row r="12" spans="2:13" ht="15">
      <c r="B12" s="99" t="s">
        <v>118</v>
      </c>
      <c r="C12" s="99" t="s">
        <v>104</v>
      </c>
      <c r="D12" s="100">
        <v>40963</v>
      </c>
      <c r="E12" s="101">
        <v>718.25</v>
      </c>
      <c r="F12" s="99" t="s">
        <v>103</v>
      </c>
      <c r="G12" s="99" t="s">
        <v>104</v>
      </c>
      <c r="H12" s="100">
        <v>40963</v>
      </c>
      <c r="I12" s="101">
        <v>739.5</v>
      </c>
      <c r="J12" s="99" t="s">
        <v>105</v>
      </c>
      <c r="K12" s="99" t="s">
        <v>106</v>
      </c>
      <c r="L12" s="100">
        <v>40963</v>
      </c>
      <c r="M12" s="99">
        <v>553</v>
      </c>
    </row>
    <row r="13" spans="2:13" ht="15">
      <c r="B13" s="99" t="s">
        <v>119</v>
      </c>
      <c r="C13" s="99" t="s">
        <v>125</v>
      </c>
      <c r="D13" s="100">
        <v>40963</v>
      </c>
      <c r="E13" s="99">
        <v>731</v>
      </c>
      <c r="F13" s="99" t="s">
        <v>129</v>
      </c>
      <c r="G13" s="99" t="s">
        <v>125</v>
      </c>
      <c r="H13" s="100">
        <v>40963</v>
      </c>
      <c r="I13" s="101">
        <v>748.5</v>
      </c>
      <c r="J13" s="99" t="s">
        <v>107</v>
      </c>
      <c r="K13" s="99" t="s">
        <v>108</v>
      </c>
      <c r="L13" s="100">
        <v>40963</v>
      </c>
      <c r="M13" s="99">
        <v>550</v>
      </c>
    </row>
    <row r="14" spans="2:13" ht="15">
      <c r="B14" s="99" t="s">
        <v>120</v>
      </c>
      <c r="C14" s="99" t="s">
        <v>126</v>
      </c>
      <c r="D14" s="100">
        <v>40963</v>
      </c>
      <c r="E14" s="101">
        <v>733.75</v>
      </c>
      <c r="F14" s="99" t="s">
        <v>130</v>
      </c>
      <c r="G14" s="99" t="s">
        <v>126</v>
      </c>
      <c r="H14" s="99" t="s">
        <v>133</v>
      </c>
      <c r="I14" s="99">
        <v>0</v>
      </c>
      <c r="J14" s="99" t="s">
        <v>134</v>
      </c>
      <c r="K14" s="99" t="s">
        <v>135</v>
      </c>
      <c r="L14" s="100">
        <v>40963</v>
      </c>
      <c r="M14" s="101">
        <v>561.25</v>
      </c>
    </row>
    <row r="15" spans="2:13" ht="15">
      <c r="B15" s="99" t="s">
        <v>121</v>
      </c>
      <c r="C15" s="99" t="s">
        <v>127</v>
      </c>
      <c r="D15" s="100">
        <v>40963</v>
      </c>
      <c r="E15" s="101">
        <v>739.25</v>
      </c>
      <c r="F15" s="99" t="s">
        <v>131</v>
      </c>
      <c r="G15" s="99" t="s">
        <v>127</v>
      </c>
      <c r="H15" s="99" t="s">
        <v>133</v>
      </c>
      <c r="I15" s="99">
        <v>0</v>
      </c>
      <c r="J15" s="99" t="s">
        <v>136</v>
      </c>
      <c r="K15" s="99" t="s">
        <v>137</v>
      </c>
      <c r="L15" s="100">
        <v>40963</v>
      </c>
      <c r="M15" s="101">
        <v>566.25</v>
      </c>
    </row>
    <row r="16" spans="2:13" ht="15">
      <c r="B16" s="99" t="s">
        <v>122</v>
      </c>
      <c r="C16" s="99" t="s">
        <v>128</v>
      </c>
      <c r="D16" s="100">
        <v>40963</v>
      </c>
      <c r="E16" s="101">
        <v>726.25</v>
      </c>
      <c r="F16" s="99" t="s">
        <v>132</v>
      </c>
      <c r="G16" s="99" t="s">
        <v>128</v>
      </c>
      <c r="H16" s="99" t="s">
        <v>133</v>
      </c>
      <c r="I16" s="99">
        <v>0</v>
      </c>
      <c r="J16" s="99" t="s">
        <v>109</v>
      </c>
      <c r="K16" s="99" t="s">
        <v>110</v>
      </c>
      <c r="L16" s="100">
        <v>40963</v>
      </c>
      <c r="M16" s="101">
        <v>568.5</v>
      </c>
    </row>
    <row r="17" spans="2:13" ht="15">
      <c r="B17" s="99"/>
      <c r="C17" s="99"/>
      <c r="D17" s="99"/>
      <c r="E17" s="99"/>
      <c r="F17" s="99"/>
      <c r="G17" s="99"/>
      <c r="H17" s="99"/>
      <c r="I17" s="99"/>
      <c r="J17" s="99" t="s">
        <v>138</v>
      </c>
      <c r="K17" s="99" t="s">
        <v>139</v>
      </c>
      <c r="L17" s="100">
        <v>40963</v>
      </c>
      <c r="M17" s="99">
        <v>553</v>
      </c>
    </row>
    <row r="18" spans="2:13" ht="15">
      <c r="B18" s="99"/>
      <c r="C18" s="99"/>
      <c r="D18" s="99"/>
      <c r="E18" s="99"/>
      <c r="F18" s="99"/>
      <c r="G18" s="99"/>
      <c r="H18" s="99"/>
      <c r="I18" s="99"/>
      <c r="J18" s="99" t="s">
        <v>111</v>
      </c>
      <c r="K18" s="99" t="s">
        <v>112</v>
      </c>
      <c r="L18" s="100">
        <v>40963</v>
      </c>
      <c r="M18" s="101">
        <v>542.5</v>
      </c>
    </row>
    <row r="19" spans="2:13" ht="15">
      <c r="B19" s="99"/>
      <c r="C19" s="99"/>
      <c r="D19" s="99"/>
      <c r="E19" s="99"/>
      <c r="F19" s="99"/>
      <c r="G19" s="99"/>
      <c r="H19" s="99"/>
      <c r="I19" s="99"/>
      <c r="J19" s="99" t="s">
        <v>140</v>
      </c>
      <c r="K19" s="99" t="s">
        <v>141</v>
      </c>
      <c r="L19" s="100">
        <v>40963</v>
      </c>
      <c r="M19" s="101">
        <v>562.5</v>
      </c>
    </row>
    <row r="20" spans="2:13" ht="15">
      <c r="B20" s="99"/>
      <c r="C20" s="99"/>
      <c r="D20" s="99"/>
      <c r="E20" s="99"/>
      <c r="F20" s="99"/>
      <c r="G20" s="99"/>
      <c r="H20" s="99"/>
      <c r="I20" s="99"/>
      <c r="J20" s="99" t="s">
        <v>142</v>
      </c>
      <c r="K20" s="99" t="s">
        <v>143</v>
      </c>
      <c r="L20" s="100">
        <v>40963</v>
      </c>
      <c r="M20" s="101">
        <v>542.5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158</v>
      </c>
      <c r="E26" s="59">
        <v>24</v>
      </c>
      <c r="F26" s="71" t="s">
        <v>116</v>
      </c>
      <c r="G26" t="s">
        <v>37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24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146</v>
      </c>
      <c r="B5">
        <f>TONELADA!B18</f>
        <v>0</v>
      </c>
      <c r="C5" s="94">
        <f>TONELADA!B19</f>
        <v>235.52903999999998</v>
      </c>
    </row>
    <row r="6" spans="1:3" ht="15">
      <c r="A6" t="s">
        <v>147</v>
      </c>
      <c r="B6" s="94">
        <f>TONELADA!C18</f>
        <v>261.24984</v>
      </c>
      <c r="C6" s="94">
        <f>TONELADA!C19</f>
        <v>261.24984</v>
      </c>
    </row>
    <row r="7" spans="1:3" ht="15">
      <c r="A7" t="s">
        <v>148</v>
      </c>
      <c r="B7" s="94">
        <f>B6-C5</f>
        <v>25.720800000000025</v>
      </c>
      <c r="C7" s="94">
        <f>C6-C5</f>
        <v>25.720800000000025</v>
      </c>
    </row>
    <row r="9" ht="15">
      <c r="A9" t="str">
        <f>TONELADA!D14</f>
        <v>HARD RED WINTER No. 2*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 t="str">
        <f>TONELADA!H14</f>
        <v>YELLOW  No. 3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2012-02-27T19:43:20Z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