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0" windowWidth="0" windowHeight="82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<sst xmlns="http://schemas.openxmlformats.org/spreadsheetml/2006/main" count="277" uniqueCount="157">
  <si>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</si>
  <si>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</si>
  <si>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</si>
  <si>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</si>
  <si>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</si>
  <si>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</si>
  <si>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</si>
  <si>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</si>
  <si>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</si>
  <si>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</si>
  <si>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</si>
  <si>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</si>
  <si>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</si>
  <si>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</si>
  <si>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</si>
  <si>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</si>
  <si>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</si>
  <si>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</si>
  <si>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</si>
  <si>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</si>
  <si>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</si>
  <si>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</si>
  <si>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</si>
  <si>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</si>
  <si>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</si>
  <si>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</si>
  <si>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</si>
  <si>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</si>
  <si>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</si>
  <si>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</si>
  <si>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</si>
  <si>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</si>
  <si>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</si>
  <si>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</si>
  <si>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</si>
  <si>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</si>
  <si>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</si>
  <si>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</si>
  <si>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</si>
  <si>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</si>
  <si>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</si>
  <si>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</si>
  <si>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</si>
  <si>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</si>
  <si>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</si>
  <si>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</si>
  <si>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</si>
  <si>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</si>
  <si>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</si>
  <si>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</si>
  <si>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</si>
  <si>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</si>
  <si>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</si>
  <si>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</si>
  <si>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</si>
  <si>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</si>
  <si>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</si>
  <si>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</si>
  <si>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</si>
  <si>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</si>
  <si>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</si>
  <si>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</si>
  <si>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</si>
  <si>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</si>
  <si>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</si>
  <si>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</si>
  <si>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</si>
  <si>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</si>
  <si>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</si>
  <si>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</si>
  <si>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</si>
  <si>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</si>
  <si>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</si>
  <si>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</si>
  <si>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</si>
  <si>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</si>
  <si>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</si>
  <si>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</si>
  <si>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</si>
  <si>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</si>
  <si>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</si>
  <si>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</si>
  <si>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</si>
  <si>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</si>
  <si>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</si>
  <si>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</si>
  <si>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</si>
  <si>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</si>
  <si>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</si>
  <si>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</si>
  <si>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</si>
  <si>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</si>
  <si>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</si>
  <si>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</si>
  <si>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</si>
  <si>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</si>
  <si>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</si>
  <si>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</si>
  <si>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</si>
  <si>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</si>
  <si>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</si>
  <si>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</si>
  <si>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</si>
  <si>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</si>
  <si>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</si>
  <si>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</si>
  <si>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</si>
  <si>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</si>
  <si>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</si>
  <si>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</si>
  <si>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</si>
  <si>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</si>
  <si>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</si>
  <si>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</si>
  <si>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</si>
  <si>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</si>
  <si>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</si>
  <si>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</si>
  <si>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</si>
  <si>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</si>
  <si>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</si>
  <si>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</si>
  <si>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</si>
  <si>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</si>
  <si>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</si>
  <si>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</si>
  <si>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</si>
  <si>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</si>
  <si>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</si>
  <si>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</si>
  <si>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</si>
  <si>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</si>
  <si>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</si>
  <si>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</si>
  <si>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</si>
  <si>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</si>
  <si>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</si>
  <si>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</si>
  <si>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</si>
  <si>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</si>
  <si>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</si>
  <si>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</si>
  <si>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</si>
  <si>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</si>
  <si>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</si>
  <si>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</si>
  <si>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</si>
  <si>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</si>
  <si>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</si>
  <si>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</si>
  <si>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</si>
  <si>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</si>
  <si>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</si>
  <si>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</si>
  <si>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</si>
  <si>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</si>
  <si>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Lunes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</si>
</sst>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4">
      <selection activeCell="K21" sqref="K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Octubre</v>
      </c>
      <c r="E8" s="4">
        <f>Datos!I21</f>
        <v>2015</v>
      </c>
      <c r="F8" s="4"/>
      <c r="G8" s="4"/>
      <c r="H8" s="3"/>
      <c r="I8" s="3"/>
      <c r="J8" s="3" t="str">
        <f>Datos!D21</f>
        <v>Lunes</v>
      </c>
      <c r="K8" s="5">
        <f>Datos!E21</f>
        <v>19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6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/>
      <c r="D20" s="25"/>
      <c r="E20" s="73">
        <f>D22+'Primas HRW'!B9</f>
        <v>577.25</v>
      </c>
      <c r="F20" s="116" t="str">
        <f>IF(H55&gt;0,D20+'Primas HRW'!C8,"-")</f>
        <v>-</v>
      </c>
      <c r="G20" s="73">
        <f>D22+'Primas HRW'!D9</f>
        <v>592.25</v>
      </c>
      <c r="H20" s="73">
        <f>D22+'Primas HRW'!E9</f>
        <v>572.25</v>
      </c>
      <c r="I20" s="74">
        <f>D22+'Primas HRW'!F9</f>
        <v>567.25</v>
      </c>
      <c r="J20" s="26"/>
      <c r="K20" s="27"/>
    </row>
    <row r="21" spans="1:11" ht="19.5" customHeight="1">
      <c r="A21" s="17" t="s">
        <v>124</v>
      </c>
      <c r="B21" s="30"/>
      <c r="C21" s="24">
        <f>B22+'Primas SRW'!B9</f>
        <v>570.75</v>
      </c>
      <c r="D21" s="25"/>
      <c r="E21" s="73">
        <f>D22+'Primas HRW'!B10</f>
        <v>577.25</v>
      </c>
      <c r="F21" s="116" t="str">
        <f>IF(H55&gt;0,D21+'Primas HRW'!C8,"-")</f>
        <v>-</v>
      </c>
      <c r="G21" s="73">
        <f>D22+'Primas HRW'!D10</f>
        <v>592.25</v>
      </c>
      <c r="H21" s="73">
        <f>D22+'Primas HRW'!E10</f>
        <v>572.25</v>
      </c>
      <c r="I21" s="74">
        <f>D22+'Primas HRW'!F10</f>
        <v>567.25</v>
      </c>
      <c r="J21" s="26"/>
      <c r="K21" s="27">
        <f>J22+'Primas maíz'!B8</f>
        <v>441</v>
      </c>
    </row>
    <row r="22" spans="1:11" ht="19.5" customHeight="1">
      <c r="A22" s="17" t="s">
        <v>15</v>
      </c>
      <c r="B22" s="30">
        <f>Datos!E4</f>
        <v>485.75</v>
      </c>
      <c r="C22" s="29">
        <f>B22+'Primas SRW'!B10</f>
        <v>570.75</v>
      </c>
      <c r="D22" s="34">
        <f>Datos!I4</f>
        <v>472.25</v>
      </c>
      <c r="E22" s="110">
        <f>D22+'Primas HRW'!B11</f>
        <v>577.25</v>
      </c>
      <c r="F22" s="117" t="str">
        <f>IF(H55&gt;0,D22+'Primas HRW'!C8,"-")</f>
        <v>-</v>
      </c>
      <c r="G22" s="110">
        <f>D22+'Primas HRW'!D11</f>
        <v>592.25</v>
      </c>
      <c r="H22" s="110">
        <f>D22+'Primas HRW'!E11</f>
        <v>572.25</v>
      </c>
      <c r="I22" s="111">
        <f>D22+'Primas HRW'!F11</f>
        <v>567.25</v>
      </c>
      <c r="J22" s="26">
        <f>Datos!M4</f>
        <v>373</v>
      </c>
      <c r="K22" s="30">
        <f>J22+'Primas maíz'!B9</f>
        <v>441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>
        <f>B26+'Primas SRW'!B12</f>
        <v>573.25</v>
      </c>
      <c r="D24" s="25"/>
      <c r="E24" s="73"/>
      <c r="F24" s="73"/>
      <c r="G24" s="73"/>
      <c r="H24" s="73"/>
      <c r="I24" s="74"/>
      <c r="J24" s="26"/>
      <c r="K24" s="27">
        <f>J26+'Primas maíz'!B11</f>
        <v>450.75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453.75</v>
      </c>
    </row>
    <row r="26" spans="1:11" ht="19.5" customHeight="1">
      <c r="A26" s="17" t="s">
        <v>11</v>
      </c>
      <c r="B26" s="30">
        <f>Datos!E5</f>
        <v>493.25</v>
      </c>
      <c r="C26" s="24"/>
      <c r="D26" s="25">
        <f>Datos!I5</f>
        <v>487.5</v>
      </c>
      <c r="E26" s="24"/>
      <c r="F26" s="24"/>
      <c r="G26" s="24"/>
      <c r="H26" s="24"/>
      <c r="I26" s="28"/>
      <c r="J26" s="32">
        <f>Datos!M5</f>
        <v>383.75</v>
      </c>
      <c r="K26" s="27">
        <f>J26+'Primas maíz'!B13</f>
        <v>455.75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497.75</v>
      </c>
      <c r="C28" s="24"/>
      <c r="D28" s="25">
        <f>Datos!I6</f>
        <v>497.5</v>
      </c>
      <c r="E28" s="24"/>
      <c r="F28" s="24"/>
      <c r="G28" s="24"/>
      <c r="H28" s="24"/>
      <c r="I28" s="28"/>
      <c r="J28" s="32">
        <f>Datos!M6</f>
        <v>390.5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501</v>
      </c>
      <c r="C30" s="24"/>
      <c r="D30" s="25">
        <f>Datos!I7</f>
        <v>507.75</v>
      </c>
      <c r="E30" s="24"/>
      <c r="F30" s="24"/>
      <c r="G30" s="24"/>
      <c r="H30" s="24"/>
      <c r="I30" s="28"/>
      <c r="J30" s="32">
        <f>Datos!M7</f>
        <v>395.75</v>
      </c>
      <c r="K30" s="27"/>
    </row>
    <row r="31" spans="1:15" ht="19.5" customHeight="1">
      <c r="A31" s="17" t="s">
        <v>14</v>
      </c>
      <c r="B31" s="30">
        <f>Datos!E8</f>
        <v>509.25</v>
      </c>
      <c r="C31" s="24"/>
      <c r="D31" s="25">
        <f>Datos!I8</f>
        <v>521</v>
      </c>
      <c r="E31" s="24"/>
      <c r="F31" s="24"/>
      <c r="G31" s="24"/>
      <c r="H31" s="24"/>
      <c r="I31" s="28"/>
      <c r="J31" s="32">
        <f>Datos!M8</f>
        <v>393.75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523.5</v>
      </c>
      <c r="C32" s="29"/>
      <c r="D32" s="25">
        <f>Datos!I9</f>
        <v>538.75</v>
      </c>
      <c r="E32" s="29"/>
      <c r="F32" s="29"/>
      <c r="G32" s="29"/>
      <c r="H32" s="29"/>
      <c r="I32" s="31"/>
      <c r="J32" s="32">
        <f>Datos!M9</f>
        <v>401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535.25</v>
      </c>
      <c r="C34" s="86"/>
      <c r="D34" s="87">
        <f>Datos!I10</f>
        <v>551.25</v>
      </c>
      <c r="E34" s="86"/>
      <c r="F34" s="86"/>
      <c r="G34" s="86"/>
      <c r="H34" s="86"/>
      <c r="I34" s="88"/>
      <c r="J34" s="89">
        <f>Datos!M10</f>
        <v>410.5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535.5</v>
      </c>
      <c r="C35" s="86"/>
      <c r="D35" s="87">
        <f>Datos!I11</f>
        <v>558.5</v>
      </c>
      <c r="E35" s="86"/>
      <c r="F35" s="86"/>
      <c r="G35" s="86"/>
      <c r="H35" s="86"/>
      <c r="I35" s="88"/>
      <c r="J35" s="89">
        <f>Datos!M11</f>
        <v>416.5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524.75</v>
      </c>
      <c r="C36" s="24"/>
      <c r="D36" s="87">
        <f>Datos!I12</f>
        <v>565</v>
      </c>
      <c r="E36" s="24"/>
      <c r="F36" s="24"/>
      <c r="G36" s="24"/>
      <c r="H36" s="24"/>
      <c r="I36" s="28"/>
      <c r="J36" s="32">
        <f>Datos!M12</f>
        <v>421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524.75</v>
      </c>
      <c r="C37" s="24"/>
      <c r="D37" s="87">
        <f>Datos!I13</f>
        <v>567</v>
      </c>
      <c r="E37" s="24"/>
      <c r="F37" s="24"/>
      <c r="G37" s="24"/>
      <c r="H37" s="24"/>
      <c r="I37" s="28"/>
      <c r="J37" s="32">
        <f>Datos!M13</f>
        <v>412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540.5</v>
      </c>
      <c r="C38" s="24"/>
      <c r="D38" s="87">
        <f>Datos!I14</f>
        <v>577</v>
      </c>
      <c r="E38" s="24"/>
      <c r="F38" s="24"/>
      <c r="G38" s="24"/>
      <c r="H38" s="24"/>
      <c r="I38" s="28"/>
      <c r="J38" s="32">
        <f>Datos!M14</f>
        <v>409.25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541.25</v>
      </c>
      <c r="C40" s="86"/>
      <c r="D40" s="87">
        <f>Datos!I15</f>
        <v>577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541.25</v>
      </c>
      <c r="C41" s="24"/>
      <c r="D41" s="87">
        <f>Datos!I16</f>
        <v>577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541.25</v>
      </c>
      <c r="C42" s="86"/>
      <c r="D42" s="87">
        <f>Datos!I17</f>
        <v>577</v>
      </c>
      <c r="E42" s="86"/>
      <c r="F42" s="86"/>
      <c r="G42" s="86"/>
      <c r="H42" s="86"/>
      <c r="I42" s="88"/>
      <c r="J42" s="32">
        <f>Datos!M15</f>
        <v>428.5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413.5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Octubre</v>
      </c>
      <c r="E9" s="3">
        <f>BUSHEL!E8</f>
        <v>2015</v>
      </c>
      <c r="F9" s="3"/>
      <c r="G9" s="3"/>
      <c r="H9" s="3"/>
      <c r="I9" s="3"/>
      <c r="J9" s="3" t="str">
        <f>Datos!D21</f>
        <v>Lunes</v>
      </c>
      <c r="K9" s="5">
        <f>Datos!E21</f>
        <v>19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/>
      <c r="D19" s="106"/>
      <c r="E19" s="83"/>
      <c r="F19" s="118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/>
      <c r="D20" s="102"/>
      <c r="E20" s="108">
        <f>BUSHEL!E20*TONELADA!$B$51</f>
        <v>212.10474</v>
      </c>
      <c r="F20" s="119" t="str">
        <f>IF(TONELADA!H58&gt;0,TONELADA!B51*BUSHEL!F20,"-")</f>
        <v>-</v>
      </c>
      <c r="G20" s="108">
        <f>BUSHEL!G20*TONELADA!$B$51</f>
        <v>217.61633999999998</v>
      </c>
      <c r="H20" s="108">
        <f>BUSHEL!H20*TONELADA!$B$51</f>
        <v>210.26754</v>
      </c>
      <c r="I20" s="109">
        <f>BUSHEL!I20*TONELADA!$B$51</f>
        <v>208.43034</v>
      </c>
      <c r="J20" s="104"/>
      <c r="K20" s="100"/>
    </row>
    <row r="21" spans="1:11" ht="19.5" customHeight="1">
      <c r="A21" s="80" t="s">
        <v>124</v>
      </c>
      <c r="B21" s="81"/>
      <c r="C21" s="105">
        <f>BUSHEL!C21*TONELADA!$B$51</f>
        <v>209.71638</v>
      </c>
      <c r="D21" s="106"/>
      <c r="E21" s="83">
        <f>BUSHEL!E21*TONELADA!$B$51</f>
        <v>212.10474</v>
      </c>
      <c r="F21" s="118" t="str">
        <f>IF(TONELADA!H58&gt;0,TONELADA!B51*BUSHEL!F21,"-")</f>
        <v>-</v>
      </c>
      <c r="G21" s="83">
        <f>BUSHEL!G21*TONELADA!$B$51</f>
        <v>217.61633999999998</v>
      </c>
      <c r="H21" s="83">
        <f>BUSHEL!H21*TONELADA!$B$51</f>
        <v>210.26754</v>
      </c>
      <c r="I21" s="84">
        <f>BUSHEL!I21*TONELADA!$B$51</f>
        <v>208.43034</v>
      </c>
      <c r="J21" s="82"/>
      <c r="K21" s="81">
        <f>BUSHEL!K21*TONELADA!$E$51</f>
        <v>173.61288</v>
      </c>
    </row>
    <row r="22" spans="1:11" ht="19.5" customHeight="1">
      <c r="A22" s="99" t="s">
        <v>15</v>
      </c>
      <c r="B22" s="100">
        <f>BUSHEL!B22*TONELADA!$B$51</f>
        <v>178.48398</v>
      </c>
      <c r="C22" s="101">
        <f>BUSHEL!C22*TONELADA!$B$51</f>
        <v>209.71638</v>
      </c>
      <c r="D22" s="102">
        <f>IF(BUSHEL!D22&gt;0,BUSHEL!D22*TONELADA!$B$51,"")</f>
        <v>173.52354</v>
      </c>
      <c r="E22" s="108">
        <f>BUSHEL!E22*TONELADA!$B$51</f>
        <v>212.10474</v>
      </c>
      <c r="F22" s="119" t="str">
        <f>IF(TONELADA!H58&gt;0,TONELADA!B51*BUSHEL!F22,"-")</f>
        <v>-</v>
      </c>
      <c r="G22" s="108">
        <f>BUSHEL!G22*TONELADA!$B$51</f>
        <v>217.61633999999998</v>
      </c>
      <c r="H22" s="108">
        <f>BUSHEL!H22*TONELADA!$B$51</f>
        <v>210.26754</v>
      </c>
      <c r="I22" s="109">
        <f>BUSHEL!I22*TONELADA!$B$51</f>
        <v>208.43034</v>
      </c>
      <c r="J22" s="104">
        <f>BUSHEL!J22*$E$51</f>
        <v>146.84264</v>
      </c>
      <c r="K22" s="100">
        <f>BUSHEL!K22*TONELADA!$E$51</f>
        <v>173.61288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>
        <f>BUSHEL!C24*TONELADA!$B$51</f>
        <v>210.63497999999998</v>
      </c>
      <c r="D24" s="102"/>
      <c r="E24" s="101"/>
      <c r="F24" s="101"/>
      <c r="G24" s="101"/>
      <c r="H24" s="101"/>
      <c r="I24" s="103"/>
      <c r="J24" s="104"/>
      <c r="K24" s="100">
        <f>BUSHEL!K24*TONELADA!$E$51</f>
        <v>177.45126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178.6323</v>
      </c>
    </row>
    <row r="26" spans="1:11" ht="19.5" customHeight="1">
      <c r="A26" s="75" t="s">
        <v>11</v>
      </c>
      <c r="B26" s="76">
        <f>BUSHEL!B26*TONELADA!$B$51</f>
        <v>181.23978</v>
      </c>
      <c r="C26" s="77"/>
      <c r="D26" s="97">
        <f>IF(BUSHEL!D26&gt;0,BUSHEL!D26*TONELADA!$B$51,"")</f>
        <v>179.12699999999998</v>
      </c>
      <c r="E26" s="77"/>
      <c r="F26" s="77"/>
      <c r="G26" s="77"/>
      <c r="H26" s="77"/>
      <c r="I26" s="98"/>
      <c r="J26" s="78">
        <f>BUSHEL!J26*$E$51</f>
        <v>151.07469999999998</v>
      </c>
      <c r="K26" s="100">
        <f>BUSHEL!K26*TONELADA!$E$51</f>
        <v>179.41966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BUSHEL!B28*TONELADA!$B$51</f>
        <v>182.89326</v>
      </c>
      <c r="C28" s="77"/>
      <c r="D28" s="97">
        <f>IF(BUSHEL!D28&gt;0,BUSHEL!D28*TONELADA!$B$51,"")</f>
        <v>182.8014</v>
      </c>
      <c r="E28" s="77"/>
      <c r="F28" s="77"/>
      <c r="G28" s="77"/>
      <c r="H28" s="77"/>
      <c r="I28" s="98"/>
      <c r="J28" s="78">
        <f>BUSHEL!J28*$E$51</f>
        <v>153.73203999999998</v>
      </c>
      <c r="K28" s="100"/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184.08744</v>
      </c>
      <c r="C30" s="77"/>
      <c r="D30" s="97">
        <f>IF(BUSHEL!D30&gt;0,BUSHEL!D30*TONELADA!$B$51,"")</f>
        <v>186.56766</v>
      </c>
      <c r="E30" s="77"/>
      <c r="F30" s="77"/>
      <c r="G30" s="77"/>
      <c r="H30" s="77"/>
      <c r="I30" s="98"/>
      <c r="J30" s="78">
        <f>BUSHEL!J30*$E$51</f>
        <v>155.79886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187.11882</v>
      </c>
      <c r="C32" s="77"/>
      <c r="D32" s="97">
        <f>IF(BUSHEL!D31&gt;0,BUSHEL!D31*TONELADA!$B$51,"")</f>
        <v>191.43624</v>
      </c>
      <c r="E32" s="77"/>
      <c r="F32" s="77"/>
      <c r="G32" s="77"/>
      <c r="H32" s="77"/>
      <c r="I32" s="98"/>
      <c r="J32" s="78">
        <f>BUSHEL!J31*$E$51</f>
        <v>155.01149999999998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192.35484</v>
      </c>
      <c r="C35" s="105"/>
      <c r="D35" s="106">
        <f>IF(BUSHEL!D32&gt;0,BUSHEL!D32*TONELADA!$B$51,"")</f>
        <v>197.95829999999998</v>
      </c>
      <c r="E35" s="105"/>
      <c r="F35" s="105"/>
      <c r="G35" s="105"/>
      <c r="H35" s="105"/>
      <c r="I35" s="107"/>
      <c r="J35" s="82">
        <f>BUSHEL!J32*$E$51</f>
        <v>157.86568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196.67226</v>
      </c>
      <c r="C37" s="77"/>
      <c r="D37" s="97">
        <f>IF(BUSHEL!D34&gt;0,BUSHEL!D34*TONELADA!$B$51,"")</f>
        <v>202.5513</v>
      </c>
      <c r="E37" s="77"/>
      <c r="F37" s="77"/>
      <c r="G37" s="77"/>
      <c r="H37" s="77"/>
      <c r="I37" s="98"/>
      <c r="J37" s="78">
        <f>BUSHEL!J34*$E$51</f>
        <v>161.60564</v>
      </c>
      <c r="K37" s="76"/>
    </row>
    <row r="38" spans="1:11" ht="19.5" customHeight="1">
      <c r="A38" s="91" t="s">
        <v>12</v>
      </c>
      <c r="B38" s="92">
        <f>BUSHEL!B35*TONELADA!$B$51</f>
        <v>196.76412</v>
      </c>
      <c r="C38" s="93"/>
      <c r="D38" s="94">
        <f>IF(BUSHEL!D35&gt;0,BUSHEL!D35*TONELADA!$B$51,"")</f>
        <v>205.21524</v>
      </c>
      <c r="E38" s="93"/>
      <c r="F38" s="93"/>
      <c r="G38" s="93"/>
      <c r="H38" s="93"/>
      <c r="I38" s="95"/>
      <c r="J38" s="96">
        <f>BUSHEL!J35*$E$51</f>
        <v>163.96771999999999</v>
      </c>
      <c r="K38" s="92"/>
    </row>
    <row r="39" spans="1:11" ht="19.5" customHeight="1">
      <c r="A39" s="75" t="s">
        <v>13</v>
      </c>
      <c r="B39" s="76">
        <f>BUSHEL!B36*TONELADA!$B$51</f>
        <v>192.81413999999998</v>
      </c>
      <c r="C39" s="77"/>
      <c r="D39" s="97">
        <f>IF(BUSHEL!D36&gt;0,BUSHEL!D36*TONELADA!$B$51,"")</f>
        <v>207.6036</v>
      </c>
      <c r="E39" s="77"/>
      <c r="F39" s="77"/>
      <c r="G39" s="77"/>
      <c r="H39" s="77"/>
      <c r="I39" s="98"/>
      <c r="J39" s="78">
        <f>BUSHEL!J36*$E$51</f>
        <v>165.73927999999998</v>
      </c>
      <c r="K39" s="76"/>
    </row>
    <row r="40" spans="1:11" ht="19.5" customHeight="1">
      <c r="A40" s="91" t="s">
        <v>14</v>
      </c>
      <c r="B40" s="92">
        <f>BUSHEL!B37*TONELADA!$B$51</f>
        <v>192.81413999999998</v>
      </c>
      <c r="C40" s="93"/>
      <c r="D40" s="94">
        <f>IF(BUSHEL!D37&gt;0,BUSHEL!D37*TONELADA!$B$51,"")</f>
        <v>208.33848</v>
      </c>
      <c r="E40" s="93"/>
      <c r="F40" s="93"/>
      <c r="G40" s="93"/>
      <c r="H40" s="93"/>
      <c r="I40" s="95"/>
      <c r="J40" s="96">
        <f>BUSHEL!J37*$E$51</f>
        <v>162.19616</v>
      </c>
      <c r="K40" s="92"/>
    </row>
    <row r="41" spans="1:11" ht="19.5" customHeight="1">
      <c r="A41" s="75" t="s">
        <v>15</v>
      </c>
      <c r="B41" s="76">
        <f>BUSHEL!B38*TONELADA!$B$51</f>
        <v>198.60132</v>
      </c>
      <c r="C41" s="77"/>
      <c r="D41" s="97">
        <f>IF(BUSHEL!D38&gt;0,BUSHEL!D38*TONELADA!$B$51,"")</f>
        <v>212.01288</v>
      </c>
      <c r="E41" s="77"/>
      <c r="F41" s="77"/>
      <c r="G41" s="77"/>
      <c r="H41" s="77"/>
      <c r="I41" s="98"/>
      <c r="J41" s="78">
        <f>BUSHEL!J38*$E$51</f>
        <v>161.11354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198.8769</v>
      </c>
      <c r="C43" s="77"/>
      <c r="D43" s="97">
        <f>IF(BUSHEL!D40&gt;0,BUSHEL!D40*TONELADA!$B$51,"")</f>
        <v>212.01288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198.8769</v>
      </c>
      <c r="C44" s="93"/>
      <c r="D44" s="94">
        <f>IF(BUSHEL!D41&gt;0,BUSHEL!D41*TONELADA!$B$51,"")</f>
        <v>212.01288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198.8769</v>
      </c>
      <c r="C45" s="77"/>
      <c r="D45" s="97">
        <f>IF(BUSHEL!D42&gt;0,BUSHEL!D42*TONELADA!$B$51,"")</f>
        <v>212.01288</v>
      </c>
      <c r="E45" s="77"/>
      <c r="F45" s="77"/>
      <c r="G45" s="77"/>
      <c r="H45" s="77"/>
      <c r="I45" s="98"/>
      <c r="J45" s="78">
        <f>BUSHEL!J42*$E$51</f>
        <v>168.69188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162.78668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85</v>
      </c>
      <c r="C9" s="54" t="s">
        <v>126</v>
      </c>
    </row>
    <row r="10" spans="1:3" ht="15">
      <c r="A10" s="58" t="s">
        <v>125</v>
      </c>
      <c r="B10" s="47">
        <v>85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>
        <v>80</v>
      </c>
      <c r="C12" s="47" t="s">
        <v>155</v>
      </c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12" sqref="A12:G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>
        <v>105</v>
      </c>
      <c r="C9" s="47" t="str">
        <f>IF($B$22&gt;0,B9+$B$22," -")</f>
        <v> -</v>
      </c>
      <c r="D9" s="47">
        <f>B9+B21</f>
        <v>120</v>
      </c>
      <c r="E9" s="63">
        <f>B9+B20</f>
        <v>100</v>
      </c>
      <c r="F9" s="47">
        <f>B9+B19</f>
        <v>95</v>
      </c>
      <c r="G9" s="47" t="s">
        <v>126</v>
      </c>
    </row>
    <row r="10" spans="1:7" ht="15">
      <c r="A10" s="53" t="s">
        <v>32</v>
      </c>
      <c r="B10" s="59">
        <v>105</v>
      </c>
      <c r="C10" s="59" t="str">
        <f>IF($B$22&gt;0,B10+$B$22," -")</f>
        <v> -</v>
      </c>
      <c r="D10" s="59">
        <f>B10+B21</f>
        <v>120</v>
      </c>
      <c r="E10" s="54">
        <f>B10+B20</f>
        <v>100</v>
      </c>
      <c r="F10" s="54">
        <f>B10+B19</f>
        <v>95</v>
      </c>
      <c r="G10" s="59" t="s">
        <v>126</v>
      </c>
    </row>
    <row r="11" spans="1:7" ht="15">
      <c r="A11" s="55" t="s">
        <v>125</v>
      </c>
      <c r="B11" s="47">
        <v>105</v>
      </c>
      <c r="C11" s="47" t="str">
        <f>IF($B$22&gt;0,B11+$B$22," -")</f>
        <v> -</v>
      </c>
      <c r="D11" s="47">
        <f>B11+B21</f>
        <v>120</v>
      </c>
      <c r="E11" s="63">
        <f>B11+B20</f>
        <v>100</v>
      </c>
      <c r="F11" s="47">
        <f>B11+B19</f>
        <v>95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10" sqref="A10:C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>
        <v>68</v>
      </c>
      <c r="C8" s="54" t="s">
        <v>126</v>
      </c>
    </row>
    <row r="9" spans="1:3" ht="15">
      <c r="A9" s="55" t="s">
        <v>125</v>
      </c>
      <c r="B9" s="47">
        <v>68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67</v>
      </c>
      <c r="C11" s="47" t="s">
        <v>155</v>
      </c>
    </row>
    <row r="12" spans="1:3" ht="15">
      <c r="A12" s="53" t="s">
        <v>131</v>
      </c>
      <c r="B12" s="54">
        <v>70</v>
      </c>
      <c r="C12" s="54" t="s">
        <v>155</v>
      </c>
    </row>
    <row r="13" spans="1:3" ht="15">
      <c r="A13" s="55" t="s">
        <v>132</v>
      </c>
      <c r="B13" s="47">
        <v>72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42296</v>
      </c>
      <c r="E4" s="33">
        <v>485.75</v>
      </c>
      <c r="F4" t="s">
        <v>68</v>
      </c>
      <c r="G4" t="s">
        <v>69</v>
      </c>
      <c r="H4" s="90">
        <v>42296</v>
      </c>
      <c r="I4" s="33">
        <v>472.25</v>
      </c>
      <c r="J4" t="s">
        <v>51</v>
      </c>
      <c r="K4" t="s">
        <v>52</v>
      </c>
      <c r="L4" s="90">
        <v>42296</v>
      </c>
      <c r="M4" s="33">
        <v>373</v>
      </c>
    </row>
    <row r="5" spans="2:13" ht="15">
      <c r="B5" t="s">
        <v>61</v>
      </c>
      <c r="C5" t="s">
        <v>65</v>
      </c>
      <c r="D5" s="90">
        <v>42296</v>
      </c>
      <c r="E5" s="33">
        <v>493.25</v>
      </c>
      <c r="F5" t="s">
        <v>70</v>
      </c>
      <c r="G5" t="s">
        <v>71</v>
      </c>
      <c r="H5" s="90">
        <v>42296</v>
      </c>
      <c r="I5" s="33">
        <v>487.5</v>
      </c>
      <c r="J5" t="s">
        <v>78</v>
      </c>
      <c r="K5" t="s">
        <v>79</v>
      </c>
      <c r="L5" s="90">
        <v>42296</v>
      </c>
      <c r="M5" s="33">
        <v>383.75</v>
      </c>
    </row>
    <row r="6" spans="2:13" ht="15">
      <c r="B6" t="s">
        <v>62</v>
      </c>
      <c r="C6" t="s">
        <v>66</v>
      </c>
      <c r="D6" s="90">
        <v>42296</v>
      </c>
      <c r="E6" s="33">
        <v>497.75</v>
      </c>
      <c r="F6" t="s">
        <v>72</v>
      </c>
      <c r="G6" t="s">
        <v>73</v>
      </c>
      <c r="H6" s="90">
        <v>42296</v>
      </c>
      <c r="I6" s="33">
        <v>497.5</v>
      </c>
      <c r="J6" t="s">
        <v>80</v>
      </c>
      <c r="K6" t="s">
        <v>81</v>
      </c>
      <c r="L6" s="90">
        <v>42296</v>
      </c>
      <c r="M6" s="33">
        <v>390.5</v>
      </c>
    </row>
    <row r="7" spans="2:13" ht="15">
      <c r="B7" t="s">
        <v>63</v>
      </c>
      <c r="C7" t="s">
        <v>67</v>
      </c>
      <c r="D7" s="90">
        <v>42296</v>
      </c>
      <c r="E7" s="33">
        <v>501</v>
      </c>
      <c r="F7" t="s">
        <v>74</v>
      </c>
      <c r="G7" t="s">
        <v>75</v>
      </c>
      <c r="H7" s="90">
        <v>42296</v>
      </c>
      <c r="I7" s="33">
        <v>507.75</v>
      </c>
      <c r="J7" t="s">
        <v>53</v>
      </c>
      <c r="K7" t="s">
        <v>54</v>
      </c>
      <c r="L7" s="90">
        <v>42296</v>
      </c>
      <c r="M7" s="33">
        <v>395.75</v>
      </c>
    </row>
    <row r="8" spans="2:13" ht="15">
      <c r="B8" t="s">
        <v>88</v>
      </c>
      <c r="C8" t="s">
        <v>89</v>
      </c>
      <c r="D8" s="90">
        <v>42296</v>
      </c>
      <c r="E8" s="33">
        <v>509.25</v>
      </c>
      <c r="F8" t="s">
        <v>96</v>
      </c>
      <c r="G8" t="s">
        <v>97</v>
      </c>
      <c r="H8" s="90">
        <v>42296</v>
      </c>
      <c r="I8" s="33">
        <v>521</v>
      </c>
      <c r="J8" t="s">
        <v>82</v>
      </c>
      <c r="K8" t="s">
        <v>83</v>
      </c>
      <c r="L8" s="90">
        <v>42296</v>
      </c>
      <c r="M8" s="33">
        <v>393.75</v>
      </c>
    </row>
    <row r="9" spans="2:13" ht="15">
      <c r="B9" t="s">
        <v>90</v>
      </c>
      <c r="C9" t="s">
        <v>91</v>
      </c>
      <c r="D9" s="90">
        <v>42296</v>
      </c>
      <c r="E9" s="33">
        <v>523.5</v>
      </c>
      <c r="F9" t="s">
        <v>98</v>
      </c>
      <c r="G9" t="s">
        <v>99</v>
      </c>
      <c r="H9" s="90">
        <v>42296</v>
      </c>
      <c r="I9" s="33">
        <v>538.75</v>
      </c>
      <c r="J9" t="s">
        <v>55</v>
      </c>
      <c r="K9" t="s">
        <v>56</v>
      </c>
      <c r="L9" s="90">
        <v>42296</v>
      </c>
      <c r="M9" s="33">
        <v>401</v>
      </c>
    </row>
    <row r="10" spans="2:13" ht="15">
      <c r="B10" t="s">
        <v>92</v>
      </c>
      <c r="C10" t="s">
        <v>93</v>
      </c>
      <c r="D10" s="90">
        <v>42296</v>
      </c>
      <c r="E10" s="33">
        <v>535.25</v>
      </c>
      <c r="F10" t="s">
        <v>100</v>
      </c>
      <c r="G10" t="s">
        <v>101</v>
      </c>
      <c r="H10" s="90">
        <v>42296</v>
      </c>
      <c r="I10" s="33">
        <v>551.25</v>
      </c>
      <c r="J10" t="s">
        <v>111</v>
      </c>
      <c r="K10" t="s">
        <v>112</v>
      </c>
      <c r="L10" s="90">
        <v>42296</v>
      </c>
      <c r="M10" s="33">
        <v>410.5</v>
      </c>
    </row>
    <row r="11" spans="2:13" ht="15">
      <c r="B11" t="s">
        <v>94</v>
      </c>
      <c r="C11" t="s">
        <v>95</v>
      </c>
      <c r="D11" s="90">
        <v>42296</v>
      </c>
      <c r="E11" s="33">
        <v>535.5</v>
      </c>
      <c r="F11" t="s">
        <v>102</v>
      </c>
      <c r="G11" t="s">
        <v>103</v>
      </c>
      <c r="H11" s="90">
        <v>42296</v>
      </c>
      <c r="I11" s="33">
        <v>558.5</v>
      </c>
      <c r="J11" t="s">
        <v>113</v>
      </c>
      <c r="K11" t="s">
        <v>114</v>
      </c>
      <c r="L11" s="90">
        <v>42296</v>
      </c>
      <c r="M11" s="33">
        <v>416.5</v>
      </c>
    </row>
    <row r="12" spans="2:13" ht="15">
      <c r="B12" t="s">
        <v>104</v>
      </c>
      <c r="C12" t="s">
        <v>105</v>
      </c>
      <c r="D12" s="90">
        <v>42296</v>
      </c>
      <c r="E12" s="33">
        <v>524.75</v>
      </c>
      <c r="F12" t="s">
        <v>106</v>
      </c>
      <c r="G12" t="s">
        <v>107</v>
      </c>
      <c r="H12" s="90">
        <v>42296</v>
      </c>
      <c r="I12" s="33">
        <v>565</v>
      </c>
      <c r="J12" t="s">
        <v>84</v>
      </c>
      <c r="K12" t="s">
        <v>85</v>
      </c>
      <c r="L12" s="90">
        <v>42296</v>
      </c>
      <c r="M12" s="33">
        <v>421</v>
      </c>
    </row>
    <row r="13" spans="2:13" ht="15">
      <c r="B13" t="s">
        <v>133</v>
      </c>
      <c r="C13" t="s">
        <v>134</v>
      </c>
      <c r="D13" s="90">
        <v>42296</v>
      </c>
      <c r="E13" s="33">
        <v>524.75</v>
      </c>
      <c r="F13" t="s">
        <v>135</v>
      </c>
      <c r="G13" t="s">
        <v>136</v>
      </c>
      <c r="H13" s="90">
        <v>42296</v>
      </c>
      <c r="I13" s="33">
        <v>567</v>
      </c>
      <c r="J13" t="s">
        <v>115</v>
      </c>
      <c r="K13" t="s">
        <v>116</v>
      </c>
      <c r="L13" s="90">
        <v>42296</v>
      </c>
      <c r="M13" s="33">
        <v>412</v>
      </c>
    </row>
    <row r="14" spans="2:13" ht="15">
      <c r="B14" t="s">
        <v>137</v>
      </c>
      <c r="C14" t="s">
        <v>138</v>
      </c>
      <c r="D14" s="90">
        <v>42296</v>
      </c>
      <c r="E14" s="33">
        <v>540.5</v>
      </c>
      <c r="F14" t="s">
        <v>139</v>
      </c>
      <c r="G14" t="s">
        <v>140</v>
      </c>
      <c r="H14" s="90">
        <v>42296</v>
      </c>
      <c r="I14" s="33">
        <v>577</v>
      </c>
      <c r="J14" t="s">
        <v>86</v>
      </c>
      <c r="K14" t="s">
        <v>87</v>
      </c>
      <c r="L14" s="90">
        <v>42296</v>
      </c>
      <c r="M14" s="33">
        <v>409.25</v>
      </c>
    </row>
    <row r="15" spans="2:13" ht="15">
      <c r="B15" t="s">
        <v>141</v>
      </c>
      <c r="C15" t="s">
        <v>142</v>
      </c>
      <c r="D15" s="90">
        <v>42296</v>
      </c>
      <c r="E15" s="33">
        <v>541.25</v>
      </c>
      <c r="F15" t="s">
        <v>143</v>
      </c>
      <c r="G15" t="s">
        <v>144</v>
      </c>
      <c r="H15" s="90">
        <v>42296</v>
      </c>
      <c r="I15" s="33">
        <v>577</v>
      </c>
      <c r="J15" t="s">
        <v>117</v>
      </c>
      <c r="K15" t="s">
        <v>118</v>
      </c>
      <c r="L15" s="90">
        <v>42296</v>
      </c>
      <c r="M15" s="33">
        <v>428.5</v>
      </c>
    </row>
    <row r="16" spans="2:13" ht="15">
      <c r="B16" t="s">
        <v>145</v>
      </c>
      <c r="C16" t="s">
        <v>146</v>
      </c>
      <c r="D16" s="90">
        <v>42296</v>
      </c>
      <c r="E16" s="33">
        <v>541.25</v>
      </c>
      <c r="F16" t="s">
        <v>147</v>
      </c>
      <c r="G16" t="s">
        <v>148</v>
      </c>
      <c r="H16" s="90">
        <v>42296</v>
      </c>
      <c r="I16" s="33">
        <v>577</v>
      </c>
      <c r="J16" t="s">
        <v>119</v>
      </c>
      <c r="K16" t="s">
        <v>120</v>
      </c>
      <c r="L16" s="90">
        <v>42296</v>
      </c>
      <c r="M16" s="33">
        <v>413.5</v>
      </c>
    </row>
    <row r="17" spans="2:13" ht="15">
      <c r="B17" t="s">
        <v>149</v>
      </c>
      <c r="C17" t="s">
        <v>150</v>
      </c>
      <c r="D17" s="90">
        <v>42296</v>
      </c>
      <c r="E17" s="33">
        <v>541.25</v>
      </c>
      <c r="F17" t="s">
        <v>151</v>
      </c>
      <c r="G17" t="s">
        <v>152</v>
      </c>
      <c r="H17" s="90">
        <v>42296</v>
      </c>
      <c r="I17" s="33">
        <v>577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19</v>
      </c>
      <c r="F21" s="70" t="s">
        <v>57</v>
      </c>
      <c r="G21" t="s">
        <v>31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User</cp:lastModifiedBy>
  <cp:lastPrinted>2015-07-10T15:15:13Z</cp:lastPrinted>
  <dcterms:created xsi:type="dcterms:W3CDTF">2013-02-26T05:01:27Z</dcterms:created>
  <dcterms:modified xsi:type="dcterms:W3CDTF">2015-10-20T15:06:30Z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