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4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<sst xmlns="http://schemas.openxmlformats.org/spreadsheetml/2006/main" count="265" uniqueCount="151">
  <si>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</si>
  <si>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</si>
  <si>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</si>
  <si>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</si>
  <si>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</si>
  <si>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</si>
  <si>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</si>
  <si>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</si>
  <si>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</si>
  <si>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</si>
  <si>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</si>
  <si>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</si>
  <si>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</si>
  <si>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</si>
  <si>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</si>
  <si>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</si>
  <si>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</si>
  <si>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</si>
  <si>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</si>
  <si>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</si>
  <si>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</si>
  <si>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</si>
  <si>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</si>
  <si>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</si>
  <si>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</si>
  <si>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</si>
  <si>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</si>
  <si>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</si>
  <si>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</si>
  <si>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</si>
  <si>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</si>
  <si>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</si>
  <si>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</si>
  <si>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</si>
  <si>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</si>
  <si>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</si>
  <si>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</si>
  <si>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</si>
  <si>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</si>
  <si>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</si>
  <si>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</si>
  <si>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</si>
  <si>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</si>
  <si>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</si>
  <si>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</si>
  <si>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</si>
  <si>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</si>
  <si>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</si>
  <si>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</si>
  <si>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</si>
  <si>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</si>
  <si>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</si>
  <si>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</si>
  <si>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</si>
  <si>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</si>
  <si>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</si>
  <si>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</si>
  <si>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</si>
  <si>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</si>
  <si>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</si>
  <si>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</si>
  <si>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</si>
  <si>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</si>
  <si>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</si>
  <si>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</si>
  <si>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</si>
  <si>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</si>
  <si>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</si>
  <si>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</si>
  <si>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</si>
  <si>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</si>
  <si>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</si>
  <si>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</si>
  <si>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</si>
  <si>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</si>
  <si>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</si>
  <si>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</si>
  <si>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</si>
  <si>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</si>
  <si>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</si>
  <si>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</si>
  <si>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</si>
  <si>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</si>
  <si>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</si>
  <si>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</si>
  <si>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</si>
  <si>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</si>
  <si>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</si>
  <si>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</si>
  <si>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</si>
  <si>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</si>
  <si>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</si>
  <si>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</si>
  <si>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</si>
  <si>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</si>
  <si>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</si>
  <si>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</si>
  <si>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</si>
  <si>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</si>
  <si>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</si>
  <si>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</si>
  <si>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</si>
  <si>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</si>
  <si>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</si>
  <si>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</si>
  <si>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</si>
  <si>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</si>
  <si>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</si>
  <si>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</si>
  <si>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</si>
  <si>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</si>
  <si>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</si>
  <si>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</si>
  <si>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</si>
  <si>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</si>
  <si>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</si>
  <si>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</si>
  <si>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</si>
  <si>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</si>
  <si>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</si>
  <si>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</si>
  <si>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</si>
  <si>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</si>
  <si>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</si>
  <si>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</si>
  <si>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</si>
  <si>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</si>
  <si>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</si>
  <si>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</si>
  <si>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</si>
  <si>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</si>
  <si>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</si>
  <si>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</si>
  <si>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</si>
  <si>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</si>
  <si>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</si>
  <si>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</si>
  <si>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</si>
  <si>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</si>
  <si>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</si>
  <si>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</si>
  <si>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</si>
  <si>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</si>
  <si>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</si>
  <si>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</si>
  <si>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</si>
  <si>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</si>
  <si>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</si>
  <si>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</si>
  <si>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</si>
  <si>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Viernes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</si>
</sst>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19" sqref="E19:I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2015</v>
      </c>
      <c r="F8" s="4"/>
      <c r="G8" s="4"/>
      <c r="H8" s="3"/>
      <c r="I8" s="3"/>
      <c r="J8" s="3" t="str">
        <f>Datos!D20</f>
        <v>Viernes</v>
      </c>
      <c r="K8" s="5">
        <f>Datos!E20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121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70</v>
      </c>
      <c r="G15" s="14" t="s">
        <v>71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117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118</v>
      </c>
      <c r="B18" s="30"/>
      <c r="C18" s="24"/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/>
      <c r="C19" s="29"/>
      <c r="D19" s="34"/>
      <c r="E19" s="109"/>
      <c r="F19" s="116"/>
      <c r="G19" s="109"/>
      <c r="H19" s="109"/>
      <c r="I19" s="110"/>
      <c r="J19" s="26"/>
      <c r="K19" s="30"/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102</v>
      </c>
      <c r="B21" s="30"/>
      <c r="C21" s="24">
        <f>B23+'Primas SRW'!B12</f>
        <v>561.75</v>
      </c>
      <c r="D21" s="25"/>
      <c r="E21" s="73">
        <f>D23+'Primas HRW'!B13</f>
        <v>596.25</v>
      </c>
      <c r="F21" s="116">
        <f>IF(H52&gt;0,D23+'Primas HRW'!C13,"-")</f>
        <v>621.25</v>
      </c>
      <c r="G21" s="73">
        <f>D23+'Primas HRW'!D13</f>
        <v>606.25</v>
      </c>
      <c r="H21" s="73">
        <f>D23+'Primas HRW'!E13</f>
        <v>591.25</v>
      </c>
      <c r="I21" s="74">
        <f>D23+'Primas HRW'!F13</f>
        <v>586.25</v>
      </c>
      <c r="J21" s="26"/>
      <c r="K21" s="27">
        <f>J23+'Primas maíz'!B11</f>
        <v>434.5</v>
      </c>
    </row>
    <row r="22" spans="1:11" ht="19.5" customHeight="1">
      <c r="A22" s="17" t="s">
        <v>103</v>
      </c>
      <c r="B22" s="30"/>
      <c r="C22" s="24">
        <f>B23+'Primas SRW'!B13</f>
        <v>561.75</v>
      </c>
      <c r="D22" s="25"/>
      <c r="E22" s="73">
        <f>D23+'Primas HRW'!B14</f>
        <v>596.25</v>
      </c>
      <c r="F22" s="116">
        <f>IF(H52&gt;0,D23+'Primas HRW'!C14,"-")</f>
        <v>621.25</v>
      </c>
      <c r="G22" s="73">
        <f>D23+'Primas HRW'!D14</f>
        <v>606.25</v>
      </c>
      <c r="H22" s="73">
        <f>D23+'Primas HRW'!E14</f>
        <v>591.25</v>
      </c>
      <c r="I22" s="74">
        <f>D23+'Primas HRW'!F14</f>
        <v>586.25</v>
      </c>
      <c r="J22" s="26"/>
      <c r="K22" s="27">
        <f>J23+'Primas maíz'!B12</f>
        <v>436.5</v>
      </c>
    </row>
    <row r="23" spans="1:11" ht="19.5" customHeight="1">
      <c r="A23" s="17" t="s">
        <v>11</v>
      </c>
      <c r="B23" s="30">
        <f>Datos!E4</f>
        <v>486.75</v>
      </c>
      <c r="C23" s="24">
        <f>B23+'Primas SRW'!B14</f>
        <v>561.75</v>
      </c>
      <c r="D23" s="25">
        <f>Datos!I4</f>
        <v>482.25</v>
      </c>
      <c r="E23" s="73">
        <f>D23+'Primas HRW'!B15</f>
        <v>596.25</v>
      </c>
      <c r="F23" s="116">
        <f>IF(H52&gt;0,D23+'Primas HRW'!C15,"-")</f>
        <v>621.25</v>
      </c>
      <c r="G23" s="73">
        <f>D23+'Primas HRW'!D15</f>
        <v>606.25</v>
      </c>
      <c r="H23" s="73">
        <f>D23+'Primas HRW'!E15</f>
        <v>591.25</v>
      </c>
      <c r="I23" s="74">
        <f>D23+'Primas HRW'!F15</f>
        <v>586.25</v>
      </c>
      <c r="J23" s="32">
        <f>Datos!M4</f>
        <v>374.5</v>
      </c>
      <c r="K23" s="27">
        <f>J23+'Primas maíz'!B13</f>
        <v>438.5</v>
      </c>
    </row>
    <row r="24" spans="1:11" ht="19.5" customHeight="1">
      <c r="A24" s="17" t="s">
        <v>104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442.5</v>
      </c>
    </row>
    <row r="25" spans="1:11" ht="19.5" customHeight="1">
      <c r="A25" s="17" t="s">
        <v>12</v>
      </c>
      <c r="B25" s="30">
        <f>Datos!E5</f>
        <v>493</v>
      </c>
      <c r="C25" s="24"/>
      <c r="D25" s="25">
        <f>Datos!I5</f>
        <v>492.25</v>
      </c>
      <c r="E25" s="24"/>
      <c r="F25" s="24"/>
      <c r="G25" s="24"/>
      <c r="H25" s="24"/>
      <c r="I25" s="28"/>
      <c r="J25" s="32">
        <f>Datos!M5</f>
        <v>380.5</v>
      </c>
      <c r="K25" s="27">
        <f>J25+'Primas maíz'!B15</f>
        <v>443.5</v>
      </c>
    </row>
    <row r="26" spans="1:11" ht="19.5" customHeight="1">
      <c r="A26" s="17" t="s">
        <v>115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Datos!E6</f>
        <v>499</v>
      </c>
      <c r="C27" s="24"/>
      <c r="D27" s="25">
        <f>Datos!I6</f>
        <v>503</v>
      </c>
      <c r="E27" s="24"/>
      <c r="F27" s="24"/>
      <c r="G27" s="24"/>
      <c r="H27" s="24"/>
      <c r="I27" s="28"/>
      <c r="J27" s="32">
        <f>Datos!M6</f>
        <v>386.25</v>
      </c>
      <c r="K27" s="27"/>
    </row>
    <row r="28" spans="1:15" ht="19.5" customHeight="1">
      <c r="A28" s="17" t="s">
        <v>14</v>
      </c>
      <c r="B28" s="30">
        <f>Datos!E7</f>
        <v>508.5</v>
      </c>
      <c r="C28" s="24"/>
      <c r="D28" s="25">
        <f>Datos!I7</f>
        <v>516.25</v>
      </c>
      <c r="E28" s="24"/>
      <c r="F28" s="24"/>
      <c r="G28" s="24"/>
      <c r="H28" s="24"/>
      <c r="I28" s="28"/>
      <c r="J28" s="32">
        <f>Datos!M7</f>
        <v>389.75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Datos!E8</f>
        <v>523.25</v>
      </c>
      <c r="C29" s="29"/>
      <c r="D29" s="25">
        <f>Datos!I8</f>
        <v>535.25</v>
      </c>
      <c r="E29" s="29"/>
      <c r="F29" s="29"/>
      <c r="G29" s="29"/>
      <c r="H29" s="29"/>
      <c r="I29" s="31"/>
      <c r="J29" s="32">
        <f>Datos!M8</f>
        <v>397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Datos!E9</f>
        <v>534.75</v>
      </c>
      <c r="C31" s="86"/>
      <c r="D31" s="87">
        <f>Datos!I9</f>
        <v>549</v>
      </c>
      <c r="E31" s="86"/>
      <c r="F31" s="86"/>
      <c r="G31" s="86"/>
      <c r="H31" s="86"/>
      <c r="I31" s="88"/>
      <c r="J31" s="89">
        <f>Datos!M9</f>
        <v>406.25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Datos!E10</f>
        <v>538.75</v>
      </c>
      <c r="C32" s="86"/>
      <c r="D32" s="87">
        <f>Datos!I10</f>
        <v>556.25</v>
      </c>
      <c r="E32" s="86"/>
      <c r="F32" s="86"/>
      <c r="G32" s="86"/>
      <c r="H32" s="86"/>
      <c r="I32" s="88"/>
      <c r="J32" s="89">
        <f>Datos!M10</f>
        <v>412.25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Datos!E11</f>
        <v>526.5</v>
      </c>
      <c r="C33" s="24"/>
      <c r="D33" s="87">
        <f>Datos!I11</f>
        <v>558</v>
      </c>
      <c r="E33" s="24"/>
      <c r="F33" s="24"/>
      <c r="G33" s="24"/>
      <c r="H33" s="24"/>
      <c r="I33" s="28"/>
      <c r="J33" s="32">
        <f>Datos!M11</f>
        <v>416.5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Datos!E12</f>
        <v>534.75</v>
      </c>
      <c r="C34" s="24"/>
      <c r="D34" s="87">
        <f>Datos!I12</f>
        <v>563.75</v>
      </c>
      <c r="E34" s="24"/>
      <c r="F34" s="24"/>
      <c r="G34" s="24"/>
      <c r="H34" s="24"/>
      <c r="I34" s="28"/>
      <c r="J34" s="32">
        <f>Datos!M12</f>
        <v>410.25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Datos!E13</f>
        <v>548.75</v>
      </c>
      <c r="C35" s="24"/>
      <c r="D35" s="87">
        <f>Datos!I13</f>
        <v>571.4</v>
      </c>
      <c r="E35" s="24"/>
      <c r="F35" s="24"/>
      <c r="G35" s="24"/>
      <c r="H35" s="24"/>
      <c r="I35" s="28"/>
      <c r="J35" s="32">
        <f>Datos!M13</f>
        <v>408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Datos!E14</f>
        <v>551.25</v>
      </c>
      <c r="C37" s="86"/>
      <c r="D37" s="87">
        <f>Datos!I14</f>
        <v>575.25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Datos!E15</f>
        <v>551.25</v>
      </c>
      <c r="C38" s="24"/>
      <c r="D38" s="87">
        <f>Datos!I15</f>
        <v>575.25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Datos!E16</f>
        <v>534.5</v>
      </c>
      <c r="C39" s="86"/>
      <c r="D39" s="87">
        <f>Datos!I16</f>
        <v>575.25</v>
      </c>
      <c r="E39" s="86"/>
      <c r="F39" s="86"/>
      <c r="G39" s="86"/>
      <c r="H39" s="86"/>
      <c r="I39" s="88"/>
      <c r="J39" s="32">
        <f>Datos!M14</f>
        <v>428.25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Datos!M15</f>
        <v>414.75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10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2015</v>
      </c>
      <c r="F9" s="3"/>
      <c r="G9" s="3"/>
      <c r="H9" s="3"/>
      <c r="I9" s="3"/>
      <c r="J9" s="3" t="str">
        <f>Datos!D20</f>
        <v>Viernes</v>
      </c>
      <c r="K9" s="5">
        <f>Datos!E20</f>
        <v>18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70</v>
      </c>
      <c r="G15" s="14" t="s">
        <v>71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117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118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/>
      <c r="C19" s="101"/>
      <c r="D19" s="102"/>
      <c r="E19" s="107"/>
      <c r="F19" s="107"/>
      <c r="G19" s="107"/>
      <c r="H19" s="107"/>
      <c r="I19" s="108"/>
      <c r="J19" s="103"/>
      <c r="K19" s="100"/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102</v>
      </c>
      <c r="B21" s="100"/>
      <c r="C21" s="101">
        <f>BUSHEL!C21*TONELADA!$B$48</f>
        <v>206.40941999999998</v>
      </c>
      <c r="D21" s="102"/>
      <c r="E21" s="107">
        <f>BUSHEL!E21*TONELADA!$B$48</f>
        <v>219.0861</v>
      </c>
      <c r="F21" s="107">
        <f>BUSHEL!F21*TONELADA!$B$48</f>
        <v>228.2721</v>
      </c>
      <c r="G21" s="107">
        <f>BUSHEL!G21*TONELADA!$B$48</f>
        <v>222.76049999999998</v>
      </c>
      <c r="H21" s="107">
        <f>BUSHEL!H21*TONELADA!$B$48</f>
        <v>217.2489</v>
      </c>
      <c r="I21" s="108">
        <f>BUSHEL!I21*TONELADA!$B$48</f>
        <v>215.4117</v>
      </c>
      <c r="J21" s="103"/>
      <c r="K21" s="100">
        <f>BUSHEL!K21*TONELADA!$E$48</f>
        <v>171.05396</v>
      </c>
    </row>
    <row r="22" spans="1:11" ht="19.5" customHeight="1">
      <c r="A22" s="80" t="s">
        <v>103</v>
      </c>
      <c r="B22" s="81"/>
      <c r="C22" s="104">
        <f>BUSHEL!C22*TONELADA!$B$48</f>
        <v>206.40941999999998</v>
      </c>
      <c r="D22" s="105"/>
      <c r="E22" s="83">
        <f>BUSHEL!E22*TONELADA!$B$48</f>
        <v>219.0861</v>
      </c>
      <c r="F22" s="83">
        <f>BUSHEL!F22*TONELADA!$B$48</f>
        <v>228.2721</v>
      </c>
      <c r="G22" s="83">
        <f>BUSHEL!G22*TONELADA!$B$48</f>
        <v>222.76049999999998</v>
      </c>
      <c r="H22" s="83">
        <f>BUSHEL!H22*TONELADA!$B$48</f>
        <v>217.2489</v>
      </c>
      <c r="I22" s="84">
        <f>BUSHEL!I22*TONELADA!$B$48</f>
        <v>215.4117</v>
      </c>
      <c r="J22" s="82"/>
      <c r="K22" s="81">
        <f>BUSHEL!K22*TONELADA!$E$48</f>
        <v>171.84132</v>
      </c>
    </row>
    <row r="23" spans="1:11" ht="19.5" customHeight="1">
      <c r="A23" s="75" t="s">
        <v>11</v>
      </c>
      <c r="B23" s="76">
        <f>BUSHEL!B23*TONELADA!$B$48</f>
        <v>178.85142</v>
      </c>
      <c r="C23" s="101">
        <f>BUSHEL!C23*TONELADA!$B$48</f>
        <v>206.40941999999998</v>
      </c>
      <c r="D23" s="97">
        <f>IF(BUSHEL!D23&gt;0,BUSHEL!D23*TONELADA!$B$48,"")</f>
        <v>177.19794</v>
      </c>
      <c r="E23" s="107">
        <f>BUSHEL!E23*TONELADA!$B$48</f>
        <v>219.0861</v>
      </c>
      <c r="F23" s="107">
        <f>BUSHEL!F23*TONELADA!$B$48</f>
        <v>228.2721</v>
      </c>
      <c r="G23" s="107">
        <f>BUSHEL!G23*TONELADA!$B$48</f>
        <v>222.76049999999998</v>
      </c>
      <c r="H23" s="107">
        <f>BUSHEL!H23*TONELADA!$B$48</f>
        <v>217.2489</v>
      </c>
      <c r="I23" s="108">
        <f>BUSHEL!I23*TONELADA!$B$48</f>
        <v>215.4117</v>
      </c>
      <c r="J23" s="78">
        <f>BUSHEL!J23*$E$48</f>
        <v>147.43316</v>
      </c>
      <c r="K23" s="100">
        <f>BUSHEL!K23*TONELADA!$E$48</f>
        <v>172.62868</v>
      </c>
    </row>
    <row r="24" spans="1:11" ht="19.5" customHeight="1">
      <c r="A24" s="80" t="s">
        <v>104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174.2034</v>
      </c>
    </row>
    <row r="25" spans="1:11" ht="19.5" customHeight="1">
      <c r="A25" s="75" t="s">
        <v>12</v>
      </c>
      <c r="B25" s="76">
        <f>BUSHEL!B25*TONELADA!$B$48</f>
        <v>181.14792</v>
      </c>
      <c r="C25" s="77"/>
      <c r="D25" s="97">
        <f>IF(BUSHEL!D25&gt;0,BUSHEL!D25*TONELADA!$B$48,"")</f>
        <v>180.87234</v>
      </c>
      <c r="E25" s="77"/>
      <c r="F25" s="77"/>
      <c r="G25" s="77"/>
      <c r="H25" s="77"/>
      <c r="I25" s="98"/>
      <c r="J25" s="78">
        <f>BUSHEL!J25*$E$48</f>
        <v>149.79523999999998</v>
      </c>
      <c r="K25" s="100">
        <f>BUSHEL!K25*TONELADA!$E$48</f>
        <v>174.59707999999998</v>
      </c>
    </row>
    <row r="26" spans="1:11" ht="19.5" customHeight="1">
      <c r="A26" s="91" t="s">
        <v>115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183.35255999999998</v>
      </c>
      <c r="C27" s="77"/>
      <c r="D27" s="97">
        <f>IF(BUSHEL!D27&gt;0,BUSHEL!D27*TONELADA!$B$48,"")</f>
        <v>184.82232</v>
      </c>
      <c r="E27" s="77"/>
      <c r="F27" s="77"/>
      <c r="G27" s="77"/>
      <c r="H27" s="77"/>
      <c r="I27" s="98"/>
      <c r="J27" s="78">
        <f>BUSHEL!J27*$E$48</f>
        <v>152.0589</v>
      </c>
      <c r="K27" s="76"/>
    </row>
    <row r="28" spans="1:11" ht="19.5" customHeight="1">
      <c r="A28" s="80" t="s">
        <v>116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186.84323999999998</v>
      </c>
      <c r="C29" s="77"/>
      <c r="D29" s="97">
        <f>IF(BUSHEL!D28&gt;0,BUSHEL!D28*TONELADA!$B$48,"")</f>
        <v>189.6909</v>
      </c>
      <c r="E29" s="77"/>
      <c r="F29" s="77"/>
      <c r="G29" s="77"/>
      <c r="H29" s="77"/>
      <c r="I29" s="98"/>
      <c r="J29" s="78">
        <f>BUSHEL!J28*$E$48</f>
        <v>153.43678</v>
      </c>
      <c r="K29" s="76"/>
    </row>
    <row r="30" spans="1:11" ht="19.5" customHeight="1">
      <c r="A30" s="91" t="s">
        <v>117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118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192.26298</v>
      </c>
      <c r="C32" s="104"/>
      <c r="D32" s="105">
        <f>IF(BUSHEL!D29&gt;0,BUSHEL!D29*TONELADA!$B$48,"")</f>
        <v>196.67226</v>
      </c>
      <c r="E32" s="104"/>
      <c r="F32" s="104"/>
      <c r="G32" s="104"/>
      <c r="H32" s="104"/>
      <c r="I32" s="106"/>
      <c r="J32" s="82">
        <f>BUSHEL!J29*$E$48</f>
        <v>156.29095999999998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196.48854</v>
      </c>
      <c r="C34" s="77"/>
      <c r="D34" s="97">
        <f>IF(BUSHEL!D31&gt;0,BUSHEL!D31*TONELADA!$B$48,"")</f>
        <v>201.72456</v>
      </c>
      <c r="E34" s="77"/>
      <c r="F34" s="77"/>
      <c r="G34" s="77"/>
      <c r="H34" s="77"/>
      <c r="I34" s="98"/>
      <c r="J34" s="78">
        <f>BUSHEL!J31*$E$48</f>
        <v>159.93249999999998</v>
      </c>
      <c r="K34" s="76"/>
    </row>
    <row r="35" spans="1:11" ht="19.5" customHeight="1">
      <c r="A35" s="91" t="s">
        <v>12</v>
      </c>
      <c r="B35" s="92">
        <f>BUSHEL!B32*TONELADA!$B$48</f>
        <v>197.95829999999998</v>
      </c>
      <c r="C35" s="93"/>
      <c r="D35" s="94">
        <f>IF(BUSHEL!D32&gt;0,BUSHEL!D32*TONELADA!$B$48,"")</f>
        <v>204.3885</v>
      </c>
      <c r="E35" s="93"/>
      <c r="F35" s="93"/>
      <c r="G35" s="93"/>
      <c r="H35" s="93"/>
      <c r="I35" s="95"/>
      <c r="J35" s="96">
        <f>BUSHEL!J32*$E$48</f>
        <v>162.29458</v>
      </c>
      <c r="K35" s="92"/>
    </row>
    <row r="36" spans="1:11" ht="19.5" customHeight="1">
      <c r="A36" s="75" t="s">
        <v>13</v>
      </c>
      <c r="B36" s="76">
        <f>BUSHEL!B33*TONELADA!$B$48</f>
        <v>193.45716</v>
      </c>
      <c r="C36" s="77"/>
      <c r="D36" s="97">
        <f>IF(BUSHEL!D33&gt;0,BUSHEL!D33*TONELADA!$B$48,"")</f>
        <v>205.03152</v>
      </c>
      <c r="E36" s="77"/>
      <c r="F36" s="77"/>
      <c r="G36" s="77"/>
      <c r="H36" s="77"/>
      <c r="I36" s="98"/>
      <c r="J36" s="78">
        <f>BUSHEL!J33*$E$48</f>
        <v>163.96771999999999</v>
      </c>
      <c r="K36" s="76"/>
    </row>
    <row r="37" spans="1:11" ht="19.5" customHeight="1">
      <c r="A37" s="91" t="s">
        <v>14</v>
      </c>
      <c r="B37" s="92">
        <f>BUSHEL!B34*TONELADA!$B$48</f>
        <v>196.48854</v>
      </c>
      <c r="C37" s="93"/>
      <c r="D37" s="94">
        <f>IF(BUSHEL!D34&gt;0,BUSHEL!D34*TONELADA!$B$48,"")</f>
        <v>207.1443</v>
      </c>
      <c r="E37" s="93"/>
      <c r="F37" s="93"/>
      <c r="G37" s="93"/>
      <c r="H37" s="93"/>
      <c r="I37" s="95"/>
      <c r="J37" s="96">
        <f>BUSHEL!J34*$E$48</f>
        <v>161.50722</v>
      </c>
      <c r="K37" s="92"/>
    </row>
    <row r="38" spans="1:11" ht="19.5" customHeight="1">
      <c r="A38" s="75" t="s">
        <v>15</v>
      </c>
      <c r="B38" s="76">
        <f>BUSHEL!B35*TONELADA!$B$48</f>
        <v>201.6327</v>
      </c>
      <c r="C38" s="77"/>
      <c r="D38" s="97">
        <f>IF(BUSHEL!D35&gt;0,BUSHEL!D35*TONELADA!$B$48,"")</f>
        <v>209.95521599999998</v>
      </c>
      <c r="E38" s="77"/>
      <c r="F38" s="77"/>
      <c r="G38" s="77"/>
      <c r="H38" s="77"/>
      <c r="I38" s="98"/>
      <c r="J38" s="78">
        <f>BUSHEL!J35*$E$48</f>
        <v>160.62143999999998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202.5513</v>
      </c>
      <c r="C40" s="77"/>
      <c r="D40" s="97">
        <f>IF(BUSHEL!D37&gt;0,BUSHEL!D37*TONELADA!$B$48,"")</f>
        <v>211.36986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202.5513</v>
      </c>
      <c r="C41" s="93"/>
      <c r="D41" s="94">
        <f>IF(BUSHEL!D38&gt;0,BUSHEL!D38*TONELADA!$B$48,"")</f>
        <v>211.36986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196.39668</v>
      </c>
      <c r="C42" s="77"/>
      <c r="D42" s="97">
        <f>IF(BUSHEL!D39&gt;0,BUSHEL!D39*TONELADA!$B$48,"")</f>
        <v>211.36986</v>
      </c>
      <c r="E42" s="77"/>
      <c r="F42" s="77"/>
      <c r="G42" s="77"/>
      <c r="H42" s="77"/>
      <c r="I42" s="98"/>
      <c r="J42" s="78">
        <f>BUSHEL!J39*$E$48</f>
        <v>168.59346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163.27877999999998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57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119</v>
      </c>
      <c r="B10" s="47"/>
      <c r="C10" s="47"/>
    </row>
    <row r="11" spans="1:3" ht="15.75">
      <c r="A11" s="126">
        <v>2016</v>
      </c>
      <c r="B11" s="127"/>
      <c r="C11" s="128"/>
    </row>
    <row r="12" spans="1:3" ht="15">
      <c r="A12" s="56" t="s">
        <v>123</v>
      </c>
      <c r="B12" s="57">
        <v>75</v>
      </c>
      <c r="C12" s="47" t="s">
        <v>148</v>
      </c>
    </row>
    <row r="13" spans="1:3" ht="15">
      <c r="A13" s="53" t="s">
        <v>124</v>
      </c>
      <c r="B13" s="54">
        <v>75</v>
      </c>
      <c r="C13" s="54" t="s">
        <v>148</v>
      </c>
    </row>
    <row r="14" spans="1:3" ht="15">
      <c r="A14" s="58" t="s">
        <v>125</v>
      </c>
      <c r="B14" s="47">
        <v>75</v>
      </c>
      <c r="C14" s="47" t="s">
        <v>148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:G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119</v>
      </c>
      <c r="B11" s="47"/>
      <c r="C11" s="47"/>
      <c r="D11" s="47"/>
      <c r="E11" s="63"/>
      <c r="F11" s="47"/>
      <c r="G11" s="47"/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123</v>
      </c>
      <c r="B13" s="47">
        <v>114</v>
      </c>
      <c r="C13" s="47">
        <f>IF($B$22&gt;0,B13+$B$22," -")</f>
        <v>139</v>
      </c>
      <c r="D13" s="47">
        <f>B13+B21</f>
        <v>124</v>
      </c>
      <c r="E13" s="63">
        <f>B13+B20</f>
        <v>109</v>
      </c>
      <c r="F13" s="47">
        <f>B13+B19</f>
        <v>104</v>
      </c>
      <c r="G13" s="47" t="s">
        <v>148</v>
      </c>
    </row>
    <row r="14" spans="1:7" ht="15">
      <c r="A14" s="53" t="s">
        <v>124</v>
      </c>
      <c r="B14" s="54">
        <v>114</v>
      </c>
      <c r="C14" s="54">
        <f>IF($B$22&gt;0,B14+$B$22," -")</f>
        <v>139</v>
      </c>
      <c r="D14" s="54">
        <f>B14+B21</f>
        <v>124</v>
      </c>
      <c r="E14" s="54">
        <f>B13+B20</f>
        <v>109</v>
      </c>
      <c r="F14" s="54">
        <f>B13+B19</f>
        <v>104</v>
      </c>
      <c r="G14" s="59" t="s">
        <v>148</v>
      </c>
    </row>
    <row r="15" spans="1:7" ht="15">
      <c r="A15" s="55" t="s">
        <v>125</v>
      </c>
      <c r="B15" s="47">
        <v>114</v>
      </c>
      <c r="C15" s="47">
        <f>IF($B$22&gt;0,B15+$B$22," -")</f>
        <v>139</v>
      </c>
      <c r="D15" s="47">
        <f>B15+B21</f>
        <v>124</v>
      </c>
      <c r="E15" s="63">
        <f>B13+B20</f>
        <v>109</v>
      </c>
      <c r="F15" s="47">
        <f>B13+B19</f>
        <v>104</v>
      </c>
      <c r="G15" s="47" t="s">
        <v>148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119</v>
      </c>
      <c r="B9" s="47"/>
      <c r="C9" s="47"/>
    </row>
    <row r="10" spans="1:3" ht="15.75">
      <c r="A10" s="126">
        <v>2016</v>
      </c>
      <c r="B10" s="127"/>
      <c r="C10" s="128"/>
    </row>
    <row r="11" spans="1:3" ht="15">
      <c r="A11" s="55" t="s">
        <v>123</v>
      </c>
      <c r="B11" s="47">
        <v>60</v>
      </c>
      <c r="C11" s="47" t="s">
        <v>148</v>
      </c>
    </row>
    <row r="12" spans="1:3" ht="15">
      <c r="A12" s="53" t="s">
        <v>124</v>
      </c>
      <c r="B12" s="54">
        <v>62</v>
      </c>
      <c r="C12" s="54" t="s">
        <v>148</v>
      </c>
    </row>
    <row r="13" spans="1:3" ht="15">
      <c r="A13" s="55" t="s">
        <v>125</v>
      </c>
      <c r="B13" s="47">
        <v>64</v>
      </c>
      <c r="C13" s="47" t="s">
        <v>148</v>
      </c>
    </row>
    <row r="14" spans="1:3" ht="15">
      <c r="A14" s="53" t="s">
        <v>27</v>
      </c>
      <c r="B14" s="54">
        <v>62</v>
      </c>
      <c r="C14" s="54" t="s">
        <v>149</v>
      </c>
    </row>
    <row r="15" spans="1:3" ht="15">
      <c r="A15" s="55" t="s">
        <v>146</v>
      </c>
      <c r="B15" s="47">
        <v>63</v>
      </c>
      <c r="C15" s="47" t="s">
        <v>149</v>
      </c>
    </row>
    <row r="16" spans="1:3" ht="15">
      <c r="A16" s="53" t="s">
        <v>147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B1">
      <selection activeCell="I17" sqref="I17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1.66406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0.9960937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1.2148437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58</v>
      </c>
      <c r="C4" t="s">
        <v>61</v>
      </c>
      <c r="D4" s="90">
        <v>42356</v>
      </c>
      <c r="E4" s="33">
        <v>486.75</v>
      </c>
      <c r="F4" t="s">
        <v>64</v>
      </c>
      <c r="G4" t="s">
        <v>65</v>
      </c>
      <c r="H4" s="90">
        <v>42356</v>
      </c>
      <c r="I4" s="33">
        <v>482.25</v>
      </c>
      <c r="J4" t="s">
        <v>72</v>
      </c>
      <c r="K4" t="s">
        <v>73</v>
      </c>
      <c r="L4" s="90">
        <v>42356</v>
      </c>
      <c r="M4" s="33">
        <v>374.5</v>
      </c>
    </row>
    <row r="5" spans="2:13" ht="15">
      <c r="B5" t="s">
        <v>59</v>
      </c>
      <c r="C5" t="s">
        <v>62</v>
      </c>
      <c r="D5" s="90">
        <v>42356</v>
      </c>
      <c r="E5" s="33">
        <v>493</v>
      </c>
      <c r="F5" t="s">
        <v>66</v>
      </c>
      <c r="G5" t="s">
        <v>67</v>
      </c>
      <c r="H5" s="90">
        <v>42356</v>
      </c>
      <c r="I5" s="33">
        <v>492.25</v>
      </c>
      <c r="J5" t="s">
        <v>74</v>
      </c>
      <c r="K5" t="s">
        <v>75</v>
      </c>
      <c r="L5" s="90">
        <v>42356</v>
      </c>
      <c r="M5" s="33">
        <v>380.5</v>
      </c>
    </row>
    <row r="6" spans="2:13" ht="15">
      <c r="B6" t="s">
        <v>60</v>
      </c>
      <c r="C6" t="s">
        <v>63</v>
      </c>
      <c r="D6" s="90">
        <v>42356</v>
      </c>
      <c r="E6" s="33">
        <v>499</v>
      </c>
      <c r="F6" t="s">
        <v>68</v>
      </c>
      <c r="G6" t="s">
        <v>69</v>
      </c>
      <c r="H6" s="90">
        <v>42356</v>
      </c>
      <c r="I6" s="33">
        <v>503</v>
      </c>
      <c r="J6" t="s">
        <v>51</v>
      </c>
      <c r="K6" t="s">
        <v>52</v>
      </c>
      <c r="L6" s="90">
        <v>42356</v>
      </c>
      <c r="M6" s="33">
        <v>386.25</v>
      </c>
    </row>
    <row r="7" spans="2:13" ht="15">
      <c r="B7" t="s">
        <v>82</v>
      </c>
      <c r="C7" t="s">
        <v>83</v>
      </c>
      <c r="D7" s="90">
        <v>42356</v>
      </c>
      <c r="E7" s="33">
        <v>508.5</v>
      </c>
      <c r="F7" t="s">
        <v>90</v>
      </c>
      <c r="G7" t="s">
        <v>91</v>
      </c>
      <c r="H7" s="90">
        <v>42356</v>
      </c>
      <c r="I7" s="33">
        <v>516.25</v>
      </c>
      <c r="J7" t="s">
        <v>76</v>
      </c>
      <c r="K7" t="s">
        <v>77</v>
      </c>
      <c r="L7" s="90">
        <v>42356</v>
      </c>
      <c r="M7" s="33">
        <v>389.75</v>
      </c>
    </row>
    <row r="8" spans="2:13" ht="15">
      <c r="B8" t="s">
        <v>84</v>
      </c>
      <c r="C8" t="s">
        <v>85</v>
      </c>
      <c r="D8" s="90">
        <v>42356</v>
      </c>
      <c r="E8" s="33">
        <v>523.25</v>
      </c>
      <c r="F8" t="s">
        <v>92</v>
      </c>
      <c r="G8" t="s">
        <v>93</v>
      </c>
      <c r="H8" s="90">
        <v>42356</v>
      </c>
      <c r="I8" s="33">
        <v>535.25</v>
      </c>
      <c r="J8" t="s">
        <v>53</v>
      </c>
      <c r="K8" t="s">
        <v>54</v>
      </c>
      <c r="L8" s="90">
        <v>42356</v>
      </c>
      <c r="M8" s="33">
        <v>397</v>
      </c>
    </row>
    <row r="9" spans="2:13" ht="15">
      <c r="B9" t="s">
        <v>86</v>
      </c>
      <c r="C9" t="s">
        <v>87</v>
      </c>
      <c r="D9" s="90">
        <v>42356</v>
      </c>
      <c r="E9" s="33">
        <v>534.75</v>
      </c>
      <c r="F9" t="s">
        <v>94</v>
      </c>
      <c r="G9" t="s">
        <v>95</v>
      </c>
      <c r="H9" s="90">
        <v>42356</v>
      </c>
      <c r="I9" s="33">
        <v>549</v>
      </c>
      <c r="J9" t="s">
        <v>105</v>
      </c>
      <c r="K9" t="s">
        <v>106</v>
      </c>
      <c r="L9" s="90">
        <v>42356</v>
      </c>
      <c r="M9" s="33">
        <v>406.25</v>
      </c>
    </row>
    <row r="10" spans="2:13" ht="15">
      <c r="B10" t="s">
        <v>88</v>
      </c>
      <c r="C10" t="s">
        <v>89</v>
      </c>
      <c r="D10" s="90">
        <v>42356</v>
      </c>
      <c r="E10" s="33">
        <v>538.75</v>
      </c>
      <c r="F10" t="s">
        <v>96</v>
      </c>
      <c r="G10" t="s">
        <v>97</v>
      </c>
      <c r="H10" s="90">
        <v>42356</v>
      </c>
      <c r="I10" s="33">
        <v>556.25</v>
      </c>
      <c r="J10" t="s">
        <v>107</v>
      </c>
      <c r="K10" t="s">
        <v>108</v>
      </c>
      <c r="L10" s="90">
        <v>42356</v>
      </c>
      <c r="M10" s="33">
        <v>412.25</v>
      </c>
    </row>
    <row r="11" spans="2:13" ht="15">
      <c r="B11" t="s">
        <v>98</v>
      </c>
      <c r="C11" t="s">
        <v>99</v>
      </c>
      <c r="D11" s="90">
        <v>42356</v>
      </c>
      <c r="E11" s="33">
        <v>526.5</v>
      </c>
      <c r="F11" t="s">
        <v>100</v>
      </c>
      <c r="G11" t="s">
        <v>101</v>
      </c>
      <c r="H11" s="90">
        <v>42356</v>
      </c>
      <c r="I11" s="33">
        <v>558</v>
      </c>
      <c r="J11" t="s">
        <v>78</v>
      </c>
      <c r="K11" t="s">
        <v>79</v>
      </c>
      <c r="L11" s="90">
        <v>42356</v>
      </c>
      <c r="M11" s="33">
        <v>416.5</v>
      </c>
    </row>
    <row r="12" spans="2:13" ht="15">
      <c r="B12" t="s">
        <v>126</v>
      </c>
      <c r="C12" t="s">
        <v>127</v>
      </c>
      <c r="D12" s="90">
        <v>42356</v>
      </c>
      <c r="E12" s="33">
        <v>534.75</v>
      </c>
      <c r="F12" t="s">
        <v>128</v>
      </c>
      <c r="G12" t="s">
        <v>129</v>
      </c>
      <c r="H12" s="90">
        <v>42356</v>
      </c>
      <c r="I12" s="33">
        <v>563.75</v>
      </c>
      <c r="J12" t="s">
        <v>109</v>
      </c>
      <c r="K12" t="s">
        <v>110</v>
      </c>
      <c r="L12" s="90">
        <v>42356</v>
      </c>
      <c r="M12" s="33">
        <v>410.25</v>
      </c>
    </row>
    <row r="13" spans="2:13" ht="15">
      <c r="B13" t="s">
        <v>130</v>
      </c>
      <c r="C13" t="s">
        <v>131</v>
      </c>
      <c r="D13" s="90">
        <v>42356</v>
      </c>
      <c r="E13" s="33">
        <v>548.75</v>
      </c>
      <c r="F13" t="s">
        <v>132</v>
      </c>
      <c r="G13" t="s">
        <v>133</v>
      </c>
      <c r="H13" s="90">
        <v>42356</v>
      </c>
      <c r="I13" s="33">
        <v>571.4</v>
      </c>
      <c r="J13" t="s">
        <v>80</v>
      </c>
      <c r="K13" t="s">
        <v>81</v>
      </c>
      <c r="L13" s="90">
        <v>42356</v>
      </c>
      <c r="M13" s="33">
        <v>408</v>
      </c>
    </row>
    <row r="14" spans="2:13" ht="15">
      <c r="B14" t="s">
        <v>134</v>
      </c>
      <c r="C14" t="s">
        <v>135</v>
      </c>
      <c r="D14" s="90">
        <v>42356</v>
      </c>
      <c r="E14" s="33">
        <v>551.25</v>
      </c>
      <c r="F14" t="s">
        <v>136</v>
      </c>
      <c r="G14" t="s">
        <v>137</v>
      </c>
      <c r="H14" s="90">
        <v>42356</v>
      </c>
      <c r="I14" s="33">
        <v>575.25</v>
      </c>
      <c r="J14" t="s">
        <v>111</v>
      </c>
      <c r="K14" t="s">
        <v>112</v>
      </c>
      <c r="L14" s="90">
        <v>42356</v>
      </c>
      <c r="M14" s="33">
        <v>428.25</v>
      </c>
    </row>
    <row r="15" spans="2:13" ht="15">
      <c r="B15" t="s">
        <v>138</v>
      </c>
      <c r="C15" t="s">
        <v>139</v>
      </c>
      <c r="D15" s="90">
        <v>42356</v>
      </c>
      <c r="E15" s="33">
        <v>551.25</v>
      </c>
      <c r="F15" t="s">
        <v>140</v>
      </c>
      <c r="G15" t="s">
        <v>141</v>
      </c>
      <c r="H15" s="90">
        <v>42356</v>
      </c>
      <c r="I15" s="33">
        <v>575.25</v>
      </c>
      <c r="J15" t="s">
        <v>113</v>
      </c>
      <c r="K15" t="s">
        <v>114</v>
      </c>
      <c r="L15" s="90">
        <v>42356</v>
      </c>
      <c r="M15" s="33">
        <v>414.75</v>
      </c>
    </row>
    <row r="16" spans="2:13" ht="15">
      <c r="B16" t="s">
        <v>142</v>
      </c>
      <c r="C16" t="s">
        <v>143</v>
      </c>
      <c r="D16" s="90">
        <v>42356</v>
      </c>
      <c r="E16" s="33">
        <v>534.5</v>
      </c>
      <c r="F16" t="s">
        <v>144</v>
      </c>
      <c r="G16" t="s">
        <v>145</v>
      </c>
      <c r="H16" s="90">
        <v>42356</v>
      </c>
      <c r="I16" s="33">
        <v>575.25</v>
      </c>
      <c r="J16"/>
      <c r="K16"/>
      <c r="L16"/>
      <c r="M16"/>
    </row>
    <row r="17" spans="2:13" ht="15">
      <c r="B17"/>
      <c r="C17"/>
      <c r="D17" s="90"/>
      <c r="E17" s="33"/>
      <c r="F17"/>
      <c r="G17"/>
      <c r="H17" s="90"/>
      <c r="I17" s="33"/>
      <c r="J17"/>
      <c r="K17"/>
      <c r="L17"/>
      <c r="M17"/>
    </row>
    <row r="20" spans="3:9" ht="15.75">
      <c r="C20" s="71" t="s">
        <v>122</v>
      </c>
      <c r="D20" s="55" t="s">
        <v>150</v>
      </c>
      <c r="E20" s="55">
        <v>18</v>
      </c>
      <c r="F20" s="70" t="s">
        <v>55</v>
      </c>
      <c r="G20" t="s">
        <v>119</v>
      </c>
      <c r="H20" t="s">
        <v>56</v>
      </c>
      <c r="I20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2015-07-10T15:15:13Z</cp:lastPrinted>
  <dcterms:created xsi:type="dcterms:W3CDTF">2013-02-26T05:01:27Z</dcterms:created>
  <dcterms:modified xsi:type="dcterms:W3CDTF">2015-12-20T17:13:38Z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