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32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'BUSHEL'!$A$1:$K$40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<sst xmlns="http://schemas.openxmlformats.org/spreadsheetml/2006/main" count="240" uniqueCount="141">
  <si>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</si>
  <si>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</si>
  <si>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</si>
  <si>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</si>
  <si>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</si>
  <si>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</si>
  <si>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</si>
  <si>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</si>
  <si>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</si>
  <si>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</si>
  <si>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</si>
  <si>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</si>
  <si>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</si>
  <si>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</si>
  <si>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</si>
  <si>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</si>
  <si>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</si>
  <si>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</si>
  <si>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</si>
  <si>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</si>
  <si>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</si>
  <si>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</si>
  <si>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</si>
  <si>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</si>
  <si>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</si>
  <si>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</si>
  <si>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</si>
  <si>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</si>
  <si>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</si>
  <si>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</si>
  <si>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</si>
  <si>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</si>
  <si>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</si>
  <si>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</si>
  <si>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</si>
  <si>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</si>
  <si>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</si>
  <si>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</si>
  <si>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</si>
  <si>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</si>
  <si>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</si>
  <si>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</si>
  <si>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</si>
  <si>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</si>
  <si>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</si>
  <si>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</si>
  <si>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</si>
  <si>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</si>
  <si>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</si>
  <si>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</si>
  <si>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</si>
  <si>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</si>
  <si>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</si>
  <si>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</si>
  <si>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</si>
  <si>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</si>
  <si>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</si>
  <si>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</si>
  <si>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</si>
  <si>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</si>
  <si>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</si>
  <si>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</si>
  <si>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</si>
  <si>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</si>
  <si>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</si>
  <si>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</si>
  <si>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</si>
  <si>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</si>
  <si>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</si>
  <si>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</si>
  <si>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</si>
  <si>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</si>
  <si>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</si>
  <si>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</si>
  <si>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</si>
  <si>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</si>
  <si>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</si>
  <si>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</si>
  <si>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</si>
  <si>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</si>
  <si>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</si>
  <si>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</si>
  <si>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</si>
  <si>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</si>
  <si>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</si>
  <si>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</si>
  <si>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</si>
  <si>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</si>
  <si>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</si>
  <si>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</si>
  <si>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</si>
  <si>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</si>
  <si>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</si>
  <si>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</si>
  <si>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</si>
  <si>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</si>
  <si>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</si>
  <si>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</si>
  <si>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</si>
  <si>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</si>
  <si>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</si>
  <si>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</si>
  <si>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</si>
  <si>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</si>
  <si>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</si>
  <si>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</si>
  <si>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</si>
  <si>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</si>
  <si>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</si>
  <si>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</si>
  <si>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</si>
  <si>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</si>
  <si>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</si>
  <si>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</si>
  <si>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</si>
  <si>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</si>
  <si>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</si>
  <si>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</si>
  <si>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</si>
  <si>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</si>
  <si>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</si>
  <si>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</si>
  <si>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</si>
  <si>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</si>
  <si>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</si>
  <si>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</si>
  <si>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</si>
  <si>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</si>
  <si>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</si>
  <si>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</si>
  <si>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</si>
  <si>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</si>
  <si>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</si>
  <si>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</si>
  <si>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</si>
  <si>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</si>
  <si>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</si>
  <si>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</si>
  <si>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</si>
  <si>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</si>
  <si>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Viernes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</si>
</sst>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11" borderId="0" xfId="0" applyFont="1" applyFill="1" applyBorder="1" applyAlignment="1">
      <alignment/>
    </xf>
    <xf numFmtId="0" fontId="0" fillId="11" borderId="0" xfId="0" applyFill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4">
      <selection activeCell="K20" sqref="K20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Septiembre</v>
      </c>
      <c r="F8" s="4">
        <f>Datos!I21</f>
        <v>2016</v>
      </c>
      <c r="G8" s="4"/>
      <c r="H8" s="3"/>
      <c r="I8" s="3"/>
      <c r="J8" s="4" t="str">
        <f>Datos!D21</f>
        <v>Viernes</v>
      </c>
      <c r="K8" s="4">
        <f>Datos!E21</f>
        <v>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5" t="s">
        <v>80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8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47</v>
      </c>
      <c r="G15" s="13" t="s">
        <v>48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>
        <f>Datos!E4</f>
        <v>376</v>
      </c>
      <c r="C17" s="111">
        <f>B20+'Primas SRW'!B6</f>
        <v>503.5</v>
      </c>
      <c r="D17" s="24">
        <f>Datos!I4</f>
        <v>393.5</v>
      </c>
      <c r="E17" s="105">
        <f>D20+'Primas HRW'!B8</f>
        <v>528.5</v>
      </c>
      <c r="F17" s="104" t="s">
        <v>130</v>
      </c>
      <c r="G17" s="105">
        <f>D20+'Primas HRW'!D8</f>
        <v>548.5</v>
      </c>
      <c r="H17" s="105">
        <f>D20+'Primas HRW'!E8</f>
        <v>518.5</v>
      </c>
      <c r="I17" s="101">
        <f>D20+'Primas HRW'!F8</f>
        <v>513.5</v>
      </c>
      <c r="J17" s="24">
        <f>Datos!M4</f>
        <v>330</v>
      </c>
      <c r="K17" s="25">
        <f>J20+'Primas maíz'!B5</f>
        <v>419</v>
      </c>
    </row>
    <row r="18" spans="1:11" ht="19.5" customHeight="1">
      <c r="A18" s="22" t="s">
        <v>77</v>
      </c>
      <c r="B18" s="42"/>
      <c r="C18" s="110">
        <f>B20+'Primas SRW'!B7</f>
        <v>503.5</v>
      </c>
      <c r="D18" s="100"/>
      <c r="E18" s="104">
        <f>D20+'Primas HRW'!B9</f>
        <v>548.5</v>
      </c>
      <c r="F18" s="107"/>
      <c r="G18" s="104">
        <f>D20+'Primas HRW'!D9</f>
        <v>568.5</v>
      </c>
      <c r="H18" s="104">
        <f>D20+'Primas HRW'!E9</f>
        <v>538.5</v>
      </c>
      <c r="I18" s="106">
        <f>D20+'Primas HRW'!F9</f>
        <v>533.5</v>
      </c>
      <c r="J18" s="100"/>
      <c r="K18" s="103">
        <f>J20+'Primas maíz'!B6</f>
        <v>426</v>
      </c>
    </row>
    <row r="19" spans="1:11" ht="19.5" customHeight="1">
      <c r="A19" s="22" t="s">
        <v>78</v>
      </c>
      <c r="B19" s="42"/>
      <c r="C19" s="110">
        <f>B20+'Primas SRW'!B8</f>
        <v>503.5</v>
      </c>
      <c r="D19" s="100"/>
      <c r="E19" s="104">
        <f>D20+'Primas HRW'!B10</f>
        <v>548.5</v>
      </c>
      <c r="F19" s="42"/>
      <c r="G19" s="104">
        <f>D20+'Primas HRW'!D10</f>
        <v>568.5</v>
      </c>
      <c r="H19" s="104">
        <f>D20+'Primas HRW'!E10</f>
        <v>538.5</v>
      </c>
      <c r="I19" s="106">
        <f>D20+'Primas HRW'!F10</f>
        <v>533.5</v>
      </c>
      <c r="J19" s="100"/>
      <c r="K19" s="103">
        <f>J20+'Primas maíz'!B7</f>
        <v>438</v>
      </c>
    </row>
    <row r="20" spans="1:11" ht="19.5" customHeight="1">
      <c r="A20" s="16" t="s">
        <v>15</v>
      </c>
      <c r="B20" s="27">
        <f>Datos!E5</f>
        <v>403.5</v>
      </c>
      <c r="C20" s="112">
        <f>B20+'Primas SRW'!B9</f>
        <v>503.5</v>
      </c>
      <c r="D20" s="24">
        <f>Datos!I5</f>
        <v>418.5</v>
      </c>
      <c r="E20" s="113">
        <f>D20+'Primas HRW'!B11</f>
        <v>553.5</v>
      </c>
      <c r="F20" s="27"/>
      <c r="G20" s="113">
        <f>D20+'Primas HRW'!D11</f>
        <v>573.5</v>
      </c>
      <c r="H20" s="113">
        <f>D20+'Primas HRW'!E11</f>
        <v>543.5</v>
      </c>
      <c r="I20" s="114">
        <f>D20+'Primas HRW'!F11</f>
        <v>538.5</v>
      </c>
      <c r="J20" s="99">
        <f>Datos!M5</f>
        <v>341</v>
      </c>
      <c r="K20" s="27">
        <f>J20+'Primas maíz'!B8</f>
        <v>438</v>
      </c>
    </row>
    <row r="21" spans="1:11" ht="19.5" customHeight="1">
      <c r="A21" s="16">
        <v>2017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128</v>
      </c>
      <c r="B22" s="75"/>
      <c r="C22" s="76"/>
      <c r="D22" s="77"/>
      <c r="E22" s="76"/>
      <c r="F22" s="76"/>
      <c r="G22" s="76"/>
      <c r="H22" s="76"/>
      <c r="I22" s="78"/>
      <c r="J22" s="79"/>
      <c r="K22" s="75">
        <f>J24+'Primas maíz'!B10</f>
        <v>437.5</v>
      </c>
      <c r="L22"/>
      <c r="M22"/>
      <c r="N22"/>
      <c r="O22"/>
    </row>
    <row r="23" spans="1:15" ht="19.5" customHeight="1">
      <c r="A23" s="16" t="s">
        <v>129</v>
      </c>
      <c r="B23" s="75"/>
      <c r="C23" s="76"/>
      <c r="D23" s="77"/>
      <c r="E23" s="76"/>
      <c r="F23" s="76"/>
      <c r="G23" s="76"/>
      <c r="H23" s="76"/>
      <c r="I23" s="78"/>
      <c r="J23" s="79"/>
      <c r="K23" s="75">
        <f>J24+'Primas maíz'!B11</f>
        <v>437.5</v>
      </c>
      <c r="L23"/>
      <c r="M23"/>
      <c r="N23"/>
      <c r="O23"/>
    </row>
    <row r="24" spans="1:15" ht="19.5" customHeight="1">
      <c r="A24" s="16" t="s">
        <v>11</v>
      </c>
      <c r="B24" s="75">
        <f>Datos!E6</f>
        <v>424.75</v>
      </c>
      <c r="C24" s="76"/>
      <c r="D24" s="77">
        <f>Datos!I6</f>
        <v>434.5</v>
      </c>
      <c r="E24" s="76"/>
      <c r="F24" s="76"/>
      <c r="G24" s="76"/>
      <c r="H24" s="76"/>
      <c r="I24" s="78"/>
      <c r="J24" s="79">
        <f>Datos!M6</f>
        <v>351.5</v>
      </c>
      <c r="K24" s="75"/>
      <c r="L24"/>
      <c r="M24"/>
      <c r="N24"/>
      <c r="O24"/>
    </row>
    <row r="25" spans="1:15" ht="19.5" customHeight="1">
      <c r="A25" s="16" t="s">
        <v>12</v>
      </c>
      <c r="B25" s="75">
        <f>Datos!E7</f>
        <v>439.5</v>
      </c>
      <c r="C25" s="76"/>
      <c r="D25" s="77">
        <f>Datos!I7</f>
        <v>445</v>
      </c>
      <c r="E25" s="76"/>
      <c r="F25" s="76"/>
      <c r="G25" s="76"/>
      <c r="H25" s="76"/>
      <c r="I25" s="78"/>
      <c r="J25" s="79">
        <f>Datos!M7</f>
        <v>358.75</v>
      </c>
      <c r="K25" s="75"/>
      <c r="L25"/>
      <c r="M25"/>
      <c r="N25"/>
      <c r="O25"/>
    </row>
    <row r="26" spans="1:15" ht="19.5" customHeight="1">
      <c r="A26" s="16" t="s">
        <v>13</v>
      </c>
      <c r="B26" s="75">
        <f>Datos!E8</f>
        <v>451</v>
      </c>
      <c r="C26" s="23"/>
      <c r="D26" s="77">
        <f>Datos!I8</f>
        <v>455</v>
      </c>
      <c r="E26" s="23"/>
      <c r="F26" s="23"/>
      <c r="G26" s="23"/>
      <c r="H26" s="23"/>
      <c r="I26" s="26"/>
      <c r="J26" s="28">
        <f>Datos!M8</f>
        <v>365.25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Datos!E9</f>
        <v>466.25</v>
      </c>
      <c r="C27" s="23"/>
      <c r="D27" s="77">
        <f>Datos!I9</f>
        <v>469.75</v>
      </c>
      <c r="E27" s="23"/>
      <c r="F27" s="23"/>
      <c r="G27" s="23"/>
      <c r="H27" s="23"/>
      <c r="I27" s="26"/>
      <c r="J27" s="28">
        <f>Datos!M9</f>
        <v>371.75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Datos!E10</f>
        <v>487.25</v>
      </c>
      <c r="C28" s="23"/>
      <c r="D28" s="77">
        <f>Datos!I10</f>
        <v>491</v>
      </c>
      <c r="E28" s="23"/>
      <c r="F28" s="23"/>
      <c r="G28" s="23"/>
      <c r="H28" s="23"/>
      <c r="I28" s="26"/>
      <c r="J28" s="28">
        <f>Datos!M10</f>
        <v>381.25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Datos!E11</f>
        <v>502.25</v>
      </c>
      <c r="C30" s="76"/>
      <c r="D30" s="77">
        <f>Datos!I11</f>
        <v>501.75</v>
      </c>
      <c r="E30" s="76"/>
      <c r="F30" s="76"/>
      <c r="G30" s="76"/>
      <c r="H30" s="76"/>
      <c r="I30" s="78"/>
      <c r="J30" s="28">
        <f>Datos!M11</f>
        <v>391.5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Datos!E12</f>
        <v>506.5</v>
      </c>
      <c r="C31" s="23"/>
      <c r="D31" s="77">
        <f>Datos!I12</f>
        <v>502.75</v>
      </c>
      <c r="E31" s="23"/>
      <c r="F31" s="23"/>
      <c r="G31" s="23"/>
      <c r="H31" s="23"/>
      <c r="I31" s="26"/>
      <c r="J31" s="28">
        <f>Datos!M12</f>
        <v>396.75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Datos!E13</f>
        <v>494.75</v>
      </c>
      <c r="C32" s="76"/>
      <c r="D32" s="77">
        <f>Datos!I13</f>
        <v>501.75</v>
      </c>
      <c r="E32" s="76"/>
      <c r="F32" s="76"/>
      <c r="G32" s="76"/>
      <c r="H32" s="76"/>
      <c r="I32" s="78"/>
      <c r="J32" s="28">
        <f>Datos!M13</f>
        <v>399.75</v>
      </c>
      <c r="K32" s="75"/>
      <c r="L32"/>
      <c r="M32"/>
      <c r="N32"/>
      <c r="O32"/>
    </row>
    <row r="33" spans="1:15" ht="19.5" customHeight="1">
      <c r="A33" s="16" t="s">
        <v>14</v>
      </c>
      <c r="B33" s="75"/>
      <c r="C33" s="76"/>
      <c r="D33" s="77">
        <f>Datos!I14</f>
        <v>501.75</v>
      </c>
      <c r="E33" s="76"/>
      <c r="F33" s="76"/>
      <c r="G33" s="76"/>
      <c r="H33" s="76"/>
      <c r="I33" s="78"/>
      <c r="J33" s="28">
        <f>Datos!M14</f>
        <v>397.75</v>
      </c>
      <c r="K33" s="75"/>
      <c r="L33"/>
      <c r="M33"/>
      <c r="N33"/>
      <c r="O33"/>
    </row>
    <row r="34" spans="1:15" ht="19.5" customHeight="1">
      <c r="A34" s="16" t="s">
        <v>15</v>
      </c>
      <c r="B34" s="27"/>
      <c r="C34" s="23"/>
      <c r="D34" s="24"/>
      <c r="E34" s="23"/>
      <c r="F34" s="23"/>
      <c r="G34" s="23"/>
      <c r="H34" s="23"/>
      <c r="I34" s="26"/>
      <c r="J34" s="28">
        <f>Datos!M15</f>
        <v>398.5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13</v>
      </c>
      <c r="B36" s="27"/>
      <c r="C36" s="23"/>
      <c r="D36" s="24"/>
      <c r="E36" s="25"/>
      <c r="F36" s="25"/>
      <c r="G36" s="25"/>
      <c r="H36" s="25"/>
      <c r="I36" s="23"/>
      <c r="J36" s="24">
        <f>Datos!M16</f>
        <v>415.75</v>
      </c>
      <c r="K36" s="25"/>
      <c r="L36"/>
      <c r="M36"/>
      <c r="N36"/>
      <c r="O36"/>
    </row>
    <row r="37" spans="1:15" ht="19.5" customHeight="1">
      <c r="A37" s="16" t="s">
        <v>15</v>
      </c>
      <c r="B37" s="27"/>
      <c r="C37" s="23"/>
      <c r="D37" s="24"/>
      <c r="E37" s="25"/>
      <c r="F37" s="25"/>
      <c r="G37" s="25"/>
      <c r="H37" s="25"/>
      <c r="I37" s="23"/>
      <c r="J37" s="24">
        <f>Datos!M17</f>
        <v>403.25</v>
      </c>
      <c r="K37" s="25"/>
      <c r="L37"/>
      <c r="M37"/>
      <c r="N37"/>
      <c r="O37"/>
    </row>
    <row r="38" spans="1:15" ht="19.5" customHeight="1">
      <c r="A38" s="5"/>
      <c r="B38" s="95"/>
      <c r="C38" s="96"/>
      <c r="D38" s="96"/>
      <c r="E38" s="96"/>
      <c r="F38" s="96"/>
      <c r="G38" s="96"/>
      <c r="H38" s="96"/>
      <c r="I38" s="96"/>
      <c r="J38" s="96"/>
      <c r="K38" s="96"/>
      <c r="L38"/>
      <c r="M38"/>
      <c r="N38"/>
      <c r="O38"/>
    </row>
    <row r="39" spans="1:15" ht="19.5" customHeight="1">
      <c r="A39" s="5"/>
      <c r="B39" s="95"/>
      <c r="C39" s="96"/>
      <c r="D39" s="96"/>
      <c r="E39" s="96"/>
      <c r="F39" s="96"/>
      <c r="G39" s="96"/>
      <c r="H39" s="96"/>
      <c r="I39" s="96"/>
      <c r="J39" s="96"/>
      <c r="K39" s="96"/>
      <c r="L39"/>
      <c r="M39"/>
      <c r="N39"/>
      <c r="O39"/>
    </row>
    <row r="40" spans="1:15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2"/>
      <c r="K40" s="32"/>
      <c r="L40"/>
      <c r="M40"/>
      <c r="N40"/>
      <c r="O40" s="29"/>
    </row>
    <row r="41" spans="1:15" ht="19.5" customHeight="1">
      <c r="A41" s="33" t="s">
        <v>17</v>
      </c>
      <c r="L41"/>
      <c r="M41"/>
      <c r="N41"/>
      <c r="O41" s="29"/>
    </row>
    <row r="42" spans="1:15" ht="19.5" customHeight="1">
      <c r="A42" s="33" t="s">
        <v>18</v>
      </c>
      <c r="D42" s="1" t="s">
        <v>19</v>
      </c>
      <c r="J42" s="34"/>
      <c r="L42"/>
      <c r="M42"/>
      <c r="N42"/>
      <c r="O42" s="29"/>
    </row>
    <row r="43" spans="1:15" ht="19.5" customHeight="1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5"/>
      <c r="L43"/>
      <c r="M43"/>
      <c r="N43"/>
      <c r="O43" s="29"/>
    </row>
    <row r="44" ht="19.5" customHeight="1">
      <c r="J44" s="35"/>
    </row>
    <row r="45" spans="1:10" ht="19.5" customHeight="1">
      <c r="A45" s="36" t="s">
        <v>21</v>
      </c>
      <c r="E45" s="37" t="s">
        <v>22</v>
      </c>
      <c r="F45" s="37"/>
      <c r="G45" s="37"/>
      <c r="H45" s="37"/>
      <c r="I45" s="37"/>
      <c r="J45" s="38"/>
    </row>
    <row r="46" spans="5:10" ht="19.5" customHeight="1">
      <c r="E46" s="39">
        <v>0.11</v>
      </c>
      <c r="F46" s="39"/>
      <c r="G46" s="39"/>
      <c r="H46" s="40">
        <f>'Primas HRW'!B15</f>
        <v>-15</v>
      </c>
      <c r="I46" s="40"/>
      <c r="J46" s="38"/>
    </row>
    <row r="47" spans="5:9" ht="19.5" customHeight="1">
      <c r="E47" s="41">
        <v>0.115</v>
      </c>
      <c r="F47" s="41"/>
      <c r="G47" s="41"/>
      <c r="H47" s="40">
        <f>'Primas HRW'!B16</f>
        <v>-10</v>
      </c>
      <c r="I47" s="40"/>
    </row>
    <row r="48" spans="5:9" ht="15">
      <c r="E48" s="41">
        <v>0.125</v>
      </c>
      <c r="F48" s="41"/>
      <c r="G48" s="41"/>
      <c r="H48" s="40">
        <f>'Primas HRW'!B17</f>
        <v>20</v>
      </c>
      <c r="I48" s="40"/>
    </row>
    <row r="49" spans="5:9" ht="15">
      <c r="E49" s="39">
        <v>0.13</v>
      </c>
      <c r="F49" s="39"/>
      <c r="G49" s="39"/>
      <c r="H49" s="40" t="str">
        <f>'Primas HRW'!B18</f>
        <v>No hay precio</v>
      </c>
      <c r="I49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Septiembre</v>
      </c>
      <c r="F7" s="3">
        <f>Datos!I21</f>
        <v>2016</v>
      </c>
      <c r="G7" s="3"/>
      <c r="H7" s="3"/>
      <c r="I7" s="3"/>
      <c r="J7" s="4" t="str">
        <f>Datos!D21</f>
        <v>Viernes</v>
      </c>
      <c r="K7" s="3">
        <f>Datos!E21</f>
        <v>9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5" t="s">
        <v>79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6" t="s">
        <v>0</v>
      </c>
      <c r="C11" s="116"/>
      <c r="D11" s="117" t="s">
        <v>0</v>
      </c>
      <c r="E11" s="117"/>
      <c r="F11" s="117"/>
      <c r="G11" s="117"/>
      <c r="H11" s="117"/>
      <c r="I11" s="117"/>
      <c r="J11" s="118" t="s">
        <v>1</v>
      </c>
      <c r="K11" s="118"/>
    </row>
    <row r="12" spans="1:11" ht="15.75">
      <c r="A12" s="8"/>
      <c r="B12" s="119" t="s">
        <v>2</v>
      </c>
      <c r="C12" s="119"/>
      <c r="D12" s="120" t="s">
        <v>3</v>
      </c>
      <c r="E12" s="120"/>
      <c r="F12" s="120"/>
      <c r="G12" s="120"/>
      <c r="H12" s="120"/>
      <c r="I12" s="120"/>
      <c r="J12" s="121" t="s">
        <v>4</v>
      </c>
      <c r="K12" s="12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47</v>
      </c>
      <c r="G13" s="13" t="s">
        <v>48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>
        <f>BUSHEL!B17*TONELADA!$B$40</f>
        <v>138.15744</v>
      </c>
      <c r="C15" s="89">
        <f>BUSHEL!C17*TONELADA!$B$40</f>
        <v>185.00603999999998</v>
      </c>
      <c r="D15" s="87">
        <f>IF(BUSHEL!D17&gt;0,BUSHEL!D17*TONELADA!$B$40,"")</f>
        <v>144.58764</v>
      </c>
      <c r="E15" s="91">
        <f>BUSHEL!E17*TONELADA!$B$40</f>
        <v>194.19204</v>
      </c>
      <c r="F15" s="91" t="s">
        <v>130</v>
      </c>
      <c r="G15" s="91">
        <f>BUSHEL!G17*TONELADA!$B$40</f>
        <v>201.54084</v>
      </c>
      <c r="H15" s="91">
        <f>BUSHEL!H17*TONELADA!$B$40</f>
        <v>190.51764</v>
      </c>
      <c r="I15" s="92">
        <f>BUSHEL!I17*TONELADA!$B$40</f>
        <v>188.68044</v>
      </c>
      <c r="J15" s="68">
        <f>BUSHEL!J17*$E$40</f>
        <v>129.9144</v>
      </c>
      <c r="K15" s="89">
        <f>BUSHEL!K17*TONELADA!$E$40</f>
        <v>164.95192</v>
      </c>
    </row>
    <row r="16" spans="1:11" ht="19.5" customHeight="1">
      <c r="A16" s="81" t="s">
        <v>77</v>
      </c>
      <c r="B16" s="82"/>
      <c r="C16" s="71">
        <f>BUSHEL!C18*TONELADA!$B$40</f>
        <v>185.00603999999998</v>
      </c>
      <c r="D16" s="84"/>
      <c r="E16" s="73">
        <f>BUSHEL!E18*TONELADA!$B$40</f>
        <v>201.54084</v>
      </c>
      <c r="F16" s="73"/>
      <c r="G16" s="73">
        <f>BUSHEL!G18*TONELADA!$B$40</f>
        <v>208.88963999999999</v>
      </c>
      <c r="H16" s="73">
        <f>BUSHEL!H18*TONELADA!$B$40</f>
        <v>197.86643999999998</v>
      </c>
      <c r="I16" s="74">
        <f>BUSHEL!I18*TONELADA!$B$40</f>
        <v>196.02924</v>
      </c>
      <c r="J16" s="86"/>
      <c r="K16" s="71">
        <f>BUSHEL!K18*TONELADA!$E$40</f>
        <v>167.70767999999998</v>
      </c>
    </row>
    <row r="17" spans="1:11" ht="19.5" customHeight="1">
      <c r="A17" s="65" t="s">
        <v>78</v>
      </c>
      <c r="B17" s="66"/>
      <c r="C17" s="89">
        <f>BUSHEL!C19*TONELADA!$B$40</f>
        <v>185.00603999999998</v>
      </c>
      <c r="D17" s="87"/>
      <c r="E17" s="91">
        <f>BUSHEL!E19*TONELADA!$B$40</f>
        <v>201.54084</v>
      </c>
      <c r="F17" s="91"/>
      <c r="G17" s="91">
        <f>BUSHEL!G19*TONELADA!$B$40</f>
        <v>208.88963999999999</v>
      </c>
      <c r="H17" s="91">
        <f>BUSHEL!H19*TONELADA!$B$40</f>
        <v>197.86643999999998</v>
      </c>
      <c r="I17" s="92">
        <f>BUSHEL!I19*TONELADA!$B$40</f>
        <v>196.02924</v>
      </c>
      <c r="J17" s="68"/>
      <c r="K17" s="89">
        <f>BUSHEL!K19*TONELADA!$E$40</f>
        <v>172.43184</v>
      </c>
    </row>
    <row r="18" spans="1:11" ht="19.5" customHeight="1">
      <c r="A18" s="70" t="s">
        <v>15</v>
      </c>
      <c r="B18" s="71">
        <f>BUSHEL!B20*TONELADA!$B$40</f>
        <v>148.26203999999998</v>
      </c>
      <c r="C18" s="71">
        <f>BUSHEL!C20*TONELADA!$B$40</f>
        <v>185.00603999999998</v>
      </c>
      <c r="D18" s="90">
        <f>IF(BUSHEL!D20&gt;0,BUSHEL!D20*TONELADA!$B$40,"")</f>
        <v>153.77364</v>
      </c>
      <c r="E18" s="73">
        <f>BUSHEL!E20*TONELADA!$B$40</f>
        <v>203.37804</v>
      </c>
      <c r="F18" s="73"/>
      <c r="G18" s="73">
        <f>BUSHEL!G20*TONELADA!$B$40</f>
        <v>210.72683999999998</v>
      </c>
      <c r="H18" s="73">
        <f>BUSHEL!H20*TONELADA!$B$40</f>
        <v>199.70364</v>
      </c>
      <c r="I18" s="74">
        <f>BUSHEL!I20*TONELADA!$B$40</f>
        <v>197.86643999999998</v>
      </c>
      <c r="J18" s="72">
        <f>BUSHEL!J20*$E$40</f>
        <v>134.24488</v>
      </c>
      <c r="K18" s="71">
        <f>BUSHEL!K20*TONELADA!$E$40</f>
        <v>172.43184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128</v>
      </c>
      <c r="B20" s="66"/>
      <c r="C20" s="67"/>
      <c r="D20" s="87"/>
      <c r="E20" s="67"/>
      <c r="F20" s="67"/>
      <c r="G20" s="67"/>
      <c r="H20" s="67"/>
      <c r="I20" s="88"/>
      <c r="J20" s="68"/>
      <c r="K20" s="89">
        <f>BUSHEL!K22*TONELADA!$E$40</f>
        <v>172.23499999999999</v>
      </c>
    </row>
    <row r="21" spans="1:11" ht="19.5" customHeight="1">
      <c r="A21" s="81" t="s">
        <v>129</v>
      </c>
      <c r="B21" s="82"/>
      <c r="C21" s="83"/>
      <c r="D21" s="84"/>
      <c r="E21" s="83"/>
      <c r="F21" s="83"/>
      <c r="G21" s="83"/>
      <c r="H21" s="83"/>
      <c r="I21" s="85"/>
      <c r="J21" s="86"/>
      <c r="K21" s="71">
        <f>BUSHEL!K23*TONELADA!$E$40</f>
        <v>172.23499999999999</v>
      </c>
    </row>
    <row r="22" spans="1:11" ht="19.5" customHeight="1">
      <c r="A22" s="65" t="s">
        <v>11</v>
      </c>
      <c r="B22" s="66">
        <f>BUSHEL!B24*TONELADA!$B$40</f>
        <v>156.07014</v>
      </c>
      <c r="C22" s="67"/>
      <c r="D22" s="87">
        <f>IF(BUSHEL!D24&gt;0,BUSHEL!D24*TONELADA!$B$40,"")</f>
        <v>159.65268</v>
      </c>
      <c r="E22" s="67"/>
      <c r="F22" s="67"/>
      <c r="G22" s="67"/>
      <c r="H22" s="67"/>
      <c r="I22" s="88"/>
      <c r="J22" s="68">
        <f>BUSHEL!J24*$E$40</f>
        <v>138.37851999999998</v>
      </c>
      <c r="K22" s="66"/>
    </row>
    <row r="23" spans="1:11" ht="19.5" customHeight="1">
      <c r="A23" s="81" t="s">
        <v>12</v>
      </c>
      <c r="B23" s="82">
        <f>BUSHEL!B25*TONELADA!$B$40</f>
        <v>161.48988</v>
      </c>
      <c r="C23" s="83"/>
      <c r="D23" s="84">
        <f>IF(BUSHEL!D25&gt;0,BUSHEL!D25*TONELADA!$B$40,"")</f>
        <v>163.5108</v>
      </c>
      <c r="E23" s="83"/>
      <c r="F23" s="83"/>
      <c r="G23" s="83"/>
      <c r="H23" s="83"/>
      <c r="I23" s="85"/>
      <c r="J23" s="86">
        <f>BUSHEL!J25*$E$40</f>
        <v>141.2327</v>
      </c>
      <c r="K23" s="82"/>
    </row>
    <row r="24" spans="1:11" ht="19.5" customHeight="1">
      <c r="A24" s="65" t="s">
        <v>13</v>
      </c>
      <c r="B24" s="66">
        <f>BUSHEL!B26*TONELADA!$B$40</f>
        <v>165.71544</v>
      </c>
      <c r="C24" s="67"/>
      <c r="D24" s="87">
        <f>IF(BUSHEL!D26&gt;0,BUSHEL!D26*TONELADA!$B$40,"")</f>
        <v>167.1852</v>
      </c>
      <c r="E24" s="67"/>
      <c r="F24" s="67"/>
      <c r="G24" s="67"/>
      <c r="H24" s="67"/>
      <c r="I24" s="88"/>
      <c r="J24" s="68">
        <f>BUSHEL!J26*$E$40</f>
        <v>143.79162</v>
      </c>
      <c r="K24" s="66"/>
    </row>
    <row r="25" spans="1:11" ht="19.5" customHeight="1">
      <c r="A25" s="81" t="s">
        <v>14</v>
      </c>
      <c r="B25" s="82">
        <f>BUSHEL!B27*TONELADA!$B$40</f>
        <v>171.31889999999999</v>
      </c>
      <c r="C25" s="83"/>
      <c r="D25" s="84">
        <f>IF(BUSHEL!D27&gt;0,BUSHEL!D27*TONELADA!$B$40,"")</f>
        <v>172.60494</v>
      </c>
      <c r="E25" s="83"/>
      <c r="F25" s="83"/>
      <c r="G25" s="83"/>
      <c r="H25" s="83"/>
      <c r="I25" s="85"/>
      <c r="J25" s="86">
        <f>BUSHEL!J27*$E$40</f>
        <v>146.35054</v>
      </c>
      <c r="K25" s="82"/>
    </row>
    <row r="26" spans="1:11" ht="19.5" customHeight="1">
      <c r="A26" s="65" t="s">
        <v>15</v>
      </c>
      <c r="B26" s="66">
        <f>BUSHEL!B28*TONELADA!$B$40</f>
        <v>179.03513999999998</v>
      </c>
      <c r="C26" s="67"/>
      <c r="D26" s="87">
        <f>IF(BUSHEL!D28&gt;0,BUSHEL!D28*TONELADA!$B$40,"")</f>
        <v>180.41304</v>
      </c>
      <c r="E26" s="67"/>
      <c r="F26" s="67"/>
      <c r="G26" s="67"/>
      <c r="H26" s="67"/>
      <c r="I26" s="88"/>
      <c r="J26" s="68">
        <f>BUSHEL!J28*$E$40</f>
        <v>150.0905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BUSHEL!B30*TONELADA!$B$40</f>
        <v>184.54674</v>
      </c>
      <c r="C28" s="67"/>
      <c r="D28" s="87">
        <f>IF(BUSHEL!D30&gt;0,BUSHEL!D30*TONELADA!$B$40,"")</f>
        <v>184.36302</v>
      </c>
      <c r="E28" s="67"/>
      <c r="F28" s="67"/>
      <c r="G28" s="67"/>
      <c r="H28" s="67"/>
      <c r="I28" s="88"/>
      <c r="J28" s="68">
        <f>BUSHEL!J30*$E$40</f>
        <v>154.12572</v>
      </c>
      <c r="K28" s="66"/>
    </row>
    <row r="29" spans="1:11" ht="19.5" customHeight="1">
      <c r="A29" s="81" t="s">
        <v>12</v>
      </c>
      <c r="B29" s="82">
        <f>BUSHEL!B31*TONELADA!$B$40</f>
        <v>186.10836</v>
      </c>
      <c r="C29" s="83"/>
      <c r="D29" s="84">
        <f>IF(BUSHEL!D31&gt;0,BUSHEL!D31*TONELADA!$B$40,"")</f>
        <v>184.73046</v>
      </c>
      <c r="E29" s="83"/>
      <c r="F29" s="83"/>
      <c r="G29" s="83"/>
      <c r="H29" s="83"/>
      <c r="I29" s="85"/>
      <c r="J29" s="86">
        <f>BUSHEL!J31*$E$40</f>
        <v>156.19253999999998</v>
      </c>
      <c r="K29" s="82"/>
    </row>
    <row r="30" spans="1:11" ht="19.5" customHeight="1">
      <c r="A30" s="65" t="s">
        <v>13</v>
      </c>
      <c r="B30" s="66">
        <f>BUSHEL!B32*TONELADA!$B$40</f>
        <v>181.79094</v>
      </c>
      <c r="C30" s="67"/>
      <c r="D30" s="87">
        <f>IF(BUSHEL!D32&gt;0,BUSHEL!D32*TONELADA!$B$40,"")</f>
        <v>184.36302</v>
      </c>
      <c r="E30" s="67"/>
      <c r="F30" s="67"/>
      <c r="G30" s="67"/>
      <c r="H30" s="67"/>
      <c r="I30" s="88"/>
      <c r="J30" s="68">
        <f>BUSHEL!J32*$E$40</f>
        <v>157.37357999999998</v>
      </c>
      <c r="K30" s="66"/>
    </row>
    <row r="31" spans="1:11" ht="19.5" customHeight="1">
      <c r="A31" s="81" t="s">
        <v>14</v>
      </c>
      <c r="B31" s="82"/>
      <c r="C31" s="83"/>
      <c r="D31" s="84"/>
      <c r="E31" s="83"/>
      <c r="F31" s="83"/>
      <c r="G31" s="83"/>
      <c r="H31" s="83"/>
      <c r="I31" s="85"/>
      <c r="J31" s="86">
        <f>BUSHEL!J33*$E$40</f>
        <v>156.58622</v>
      </c>
      <c r="K31" s="82"/>
    </row>
    <row r="32" spans="1:11" ht="19.5" customHeight="1">
      <c r="A32" s="65" t="s">
        <v>15</v>
      </c>
      <c r="B32" s="66"/>
      <c r="C32" s="67"/>
      <c r="D32" s="87"/>
      <c r="E32" s="67"/>
      <c r="F32" s="67"/>
      <c r="G32" s="67"/>
      <c r="H32" s="67"/>
      <c r="I32" s="88"/>
      <c r="J32" s="68">
        <f>BUSHEL!J34*$E$40</f>
        <v>156.88147999999998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13</v>
      </c>
      <c r="B34" s="27"/>
      <c r="C34" s="23"/>
      <c r="D34" s="24"/>
      <c r="E34" s="25"/>
      <c r="F34" s="25"/>
      <c r="G34" s="25"/>
      <c r="H34" s="25"/>
      <c r="I34" s="23"/>
      <c r="J34" s="84">
        <f>BUSHEL!J36*$E$40</f>
        <v>163.67246</v>
      </c>
      <c r="K34" s="25"/>
    </row>
    <row r="35" spans="1:11" ht="19.5" customHeight="1">
      <c r="A35" s="65" t="s">
        <v>15</v>
      </c>
      <c r="B35" s="66"/>
      <c r="C35" s="67"/>
      <c r="D35" s="87"/>
      <c r="E35" s="67"/>
      <c r="F35" s="67"/>
      <c r="G35" s="67"/>
      <c r="H35" s="67"/>
      <c r="I35" s="67"/>
      <c r="J35" s="87">
        <f>BUSHEL!J37*$E$40</f>
        <v>158.75145999999998</v>
      </c>
      <c r="K35" s="66"/>
    </row>
    <row r="36" ht="19.5" customHeight="1"/>
    <row r="37" spans="1:11" ht="19.5" customHeight="1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1" ht="19.5" customHeight="1">
      <c r="A38" s="30" t="s">
        <v>16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ht="15">
      <c r="A39" s="33" t="s">
        <v>17</v>
      </c>
    </row>
    <row r="40" spans="1:5" ht="15">
      <c r="A40" s="43" t="s">
        <v>23</v>
      </c>
      <c r="B40" s="44">
        <v>0.36744</v>
      </c>
      <c r="D40" s="43" t="s">
        <v>24</v>
      </c>
      <c r="E40" s="1">
        <v>0.39368</v>
      </c>
    </row>
    <row r="41" spans="1:11" ht="15.75">
      <c r="A41" s="32" t="s">
        <v>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3" spans="1:10" ht="15.75">
      <c r="A43" s="36" t="s">
        <v>21</v>
      </c>
      <c r="E43" s="37" t="s">
        <v>22</v>
      </c>
      <c r="F43" s="37"/>
      <c r="G43" s="37"/>
      <c r="H43" s="37"/>
      <c r="I43" s="37"/>
      <c r="J43" s="34"/>
    </row>
    <row r="44" spans="5:10" ht="15">
      <c r="E44" s="39">
        <v>0.11</v>
      </c>
      <c r="F44" s="39"/>
      <c r="G44" s="39"/>
      <c r="H44" s="40">
        <f>'Primas HRW'!B15*B40</f>
        <v>-5.5116</v>
      </c>
      <c r="I44" s="40"/>
      <c r="J44" s="35"/>
    </row>
    <row r="45" spans="5:10" ht="15">
      <c r="E45" s="41">
        <v>0.115</v>
      </c>
      <c r="F45" s="41"/>
      <c r="G45" s="41"/>
      <c r="H45" s="40">
        <f>'Primas HRW'!B16*B40</f>
        <v>-3.6744</v>
      </c>
      <c r="I45" s="40"/>
      <c r="J45" s="35"/>
    </row>
    <row r="46" spans="5:10" ht="15">
      <c r="E46" s="41">
        <v>0.125</v>
      </c>
      <c r="F46" s="41"/>
      <c r="G46" s="41"/>
      <c r="H46" s="40">
        <f>'Primas HRW'!B17*B40</f>
        <v>7.3488</v>
      </c>
      <c r="I46" s="40"/>
      <c r="J46" s="38"/>
    </row>
    <row r="47" spans="5:10" ht="15">
      <c r="E47" s="39">
        <v>0.13</v>
      </c>
      <c r="F47" s="39"/>
      <c r="G47" s="39"/>
      <c r="H47" s="40" t="e">
        <f>'Primas HRW'!B18*B40</f>
        <v>#VALUE!</v>
      </c>
      <c r="I47" s="39"/>
      <c r="J47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46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2">
        <v>2016</v>
      </c>
      <c r="B4" s="123"/>
      <c r="C4" s="124"/>
    </row>
    <row r="5" spans="1:3" ht="15">
      <c r="A5" s="48" t="s">
        <v>28</v>
      </c>
      <c r="B5" s="49"/>
      <c r="C5" s="49"/>
    </row>
    <row r="6" spans="1:3" ht="15">
      <c r="A6" s="51" t="s">
        <v>29</v>
      </c>
      <c r="B6" s="42">
        <v>100</v>
      </c>
      <c r="C6" s="42" t="s">
        <v>127</v>
      </c>
    </row>
    <row r="7" spans="1:3" ht="15">
      <c r="A7" s="48" t="s">
        <v>133</v>
      </c>
      <c r="B7" s="49">
        <v>100</v>
      </c>
      <c r="C7" s="49" t="s">
        <v>127</v>
      </c>
    </row>
    <row r="8" spans="1:3" ht="15">
      <c r="A8" s="51" t="s">
        <v>125</v>
      </c>
      <c r="B8" s="42">
        <v>100</v>
      </c>
      <c r="C8" s="42" t="s">
        <v>127</v>
      </c>
    </row>
    <row r="9" spans="1:3" ht="15">
      <c r="A9" s="48" t="s">
        <v>126</v>
      </c>
      <c r="B9" s="49">
        <v>100</v>
      </c>
      <c r="C9" s="49" t="s">
        <v>127</v>
      </c>
    </row>
    <row r="10" spans="1:3" ht="15">
      <c r="A10" s="108"/>
      <c r="B10" s="109"/>
      <c r="C10" s="109"/>
    </row>
    <row r="11" spans="1:3" ht="15">
      <c r="A11" s="97"/>
      <c r="B11" s="98"/>
      <c r="C11" s="98"/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E11" sqref="E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5"/>
      <c r="C1" s="125"/>
      <c r="D1" s="125"/>
      <c r="E1" s="125"/>
      <c r="F1" s="125"/>
    </row>
    <row r="2" spans="1:6" ht="15.75">
      <c r="A2" s="50"/>
      <c r="B2" s="126" t="s">
        <v>0</v>
      </c>
      <c r="C2" s="126"/>
      <c r="D2" s="126"/>
      <c r="E2" s="126"/>
      <c r="F2" s="126"/>
    </row>
    <row r="3" spans="1:6" ht="15.75">
      <c r="A3" s="50"/>
      <c r="B3" s="126" t="s">
        <v>35</v>
      </c>
      <c r="C3" s="126"/>
      <c r="D3" s="126"/>
      <c r="E3" s="126"/>
      <c r="F3" s="126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36</v>
      </c>
    </row>
    <row r="5" spans="1:7" ht="15.75">
      <c r="A5" s="127">
        <v>2016</v>
      </c>
      <c r="B5" s="128"/>
      <c r="C5" s="128"/>
      <c r="D5" s="128"/>
      <c r="E5" s="128"/>
      <c r="F5" s="128"/>
      <c r="G5" s="129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28</v>
      </c>
      <c r="B7" s="52"/>
      <c r="C7" s="52"/>
      <c r="D7" s="52"/>
      <c r="E7" s="49"/>
      <c r="F7" s="49"/>
      <c r="G7" s="52"/>
    </row>
    <row r="8" spans="1:7" ht="15">
      <c r="A8" s="50" t="s">
        <v>29</v>
      </c>
      <c r="B8" s="42">
        <v>110</v>
      </c>
      <c r="C8" s="42" t="e">
        <f>IF($B$18&gt;0,B8+$B$18," -")</f>
        <v>#VALUE!</v>
      </c>
      <c r="D8" s="42">
        <f>B8+B17</f>
        <v>130</v>
      </c>
      <c r="E8" s="56">
        <f>B8+B16</f>
        <v>100</v>
      </c>
      <c r="F8" s="42">
        <f>B8+B15</f>
        <v>95</v>
      </c>
      <c r="G8" s="42" t="s">
        <v>127</v>
      </c>
    </row>
    <row r="9" spans="1:7" ht="15">
      <c r="A9" s="48" t="s">
        <v>133</v>
      </c>
      <c r="B9" s="52">
        <v>130</v>
      </c>
      <c r="C9" s="52" t="e">
        <f>IF($B$18&gt;0,B9+$B$18," -")</f>
        <v>#VALUE!</v>
      </c>
      <c r="D9" s="52">
        <f>B9+B17</f>
        <v>150</v>
      </c>
      <c r="E9" s="49">
        <f>B9+B16</f>
        <v>120</v>
      </c>
      <c r="F9" s="49">
        <f>B9+B15</f>
        <v>115</v>
      </c>
      <c r="G9" s="52" t="s">
        <v>127</v>
      </c>
    </row>
    <row r="10" spans="1:7" ht="15">
      <c r="A10" s="50" t="s">
        <v>125</v>
      </c>
      <c r="B10" s="42">
        <v>130</v>
      </c>
      <c r="C10" s="42" t="e">
        <f>IF($B$18&gt;0,B10+$B$18," -")</f>
        <v>#VALUE!</v>
      </c>
      <c r="D10" s="42">
        <f>B10+B17</f>
        <v>150</v>
      </c>
      <c r="E10" s="56">
        <f>B10+B16</f>
        <v>120</v>
      </c>
      <c r="F10" s="42">
        <f>B10+B15</f>
        <v>115</v>
      </c>
      <c r="G10" s="42" t="s">
        <v>127</v>
      </c>
    </row>
    <row r="11" spans="1:7" ht="15">
      <c r="A11" s="48" t="s">
        <v>126</v>
      </c>
      <c r="B11" s="52">
        <v>135</v>
      </c>
      <c r="C11" s="52" t="e">
        <f>IF($B$18&gt;0,B11+$B$18," -")</f>
        <v>#VALUE!</v>
      </c>
      <c r="D11" s="52">
        <f>B11+B17</f>
        <v>155</v>
      </c>
      <c r="E11" s="49">
        <f>B11+B16</f>
        <v>125</v>
      </c>
      <c r="F11" s="49">
        <f>B11+B15</f>
        <v>120</v>
      </c>
      <c r="G11" s="52" t="s">
        <v>127</v>
      </c>
    </row>
    <row r="14" spans="1:6" ht="15">
      <c r="A14" t="s">
        <v>37</v>
      </c>
      <c r="F14" t="s">
        <v>30</v>
      </c>
    </row>
    <row r="15" spans="1:6" ht="15">
      <c r="A15" s="57">
        <v>0.11</v>
      </c>
      <c r="B15">
        <v>-15</v>
      </c>
      <c r="F15" t="s">
        <v>31</v>
      </c>
    </row>
    <row r="16" spans="1:6" ht="15">
      <c r="A16" s="58">
        <v>0.115</v>
      </c>
      <c r="B16" s="69">
        <v>-10</v>
      </c>
      <c r="C16" s="69"/>
      <c r="D16" s="69"/>
      <c r="F16" t="s">
        <v>32</v>
      </c>
    </row>
    <row r="17" spans="1:6" ht="15">
      <c r="A17" s="59">
        <v>0.125</v>
      </c>
      <c r="B17" s="60">
        <v>20</v>
      </c>
      <c r="C17" s="60"/>
      <c r="D17" s="60"/>
      <c r="F17" t="s">
        <v>33</v>
      </c>
    </row>
    <row r="18" spans="1:6" ht="15">
      <c r="A18" s="57">
        <v>0.13</v>
      </c>
      <c r="B18" s="61" t="s">
        <v>130</v>
      </c>
      <c r="C18" s="61"/>
      <c r="D18" s="61"/>
      <c r="F18" t="s">
        <v>34</v>
      </c>
    </row>
    <row r="20" ht="15">
      <c r="A20" t="s">
        <v>30</v>
      </c>
    </row>
    <row r="21" ht="15">
      <c r="A21" t="s">
        <v>31</v>
      </c>
    </row>
    <row r="22" ht="15">
      <c r="A22" t="s">
        <v>32</v>
      </c>
    </row>
    <row r="23" ht="15">
      <c r="A23" t="s">
        <v>33</v>
      </c>
    </row>
    <row r="24" ht="15">
      <c r="A24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C8:C9 C10:C11" evalError="1"/>
    <ignoredError sqref="D9:F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C5" sqref="C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5" t="s">
        <v>25</v>
      </c>
    </row>
    <row r="3" spans="2:3" ht="15.75">
      <c r="B3" s="46" t="s">
        <v>39</v>
      </c>
      <c r="C3" s="47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123</v>
      </c>
      <c r="B5" s="42">
        <v>78</v>
      </c>
      <c r="C5" s="42" t="s">
        <v>127</v>
      </c>
    </row>
    <row r="6" spans="1:3" ht="15">
      <c r="A6" s="48" t="s">
        <v>124</v>
      </c>
      <c r="B6" s="49">
        <v>85</v>
      </c>
      <c r="C6" s="49" t="s">
        <v>127</v>
      </c>
    </row>
    <row r="7" spans="1:3" ht="15">
      <c r="A7" s="50" t="s">
        <v>125</v>
      </c>
      <c r="B7" s="42">
        <v>97</v>
      </c>
      <c r="C7" s="42" t="s">
        <v>127</v>
      </c>
    </row>
    <row r="8" spans="1:3" ht="15">
      <c r="A8" s="48" t="s">
        <v>126</v>
      </c>
      <c r="B8" s="49">
        <v>97</v>
      </c>
      <c r="C8" s="49" t="s">
        <v>127</v>
      </c>
    </row>
    <row r="9" spans="1:3" ht="15.75">
      <c r="A9" s="122">
        <v>2017</v>
      </c>
      <c r="B9" s="123"/>
      <c r="C9" s="124"/>
    </row>
    <row r="10" spans="1:3" ht="15">
      <c r="A10" s="50" t="s">
        <v>137</v>
      </c>
      <c r="B10" s="42">
        <v>86</v>
      </c>
      <c r="C10" s="42" t="s">
        <v>139</v>
      </c>
    </row>
    <row r="11" spans="1:3" ht="15">
      <c r="A11" s="48" t="s">
        <v>138</v>
      </c>
      <c r="B11" s="49">
        <v>86</v>
      </c>
      <c r="C11" s="49" t="s">
        <v>139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40</v>
      </c>
    </row>
    <row r="2" spans="3:11" ht="15">
      <c r="C2" s="62" t="s">
        <v>41</v>
      </c>
      <c r="G2" s="62" t="s">
        <v>42</v>
      </c>
      <c r="K2" s="62" t="s">
        <v>43</v>
      </c>
    </row>
    <row r="3" spans="2:13" ht="15">
      <c r="B3" t="s">
        <v>134</v>
      </c>
      <c r="C3" t="s">
        <v>44</v>
      </c>
      <c r="D3" t="s">
        <v>135</v>
      </c>
      <c r="E3" t="s">
        <v>136</v>
      </c>
      <c r="F3" t="s">
        <v>134</v>
      </c>
      <c r="G3" t="s">
        <v>44</v>
      </c>
      <c r="H3" t="s">
        <v>135</v>
      </c>
      <c r="I3" t="s">
        <v>136</v>
      </c>
      <c r="J3" t="s">
        <v>134</v>
      </c>
      <c r="K3" t="s">
        <v>44</v>
      </c>
      <c r="L3" t="s">
        <v>135</v>
      </c>
      <c r="M3" t="s">
        <v>136</v>
      </c>
    </row>
    <row r="4" spans="2:13" ht="15">
      <c r="B4" t="s">
        <v>52</v>
      </c>
      <c r="C4" t="s">
        <v>53</v>
      </c>
      <c r="D4" s="80">
        <v>42622</v>
      </c>
      <c r="E4" s="29">
        <v>376</v>
      </c>
      <c r="F4" t="s">
        <v>60</v>
      </c>
      <c r="G4" t="s">
        <v>61</v>
      </c>
      <c r="H4" s="80">
        <v>42622</v>
      </c>
      <c r="I4" s="29">
        <v>393.5</v>
      </c>
      <c r="J4" t="s">
        <v>49</v>
      </c>
      <c r="K4" t="s">
        <v>109</v>
      </c>
      <c r="L4" s="80">
        <v>42622</v>
      </c>
      <c r="M4" s="29">
        <v>330</v>
      </c>
    </row>
    <row r="5" spans="2:13" ht="15">
      <c r="B5" t="s">
        <v>54</v>
      </c>
      <c r="C5" t="s">
        <v>55</v>
      </c>
      <c r="D5" s="80">
        <v>42622</v>
      </c>
      <c r="E5" s="29">
        <v>403.5</v>
      </c>
      <c r="F5" t="s">
        <v>62</v>
      </c>
      <c r="G5" t="s">
        <v>63</v>
      </c>
      <c r="H5" s="80">
        <v>42622</v>
      </c>
      <c r="I5" s="29">
        <v>418.5</v>
      </c>
      <c r="J5" t="s">
        <v>45</v>
      </c>
      <c r="K5" t="s">
        <v>110</v>
      </c>
      <c r="L5" s="80">
        <v>42622</v>
      </c>
      <c r="M5" s="29">
        <v>341</v>
      </c>
    </row>
    <row r="6" spans="2:13" ht="15">
      <c r="B6" t="s">
        <v>56</v>
      </c>
      <c r="C6" t="s">
        <v>57</v>
      </c>
      <c r="D6" s="80">
        <v>42622</v>
      </c>
      <c r="E6" s="29">
        <v>424.75</v>
      </c>
      <c r="F6" t="s">
        <v>64</v>
      </c>
      <c r="G6" t="s">
        <v>65</v>
      </c>
      <c r="H6" s="80">
        <v>42622</v>
      </c>
      <c r="I6" s="29">
        <v>434.5</v>
      </c>
      <c r="J6" t="s">
        <v>72</v>
      </c>
      <c r="K6" t="s">
        <v>111</v>
      </c>
      <c r="L6" s="80">
        <v>42622</v>
      </c>
      <c r="M6" s="29">
        <v>351.5</v>
      </c>
    </row>
    <row r="7" spans="2:13" ht="15">
      <c r="B7" t="s">
        <v>58</v>
      </c>
      <c r="C7" t="s">
        <v>59</v>
      </c>
      <c r="D7" s="80">
        <v>42622</v>
      </c>
      <c r="E7" s="29">
        <v>439.5</v>
      </c>
      <c r="F7" t="s">
        <v>66</v>
      </c>
      <c r="G7" t="s">
        <v>67</v>
      </c>
      <c r="H7" s="80">
        <v>42622</v>
      </c>
      <c r="I7" s="29">
        <v>445</v>
      </c>
      <c r="J7" t="s">
        <v>73</v>
      </c>
      <c r="K7" t="s">
        <v>112</v>
      </c>
      <c r="L7" s="80">
        <v>42622</v>
      </c>
      <c r="M7" s="29">
        <v>358.75</v>
      </c>
    </row>
    <row r="8" spans="2:13" ht="15">
      <c r="B8" t="s">
        <v>68</v>
      </c>
      <c r="C8" t="s">
        <v>69</v>
      </c>
      <c r="D8" s="80">
        <v>42622</v>
      </c>
      <c r="E8" s="29">
        <v>451</v>
      </c>
      <c r="F8" t="s">
        <v>70</v>
      </c>
      <c r="G8" t="s">
        <v>71</v>
      </c>
      <c r="H8" s="80">
        <v>42622</v>
      </c>
      <c r="I8" s="29">
        <v>455</v>
      </c>
      <c r="J8" t="s">
        <v>50</v>
      </c>
      <c r="K8" t="s">
        <v>113</v>
      </c>
      <c r="L8" s="80">
        <v>42622</v>
      </c>
      <c r="M8" s="29">
        <v>365.25</v>
      </c>
    </row>
    <row r="9" spans="2:13" ht="15">
      <c r="B9" t="s">
        <v>82</v>
      </c>
      <c r="C9" t="s">
        <v>83</v>
      </c>
      <c r="D9" s="80">
        <v>42622</v>
      </c>
      <c r="E9" s="29">
        <v>466.25</v>
      </c>
      <c r="F9" t="s">
        <v>84</v>
      </c>
      <c r="G9" t="s">
        <v>85</v>
      </c>
      <c r="H9" s="80">
        <v>42622</v>
      </c>
      <c r="I9" s="29">
        <v>469.75</v>
      </c>
      <c r="J9" t="s">
        <v>74</v>
      </c>
      <c r="K9" t="s">
        <v>114</v>
      </c>
      <c r="L9" s="80">
        <v>42622</v>
      </c>
      <c r="M9" s="29">
        <v>371.75</v>
      </c>
    </row>
    <row r="10" spans="2:13" ht="15">
      <c r="B10" t="s">
        <v>86</v>
      </c>
      <c r="C10" t="s">
        <v>87</v>
      </c>
      <c r="D10" s="80">
        <v>42622</v>
      </c>
      <c r="E10" s="29">
        <v>487.25</v>
      </c>
      <c r="F10" t="s">
        <v>88</v>
      </c>
      <c r="G10" t="s">
        <v>89</v>
      </c>
      <c r="H10" s="80">
        <v>42622</v>
      </c>
      <c r="I10" s="29">
        <v>491</v>
      </c>
      <c r="J10" t="s">
        <v>51</v>
      </c>
      <c r="K10" t="s">
        <v>115</v>
      </c>
      <c r="L10" s="80">
        <v>42622</v>
      </c>
      <c r="M10" s="29">
        <v>381.25</v>
      </c>
    </row>
    <row r="11" spans="2:13" ht="15">
      <c r="B11" t="s">
        <v>90</v>
      </c>
      <c r="C11" t="s">
        <v>91</v>
      </c>
      <c r="D11" s="80">
        <v>42622</v>
      </c>
      <c r="E11" s="29">
        <v>502.25</v>
      </c>
      <c r="F11" t="s">
        <v>92</v>
      </c>
      <c r="G11" t="s">
        <v>93</v>
      </c>
      <c r="H11" s="80">
        <v>42622</v>
      </c>
      <c r="I11" s="29">
        <v>501.75</v>
      </c>
      <c r="J11" t="s">
        <v>102</v>
      </c>
      <c r="K11" t="s">
        <v>116</v>
      </c>
      <c r="L11" s="80">
        <v>42622</v>
      </c>
      <c r="M11" s="29">
        <v>391.5</v>
      </c>
    </row>
    <row r="12" spans="2:13" ht="15">
      <c r="B12" t="s">
        <v>94</v>
      </c>
      <c r="C12" t="s">
        <v>95</v>
      </c>
      <c r="D12" s="80">
        <v>42622</v>
      </c>
      <c r="E12" s="29">
        <v>506.5</v>
      </c>
      <c r="F12" t="s">
        <v>96</v>
      </c>
      <c r="G12" t="s">
        <v>97</v>
      </c>
      <c r="H12" s="80">
        <v>42622</v>
      </c>
      <c r="I12" s="29">
        <v>502.75</v>
      </c>
      <c r="J12" t="s">
        <v>103</v>
      </c>
      <c r="K12" t="s">
        <v>117</v>
      </c>
      <c r="L12" s="80">
        <v>42622</v>
      </c>
      <c r="M12" s="29">
        <v>396.75</v>
      </c>
    </row>
    <row r="13" spans="2:13" ht="15">
      <c r="B13" t="s">
        <v>98</v>
      </c>
      <c r="C13" t="s">
        <v>99</v>
      </c>
      <c r="D13" s="80">
        <v>42622</v>
      </c>
      <c r="E13" s="29">
        <v>494.75</v>
      </c>
      <c r="F13" t="s">
        <v>100</v>
      </c>
      <c r="G13" t="s">
        <v>101</v>
      </c>
      <c r="H13" s="80">
        <v>42622</v>
      </c>
      <c r="I13" s="29">
        <v>501.75</v>
      </c>
      <c r="J13" t="s">
        <v>75</v>
      </c>
      <c r="K13" t="s">
        <v>118</v>
      </c>
      <c r="L13" s="80">
        <v>42622</v>
      </c>
      <c r="M13" s="29">
        <v>399.75</v>
      </c>
    </row>
    <row r="14" spans="2:13" ht="15">
      <c r="B14"/>
      <c r="C14"/>
      <c r="D14"/>
      <c r="E14"/>
      <c r="F14" t="s">
        <v>131</v>
      </c>
      <c r="G14" t="s">
        <v>132</v>
      </c>
      <c r="H14" s="80">
        <v>42622</v>
      </c>
      <c r="I14" s="29">
        <v>501.75</v>
      </c>
      <c r="J14" t="s">
        <v>104</v>
      </c>
      <c r="K14" t="s">
        <v>119</v>
      </c>
      <c r="L14" s="80">
        <v>42622</v>
      </c>
      <c r="M14" s="29">
        <v>397.75</v>
      </c>
    </row>
    <row r="15" spans="2:13" ht="15">
      <c r="B15"/>
      <c r="C15"/>
      <c r="D15"/>
      <c r="E15"/>
      <c r="F15"/>
      <c r="G15"/>
      <c r="H15"/>
      <c r="I15"/>
      <c r="J15" t="s">
        <v>76</v>
      </c>
      <c r="K15" t="s">
        <v>120</v>
      </c>
      <c r="L15" s="80">
        <v>42622</v>
      </c>
      <c r="M15" s="29">
        <v>398.5</v>
      </c>
    </row>
    <row r="16" spans="2:13" ht="15">
      <c r="B16"/>
      <c r="C16"/>
      <c r="D16"/>
      <c r="E16"/>
      <c r="F16"/>
      <c r="G16"/>
      <c r="H16"/>
      <c r="I16"/>
      <c r="J16" t="s">
        <v>105</v>
      </c>
      <c r="K16" t="s">
        <v>121</v>
      </c>
      <c r="L16" s="80">
        <v>42622</v>
      </c>
      <c r="M16" s="29">
        <v>415.75</v>
      </c>
    </row>
    <row r="17" spans="2:13" ht="15">
      <c r="B17"/>
      <c r="C17"/>
      <c r="D17"/>
      <c r="E17"/>
      <c r="F17"/>
      <c r="G17"/>
      <c r="H17"/>
      <c r="I17"/>
      <c r="J17" t="s">
        <v>106</v>
      </c>
      <c r="K17" t="s">
        <v>122</v>
      </c>
      <c r="L17" s="80">
        <v>42622</v>
      </c>
      <c r="M17" s="29">
        <v>403.25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81</v>
      </c>
      <c r="D21" t="s">
        <v>140</v>
      </c>
      <c r="E21">
        <v>9</v>
      </c>
      <c r="F21" s="80" t="s">
        <v>107</v>
      </c>
      <c r="G21" s="62" t="s">
        <v>29</v>
      </c>
      <c r="H21" s="62" t="s">
        <v>108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2016-09-13T13:49:36Z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