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<sst xmlns="http://schemas.openxmlformats.org/spreadsheetml/2006/main" count="284" uniqueCount="203">
  <si>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</si>
  <si>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</si>
  <si>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</si>
  <si>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</si>
  <si>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</si>
  <si>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</si>
  <si>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</si>
  <si>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</si>
  <si>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</si>
  <si>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</si>
  <si>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</si>
  <si>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</si>
  <si>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</si>
  <si>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</si>
  <si>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</si>
  <si>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</si>
  <si>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</si>
  <si>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</si>
  <si>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</si>
  <si>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</si>
  <si>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</si>
  <si>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</si>
  <si>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</si>
  <si>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</si>
  <si>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</si>
  <si>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</si>
  <si>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</si>
  <si>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</si>
  <si>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</si>
  <si>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</si>
  <si>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</si>
  <si>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</si>
  <si>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</si>
  <si>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</si>
  <si>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</si>
  <si>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</si>
  <si>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</si>
  <si>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</si>
  <si>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</si>
  <si>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</si>
  <si>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</si>
  <si>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</si>
  <si>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</si>
  <si>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</si>
  <si>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</si>
  <si>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</si>
  <si>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</si>
  <si>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</si>
  <si>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</si>
  <si>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</si>
  <si>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</si>
  <si>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</si>
  <si>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</si>
  <si>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</si>
  <si>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</si>
  <si>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</si>
  <si>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</si>
  <si>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</si>
  <si>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</si>
  <si>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</si>
  <si>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</si>
  <si>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</si>
  <si>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</si>
  <si>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</si>
  <si>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</si>
  <si>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</si>
  <si>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</si>
  <si>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</si>
  <si>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</si>
  <si>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</si>
  <si>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</si>
  <si>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</si>
  <si>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</si>
  <si>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</si>
  <si>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</si>
  <si>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</si>
  <si>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</si>
  <si>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</si>
  <si>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</si>
  <si>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</si>
  <si>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</si>
  <si>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</si>
  <si>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</si>
  <si>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</si>
  <si>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</si>
  <si>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</si>
  <si>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</si>
  <si>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</si>
  <si>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</si>
  <si>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</si>
  <si>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</si>
  <si>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</si>
  <si>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</si>
  <si>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</si>
  <si>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</si>
  <si>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</si>
  <si>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</si>
  <si>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</si>
  <si>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</si>
  <si>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</si>
  <si>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</si>
  <si>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</si>
  <si>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</si>
  <si>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</si>
  <si>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</si>
  <si>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</si>
  <si>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</si>
  <si>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</si>
  <si>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</si>
  <si>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</si>
  <si>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</si>
  <si>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</si>
  <si>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</si>
  <si>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</si>
  <si>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</si>
  <si>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</si>
  <si>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</si>
  <si>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</si>
  <si>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</si>
  <si>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</si>
  <si>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</si>
  <si>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</si>
  <si>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</si>
  <si>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</si>
  <si>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</si>
  <si>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</si>
  <si>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</si>
  <si>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</si>
  <si>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</si>
  <si>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</si>
  <si>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</si>
  <si>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</si>
  <si>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</si>
  <si>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</si>
  <si>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</si>
  <si>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</si>
  <si>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</si>
  <si>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</si>
  <si>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</si>
  <si>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</si>
  <si>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</si>
  <si>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</si>
  <si>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</si>
  <si>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</si>
  <si>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</si>
  <si>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</si>
  <si>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</si>
  <si>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</si>
  <si>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</si>
  <si>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</si>
  <si>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</si>
  <si>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</si>
  <si>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</si>
  <si>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</si>
  <si>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</si>
  <si>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</si>
  <si>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</si>
  <si>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</si>
  <si>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</si>
  <si>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</si>
  <si>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</si>
  <si>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</si>
  <si>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</si>
  <si>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</si>
  <si>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</si>
  <si>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12/2015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</si>
  <si>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</si>
  <si>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</si>
  <si>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</si>
  <si>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</si>
  <si>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</si>
  <si>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</si>
  <si>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</si>
  <si>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</si>
  <si>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</si>
  <si>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</si>
  <si>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</si>
  <si>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</si>
  <si>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</si>
  <si>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</si>
  <si>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</si>
  <si>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</si>
  <si>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</si>
  <si>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</si>
  <si>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</si>
  <si>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</si>
  <si>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</si>
  <si>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</si>
  <si>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</si>
  <si>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10/2016</t>
  </si>
  <si>
    <t>Diciembre 2016</t>
  </si>
  <si>
    <t>11/2016</t>
  </si>
  <si>
    <t>% variación noviembre 2016/2015</t>
  </si>
  <si>
    <t xml:space="preserve">        Enero 2017</t>
  </si>
  <si>
    <t>Enero 2017</t>
  </si>
  <si>
    <t>con información de diciembre 2017</t>
  </si>
  <si>
    <t>enero - diciembre</t>
  </si>
  <si>
    <t xml:space="preserve">Nota: dólar observado promedio de diciembre 2016 USD   </t>
  </si>
  <si>
    <t>11/2017</t>
  </si>
  <si>
    <t>12/2017</t>
  </si>
  <si>
    <t>12/2016</t>
  </si>
  <si>
    <t>Diciembre 2016*</t>
  </si>
  <si>
    <t xml:space="preserve">Nota 2: dólar observado promedio de diciembre USD  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</si>
</sst>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6.5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2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7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98" fillId="0" borderId="19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102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3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0" fontId="0" fillId="0" borderId="23" xfId="171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4" fontId="0" fillId="59" borderId="34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" fontId="0" fillId="0" borderId="23" xfId="0" applyNumberFormat="1" applyBorder="1" applyAlignment="1" quotePrefix="1">
      <alignment/>
    </xf>
    <xf numFmtId="2" fontId="0" fillId="0" borderId="23" xfId="0" applyNumberFormat="1" applyFont="1" applyBorder="1" applyAlignment="1">
      <alignment horizontal="right"/>
    </xf>
    <xf numFmtId="0" fontId="87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103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4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9275"/>
          <c:w val="0.69625"/>
          <c:h val="0.72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  <c:pt idx="46">
                <c:v>544.946856422266</c:v>
              </c:pt>
              <c:pt idx="47">
                <c:v>543.6003414349252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  <c:pt idx="46">
                <c:v>358.6774261161182</c:v>
              </c:pt>
              <c:pt idx="47">
                <c:v>377.5199564678295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  <c:pt idx="46">
                <c:v>321.59999999999997</c:v>
              </c:pt>
              <c:pt idx="47">
                <c:v>319.67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  <c:pt idx="46">
                <c:v>322.25</c:v>
              </c:pt>
              <c:pt idx="47">
                <c:v>320.5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  <c:pt idx="46">
                <c:v>323.125</c:v>
              </c:pt>
              <c:pt idx="47">
                <c:v>309.125</c:v>
              </c:pt>
            </c:numLit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tickLblSkip val="3"/>
        <c:noMultiLvlLbl val="0"/>
      </c:catAx>
      <c:valAx>
        <c:axId val="26803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6"/>
          <c:w val="0.1715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0325"/>
          <c:w val="0.65425"/>
          <c:h val="0.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  <c:pt idx="46">
                <c:v>442.86314778118054</c:v>
              </c:pt>
              <c:pt idx="47">
                <c:v>441.76887251598606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  <c:pt idx="46">
                <c:v>296.27272727272725</c:v>
              </c:pt>
            </c:numLit>
          </c:val>
          <c:smooth val="0"/>
        </c:ser>
        <c:marker val="1"/>
        <c:axId val="39905593"/>
        <c:axId val="23606018"/>
      </c:lineChart>
      <c:dateAx>
        <c:axId val="3990559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60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5"/>
          <c:w val="0.178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8275"/>
          <c:w val="0.6865"/>
          <c:h val="0.72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  <c:pt idx="46">
                <c:v>846.6942893172401</c:v>
              </c:pt>
              <c:pt idx="47">
                <c:v>759.9262556769639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  <c:pt idx="46">
                <c:v>506.93190946463164</c:v>
              </c:pt>
              <c:pt idx="47">
                <c:v>502.52769099687583</c:v>
              </c:pt>
            </c:numLit>
          </c:val>
          <c:smooth val="0"/>
        </c:ser>
        <c:marker val="1"/>
        <c:axId val="11127571"/>
        <c:axId val="33039276"/>
      </c:lineChart>
      <c:dateAx>
        <c:axId val="1112757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03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8"/>
          <c:w val="0.187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775"/>
          <c:w val="0.7167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354.29051822494444</c:v>
              </c:pt>
              <c:pt idx="46">
                <c:v>355.464513796843</c:v>
              </c:pt>
              <c:pt idx="47">
                <c:v>388.20690378764033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  <c:pt idx="46">
                <c:v>231.49385739826621</c:v>
              </c:pt>
              <c:pt idx="47">
                <c:v>244.00029027501958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  <c:pt idx="46">
                <c:v>218.5</c:v>
              </c:pt>
              <c:pt idx="47">
                <c:v>226.625</c:v>
              </c:pt>
            </c:numLit>
          </c:val>
          <c:smooth val="0"/>
        </c:ser>
        <c:marker val="1"/>
        <c:axId val="28918029"/>
        <c:axId val="58935670"/>
      </c:lineChart>
      <c:dateAx>
        <c:axId val="2891802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18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525"/>
          <c:w val="0.191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0</xdr:rowOff>
    </xdr:to>
    <xdr:graphicFrame>
      <xdr:nvGraphicFramePr>
        <xdr:cNvPr id="1" name="2 Gráfico"/>
        <xdr:cNvGraphicFramePr/>
      </xdr:nvGraphicFramePr>
      <xdr:xfrm>
        <a:off x="0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diciembre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0.94425</cdr:y>
    </cdr:from>
    <cdr:to>
      <cdr:x>0.73975</cdr:x>
      <cdr:y>0.987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72000"/>
          <a:ext cx="56959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390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58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733425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19050" y="0"/>
        <a:ext cx="75723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-0.00675</cdr:x>
      <cdr:y>0.942</cdr:y>
    </cdr:from>
    <cdr:to>
      <cdr:x>0.662</cdr:x>
      <cdr:y>0.9915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91050"/>
          <a:ext cx="50863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0.921</cdr:y>
    </cdr:from>
    <cdr:to>
      <cdr:x>-0.00675</cdr:x>
      <cdr:y>0.92125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-0.00675</cdr:x>
      <cdr:y>0.94225</cdr:y>
    </cdr:from>
    <cdr:to>
      <cdr:x>0.85475</cdr:x>
      <cdr:y>0.99475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72000"/>
          <a:ext cx="65436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33" t="s">
        <v>2</v>
      </c>
      <c r="B13" s="233"/>
      <c r="C13" s="233"/>
      <c r="D13" s="233"/>
      <c r="E13" s="233"/>
      <c r="F13" s="233"/>
      <c r="G13" s="233"/>
      <c r="H13" s="233"/>
    </row>
    <row r="15" spans="3:8" ht="15.75">
      <c r="C15" s="235"/>
      <c r="D15" s="235"/>
      <c r="E15" s="235"/>
      <c r="F15" s="235"/>
      <c r="G15" s="235"/>
      <c r="H15" s="235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37" t="s">
        <v>193</v>
      </c>
      <c r="D40" s="237"/>
      <c r="E40" s="237"/>
    </row>
    <row r="44" ht="14.25">
      <c r="D44" s="50" t="s">
        <v>2</v>
      </c>
    </row>
    <row r="45" spans="1:4" ht="15">
      <c r="A45" s="48"/>
      <c r="D45" s="51" t="s">
        <v>194</v>
      </c>
    </row>
    <row r="46" spans="1:5" ht="15">
      <c r="A46" s="48"/>
      <c r="C46" s="238" t="s">
        <v>195</v>
      </c>
      <c r="D46" s="238"/>
      <c r="E46" s="238"/>
    </row>
    <row r="47" ht="15">
      <c r="A47" s="48"/>
    </row>
    <row r="49" spans="1:4" ht="15">
      <c r="A49" s="52"/>
      <c r="D49" s="50" t="s">
        <v>170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36" t="s">
        <v>1</v>
      </c>
      <c r="B64" s="236"/>
      <c r="C64" s="236"/>
      <c r="D64" s="236"/>
      <c r="E64" s="236"/>
      <c r="F64" s="236"/>
      <c r="G64" s="236"/>
      <c r="H64" s="236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34"/>
      <c r="B123" s="234"/>
      <c r="C123" s="234"/>
      <c r="D123" s="234"/>
      <c r="E123" s="234"/>
      <c r="F123" s="234"/>
      <c r="G123" s="234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39" sqref="K39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48.28125" style="139" customWidth="1"/>
    <col min="2" max="2" width="13.140625" style="129" bestFit="1" customWidth="1"/>
    <col min="3" max="3" width="23.140625" style="140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60" t="s">
        <v>96</v>
      </c>
      <c r="B1" s="260"/>
      <c r="C1" s="260"/>
      <c r="D1" s="260"/>
      <c r="E1" s="129"/>
      <c r="F1" s="129"/>
      <c r="G1" s="21"/>
      <c r="H1" s="21"/>
    </row>
    <row r="2" spans="1:8" ht="15" customHeight="1">
      <c r="A2" s="261" t="s">
        <v>140</v>
      </c>
      <c r="B2" s="261"/>
      <c r="C2" s="261"/>
      <c r="D2" s="261"/>
      <c r="E2" s="129"/>
      <c r="F2" s="129"/>
      <c r="G2" s="21"/>
      <c r="H2" s="21"/>
    </row>
    <row r="3" spans="1:8" s="15" customFormat="1" ht="15" customHeight="1">
      <c r="A3" s="262" t="s">
        <v>153</v>
      </c>
      <c r="B3" s="262"/>
      <c r="C3" s="262"/>
      <c r="D3" s="262"/>
      <c r="E3" s="129"/>
      <c r="F3" s="129"/>
      <c r="G3" s="22"/>
      <c r="H3" s="22"/>
    </row>
    <row r="4" spans="1:8" s="15" customFormat="1" ht="15" customHeight="1">
      <c r="A4" s="263" t="s">
        <v>190</v>
      </c>
      <c r="B4" s="263"/>
      <c r="C4" s="263"/>
      <c r="D4" s="263"/>
      <c r="E4" s="129"/>
      <c r="F4" s="129"/>
      <c r="G4" s="22"/>
      <c r="H4" s="22"/>
    </row>
    <row r="5" spans="1:8" s="15" customFormat="1" ht="15" customHeight="1">
      <c r="A5" s="112"/>
      <c r="B5" s="130"/>
      <c r="C5" s="131"/>
      <c r="D5" s="16"/>
      <c r="E5" s="129"/>
      <c r="F5" s="129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29"/>
      <c r="F6" s="129"/>
      <c r="G6" s="23"/>
      <c r="H6" s="23"/>
      <c r="I6" s="14"/>
      <c r="J6" s="14"/>
      <c r="K6" s="14"/>
      <c r="L6" s="14"/>
    </row>
    <row r="7" spans="1:12" s="15" customFormat="1" ht="15" customHeight="1">
      <c r="A7" s="257" t="s">
        <v>31</v>
      </c>
      <c r="B7" s="258"/>
      <c r="C7" s="258"/>
      <c r="D7" s="259"/>
      <c r="E7" s="129"/>
      <c r="F7" s="129"/>
      <c r="G7" s="23"/>
      <c r="H7" s="23"/>
      <c r="I7" s="14"/>
      <c r="J7" s="14"/>
      <c r="K7" s="14"/>
      <c r="L7" s="14"/>
    </row>
    <row r="8" spans="1:12" s="15" customFormat="1" ht="15" customHeight="1">
      <c r="A8" s="132" t="s">
        <v>32</v>
      </c>
      <c r="B8" s="90">
        <v>40</v>
      </c>
      <c r="C8" s="152">
        <f>((260))</f>
        <v>260</v>
      </c>
      <c r="D8" s="134">
        <f aca="true" t="shared" si="0" ref="D8:D25">C8/$B$58</f>
        <v>0.3897057721420328</v>
      </c>
      <c r="E8" s="129"/>
      <c r="F8" s="129"/>
      <c r="G8" s="23"/>
      <c r="H8" s="23"/>
      <c r="I8" s="14"/>
      <c r="J8" s="14"/>
      <c r="K8" s="14"/>
      <c r="L8" s="14"/>
    </row>
    <row r="9" spans="1:12" s="15" customFormat="1" ht="15" customHeight="1">
      <c r="A9" s="132" t="s">
        <v>81</v>
      </c>
      <c r="B9" s="90">
        <v>40</v>
      </c>
      <c r="C9" s="153">
        <f>(270)</f>
        <v>270</v>
      </c>
      <c r="D9" s="134">
        <f t="shared" si="0"/>
        <v>0.40469445568595713</v>
      </c>
      <c r="E9" s="129"/>
      <c r="F9" s="129"/>
      <c r="G9" s="23"/>
      <c r="H9" s="23"/>
      <c r="I9" s="14"/>
      <c r="J9" s="14"/>
      <c r="K9" s="14"/>
      <c r="L9" s="14"/>
    </row>
    <row r="10" spans="1:12" s="15" customFormat="1" ht="15" customHeight="1">
      <c r="A10" s="132" t="s">
        <v>33</v>
      </c>
      <c r="B10" s="90">
        <v>40</v>
      </c>
      <c r="C10" s="153">
        <f>249</f>
        <v>249</v>
      </c>
      <c r="D10" s="134">
        <f t="shared" si="0"/>
        <v>0.37321822024371604</v>
      </c>
      <c r="E10" s="129"/>
      <c r="F10" s="129"/>
      <c r="G10" s="23"/>
      <c r="H10" s="23"/>
      <c r="I10" s="14"/>
      <c r="J10" s="14"/>
      <c r="K10" s="14"/>
      <c r="L10" s="14"/>
    </row>
    <row r="11" spans="1:12" s="15" customFormat="1" ht="15" customHeight="1">
      <c r="A11" s="132" t="s">
        <v>92</v>
      </c>
      <c r="B11" s="90">
        <v>40</v>
      </c>
      <c r="C11" s="152">
        <f>259</f>
        <v>259</v>
      </c>
      <c r="D11" s="134">
        <f t="shared" si="0"/>
        <v>0.38820690378764033</v>
      </c>
      <c r="E11" s="129"/>
      <c r="F11" s="129"/>
      <c r="G11" s="23"/>
      <c r="H11" s="23"/>
      <c r="I11" s="14"/>
      <c r="J11" s="14"/>
      <c r="K11" s="14"/>
      <c r="L11" s="14"/>
    </row>
    <row r="12" spans="1:12" s="15" customFormat="1" ht="15" customHeight="1">
      <c r="A12" s="132" t="s">
        <v>34</v>
      </c>
      <c r="B12" s="90">
        <v>40</v>
      </c>
      <c r="C12" s="153">
        <f>252</f>
        <v>252</v>
      </c>
      <c r="D12" s="134">
        <f t="shared" si="0"/>
        <v>0.3777148253068933</v>
      </c>
      <c r="E12" s="129"/>
      <c r="F12" s="129"/>
      <c r="G12" s="23"/>
      <c r="H12" s="23"/>
      <c r="I12" s="14"/>
      <c r="J12" s="14"/>
      <c r="K12" s="14"/>
      <c r="L12" s="14"/>
    </row>
    <row r="13" spans="1:12" s="15" customFormat="1" ht="15" customHeight="1">
      <c r="A13" s="132" t="s">
        <v>82</v>
      </c>
      <c r="B13" s="90">
        <v>40</v>
      </c>
      <c r="C13" s="97">
        <f>262</f>
        <v>262</v>
      </c>
      <c r="D13" s="134">
        <f t="shared" si="0"/>
        <v>0.3927035088508177</v>
      </c>
      <c r="E13" s="129"/>
      <c r="F13" s="129"/>
      <c r="G13" s="23"/>
      <c r="H13" s="23"/>
      <c r="I13" s="14"/>
      <c r="J13" s="14"/>
      <c r="K13" s="14"/>
      <c r="L13" s="14"/>
    </row>
    <row r="14" spans="1:12" s="15" customFormat="1" ht="15" customHeight="1">
      <c r="A14" s="132" t="s">
        <v>56</v>
      </c>
      <c r="B14" s="90">
        <v>40</v>
      </c>
      <c r="C14" s="152">
        <f>239</f>
        <v>239</v>
      </c>
      <c r="D14" s="134">
        <f t="shared" si="0"/>
        <v>0.3582295366997917</v>
      </c>
      <c r="E14" s="135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2" t="s">
        <v>83</v>
      </c>
      <c r="B15" s="90">
        <v>40</v>
      </c>
      <c r="C15" s="153">
        <f>249</f>
        <v>249</v>
      </c>
      <c r="D15" s="134">
        <f t="shared" si="0"/>
        <v>0.37321822024371604</v>
      </c>
      <c r="E15" s="90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2" t="s">
        <v>35</v>
      </c>
      <c r="B16" s="90">
        <v>40</v>
      </c>
      <c r="C16" s="153">
        <f>228</f>
        <v>228</v>
      </c>
      <c r="D16" s="134">
        <f t="shared" si="0"/>
        <v>0.3417419848014749</v>
      </c>
      <c r="E16" s="90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2" t="s">
        <v>84</v>
      </c>
      <c r="B17" s="90">
        <v>40</v>
      </c>
      <c r="C17" s="152">
        <f>238</f>
        <v>238</v>
      </c>
      <c r="D17" s="134">
        <f t="shared" si="0"/>
        <v>0.35673066834539924</v>
      </c>
      <c r="E17" s="90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2" t="s">
        <v>53</v>
      </c>
      <c r="B18" s="90">
        <v>40</v>
      </c>
      <c r="C18" s="195" t="s">
        <v>134</v>
      </c>
      <c r="D18" s="195" t="s">
        <v>134</v>
      </c>
      <c r="E18" s="90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2" t="s">
        <v>71</v>
      </c>
      <c r="B19" s="90">
        <v>40</v>
      </c>
      <c r="C19" s="133" t="s">
        <v>134</v>
      </c>
      <c r="D19" s="133" t="s">
        <v>134</v>
      </c>
      <c r="E19" s="90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2" t="s">
        <v>54</v>
      </c>
      <c r="B20" s="90">
        <v>40</v>
      </c>
      <c r="C20" s="195" t="s">
        <v>134</v>
      </c>
      <c r="D20" s="195" t="s">
        <v>134</v>
      </c>
      <c r="E20" s="90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2" t="s">
        <v>55</v>
      </c>
      <c r="B21" s="90">
        <v>40</v>
      </c>
      <c r="C21" s="133" t="s">
        <v>134</v>
      </c>
      <c r="D21" s="133" t="s">
        <v>134</v>
      </c>
      <c r="E21" s="90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2" t="s">
        <v>72</v>
      </c>
      <c r="B22" s="90">
        <v>40</v>
      </c>
      <c r="C22" s="152">
        <v>232</v>
      </c>
      <c r="D22" s="134">
        <f t="shared" si="0"/>
        <v>0.3477374582190446</v>
      </c>
      <c r="E22" s="90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2" t="s">
        <v>85</v>
      </c>
      <c r="B23" s="90">
        <v>40</v>
      </c>
      <c r="C23" s="152">
        <v>242</v>
      </c>
      <c r="D23" s="134">
        <f t="shared" si="0"/>
        <v>0.36272614176296897</v>
      </c>
      <c r="E23" s="90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2" t="s">
        <v>73</v>
      </c>
      <c r="B24" s="90">
        <v>40</v>
      </c>
      <c r="C24" s="152">
        <v>239</v>
      </c>
      <c r="D24" s="134">
        <f t="shared" si="0"/>
        <v>0.3582295366997917</v>
      </c>
      <c r="E24" s="90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2" t="s">
        <v>86</v>
      </c>
      <c r="B25" s="90">
        <v>40</v>
      </c>
      <c r="C25" s="152">
        <v>249</v>
      </c>
      <c r="D25" s="134">
        <f t="shared" si="0"/>
        <v>0.37321822024371604</v>
      </c>
      <c r="E25" s="90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57" t="s">
        <v>36</v>
      </c>
      <c r="B26" s="258"/>
      <c r="C26" s="258"/>
      <c r="D26" s="259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89" t="s">
        <v>87</v>
      </c>
      <c r="B27" s="90">
        <v>40</v>
      </c>
      <c r="C27" s="91">
        <v>245</v>
      </c>
      <c r="D27" s="92">
        <f aca="true" t="shared" si="1" ref="D27:D36">C27/$B$58</f>
        <v>0.3672227468261463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89" t="s">
        <v>37</v>
      </c>
      <c r="B28" s="90">
        <v>40</v>
      </c>
      <c r="C28" s="91">
        <v>241</v>
      </c>
      <c r="D28" s="92">
        <f t="shared" si="1"/>
        <v>0.3612272734085765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89" t="s">
        <v>88</v>
      </c>
      <c r="B29" s="90">
        <v>40</v>
      </c>
      <c r="C29" s="91">
        <f>229</f>
        <v>229</v>
      </c>
      <c r="D29" s="92">
        <f t="shared" si="1"/>
        <v>0.34324085315586733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89" t="s">
        <v>38</v>
      </c>
      <c r="B30" s="90">
        <v>40</v>
      </c>
      <c r="C30" s="91">
        <v>225</v>
      </c>
      <c r="D30" s="92">
        <f t="shared" si="1"/>
        <v>0.3372453797382976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89" t="s">
        <v>89</v>
      </c>
      <c r="B31" s="90">
        <v>40</v>
      </c>
      <c r="C31" s="91">
        <f>218</f>
        <v>218</v>
      </c>
      <c r="D31" s="92">
        <f t="shared" si="1"/>
        <v>0.3267533012575506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89" t="s">
        <v>39</v>
      </c>
      <c r="B32" s="90">
        <v>40</v>
      </c>
      <c r="C32" s="91">
        <v>214</v>
      </c>
      <c r="D32" s="92">
        <f t="shared" si="1"/>
        <v>0.32075782783998086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89" t="s">
        <v>90</v>
      </c>
      <c r="B33" s="90">
        <v>40</v>
      </c>
      <c r="C33" s="91">
        <v>211</v>
      </c>
      <c r="D33" s="92">
        <f t="shared" si="1"/>
        <v>0.3162612227768035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89" t="s">
        <v>40</v>
      </c>
      <c r="B34" s="90">
        <v>40</v>
      </c>
      <c r="C34" s="91">
        <v>207</v>
      </c>
      <c r="D34" s="92">
        <f t="shared" si="1"/>
        <v>0.3102657493592338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89" t="s">
        <v>91</v>
      </c>
      <c r="B35" s="90">
        <v>40</v>
      </c>
      <c r="C35" s="91">
        <v>222</v>
      </c>
      <c r="D35" s="92">
        <f t="shared" si="1"/>
        <v>0.3327487746751203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89" t="s">
        <v>99</v>
      </c>
      <c r="B36" s="90">
        <v>40</v>
      </c>
      <c r="C36" s="91">
        <v>218</v>
      </c>
      <c r="D36" s="92">
        <f t="shared" si="1"/>
        <v>0.3267533012575506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57" t="s">
        <v>41</v>
      </c>
      <c r="B37" s="258"/>
      <c r="C37" s="258"/>
      <c r="D37" s="259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89" t="s">
        <v>57</v>
      </c>
      <c r="B38" s="95" t="s">
        <v>59</v>
      </c>
      <c r="C38" s="153">
        <f>219</f>
        <v>219</v>
      </c>
      <c r="D38" s="92">
        <f aca="true" t="shared" si="2" ref="D38:D47">C38/$B$58</f>
        <v>0.328252169611943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89" t="s">
        <v>58</v>
      </c>
      <c r="B39" s="95" t="s">
        <v>59</v>
      </c>
      <c r="C39" s="153">
        <f>(203)</f>
        <v>203</v>
      </c>
      <c r="D39" s="92">
        <f t="shared" si="2"/>
        <v>0.30427027594166406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89" t="s">
        <v>60</v>
      </c>
      <c r="B40" s="95">
        <v>50</v>
      </c>
      <c r="C40" s="91">
        <v>193</v>
      </c>
      <c r="D40" s="92">
        <f t="shared" si="2"/>
        <v>0.2892815923977397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89" t="s">
        <v>42</v>
      </c>
      <c r="B41" s="95">
        <v>50</v>
      </c>
      <c r="C41" s="91">
        <v>190</v>
      </c>
      <c r="D41" s="92">
        <f t="shared" si="2"/>
        <v>0.2847849873345624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89" t="s">
        <v>43</v>
      </c>
      <c r="B42" s="95">
        <v>50</v>
      </c>
      <c r="C42" s="152">
        <v>192</v>
      </c>
      <c r="D42" s="92">
        <f t="shared" si="2"/>
        <v>0.2877827240433473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89" t="s">
        <v>44</v>
      </c>
      <c r="B43" s="95">
        <v>50</v>
      </c>
      <c r="C43" s="152">
        <v>190</v>
      </c>
      <c r="D43" s="92">
        <f t="shared" si="2"/>
        <v>0.2847849873345624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89" t="s">
        <v>45</v>
      </c>
      <c r="B44" s="95">
        <v>50</v>
      </c>
      <c r="C44" s="152">
        <v>186</v>
      </c>
      <c r="D44" s="92">
        <f t="shared" si="2"/>
        <v>0.2787895139169927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89" t="s">
        <v>46</v>
      </c>
      <c r="B45" s="95">
        <v>50</v>
      </c>
      <c r="C45" s="152">
        <v>185</v>
      </c>
      <c r="D45" s="92">
        <f t="shared" si="2"/>
        <v>0.27729064556260025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89" t="s">
        <v>47</v>
      </c>
      <c r="B46" s="95">
        <v>50</v>
      </c>
      <c r="C46" s="97">
        <v>177</v>
      </c>
      <c r="D46" s="92">
        <f t="shared" si="2"/>
        <v>0.2652996987274608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89" t="s">
        <v>48</v>
      </c>
      <c r="B47" s="95">
        <v>50</v>
      </c>
      <c r="C47" s="97">
        <v>282</v>
      </c>
      <c r="D47" s="92">
        <f t="shared" si="2"/>
        <v>0.4226808759386663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57" t="s">
        <v>49</v>
      </c>
      <c r="B48" s="258"/>
      <c r="C48" s="258"/>
      <c r="D48" s="259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223" t="s">
        <v>50</v>
      </c>
      <c r="B49" s="224">
        <v>40</v>
      </c>
      <c r="C49" s="225" t="s">
        <v>134</v>
      </c>
      <c r="D49" s="226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227" t="s">
        <v>52</v>
      </c>
      <c r="B50" s="94">
        <v>40</v>
      </c>
      <c r="C50" s="228" t="s">
        <v>134</v>
      </c>
      <c r="D50" s="229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132" t="s">
        <v>51</v>
      </c>
      <c r="B51" s="90">
        <v>40</v>
      </c>
      <c r="C51" s="228" t="s">
        <v>134</v>
      </c>
      <c r="D51" s="229" t="s">
        <v>134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132" t="s">
        <v>63</v>
      </c>
      <c r="B52" s="95">
        <v>40</v>
      </c>
      <c r="C52" s="228" t="s">
        <v>134</v>
      </c>
      <c r="D52" s="229" t="s">
        <v>134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132" t="s">
        <v>61</v>
      </c>
      <c r="B53" s="90">
        <v>40</v>
      </c>
      <c r="C53" s="228" t="s">
        <v>134</v>
      </c>
      <c r="D53" s="229" t="s">
        <v>134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132" t="s">
        <v>62</v>
      </c>
      <c r="B54" s="90">
        <v>50</v>
      </c>
      <c r="C54" s="228" t="s">
        <v>134</v>
      </c>
      <c r="D54" s="229" t="s">
        <v>134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132" t="s">
        <v>156</v>
      </c>
      <c r="B55" s="90">
        <v>50</v>
      </c>
      <c r="C55" s="228" t="s">
        <v>134</v>
      </c>
      <c r="D55" s="229" t="s">
        <v>134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230" t="s">
        <v>144</v>
      </c>
      <c r="B56" s="96">
        <v>50</v>
      </c>
      <c r="C56" s="231" t="s">
        <v>134</v>
      </c>
      <c r="D56" s="232" t="s">
        <v>134</v>
      </c>
      <c r="E56" s="16"/>
    </row>
    <row r="57" spans="1:5" s="15" customFormat="1" ht="15" customHeight="1">
      <c r="A57" s="81" t="s">
        <v>154</v>
      </c>
      <c r="B57" s="81"/>
      <c r="C57" s="81"/>
      <c r="D57" s="222"/>
      <c r="E57" s="16"/>
    </row>
    <row r="58" spans="1:5" s="15" customFormat="1" ht="12.75">
      <c r="A58" s="154" t="s">
        <v>197</v>
      </c>
      <c r="B58" s="155">
        <v>667.17</v>
      </c>
      <c r="C58" s="79"/>
      <c r="D58" s="16"/>
      <c r="E58" s="16"/>
    </row>
    <row r="59" spans="1:5" s="15" customFormat="1" ht="12.75">
      <c r="A59" s="136"/>
      <c r="B59" s="137"/>
      <c r="C59" s="138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43.7109375" style="129" customWidth="1"/>
    <col min="2" max="2" width="23.7109375" style="129" customWidth="1"/>
    <col min="3" max="3" width="18.421875" style="129" bestFit="1" customWidth="1"/>
    <col min="4" max="4" width="22.28125" style="129" customWidth="1"/>
    <col min="5" max="5" width="27.00390625" style="129" bestFit="1" customWidth="1"/>
    <col min="6" max="16384" width="11.421875" style="129" customWidth="1"/>
  </cols>
  <sheetData>
    <row r="1" spans="1:5" ht="12.75">
      <c r="A1" s="260" t="s">
        <v>97</v>
      </c>
      <c r="B1" s="260"/>
      <c r="C1" s="260"/>
      <c r="D1" s="260"/>
      <c r="E1" s="260"/>
    </row>
    <row r="2" spans="1:5" ht="12.75">
      <c r="A2" s="264" t="s">
        <v>139</v>
      </c>
      <c r="B2" s="264"/>
      <c r="C2" s="264"/>
      <c r="D2" s="264"/>
      <c r="E2" s="264"/>
    </row>
    <row r="3" spans="1:5" ht="12.75" customHeight="1">
      <c r="A3" s="265" t="s">
        <v>153</v>
      </c>
      <c r="B3" s="265"/>
      <c r="C3" s="265"/>
      <c r="D3" s="265"/>
      <c r="E3" s="265"/>
    </row>
    <row r="4" spans="1:5" ht="12.75">
      <c r="A4" s="266" t="s">
        <v>201</v>
      </c>
      <c r="B4" s="266"/>
      <c r="C4" s="266"/>
      <c r="D4" s="266"/>
      <c r="E4" s="266"/>
    </row>
    <row r="5" ht="12.75">
      <c r="A5" s="137"/>
    </row>
    <row r="6" spans="1:5" ht="21.75" customHeight="1">
      <c r="A6" s="106" t="s">
        <v>100</v>
      </c>
      <c r="B6" s="98" t="s">
        <v>101</v>
      </c>
      <c r="C6" s="25" t="s">
        <v>102</v>
      </c>
      <c r="D6" s="25" t="s">
        <v>145</v>
      </c>
      <c r="E6" s="107" t="s">
        <v>135</v>
      </c>
    </row>
    <row r="7" spans="1:6" ht="14.25">
      <c r="A7" s="105" t="s">
        <v>103</v>
      </c>
      <c r="B7" s="141" t="s">
        <v>104</v>
      </c>
      <c r="C7" s="87">
        <f>D7*50</f>
        <v>23750</v>
      </c>
      <c r="D7" s="109">
        <v>475</v>
      </c>
      <c r="E7" s="142">
        <f aca="true" t="shared" si="0" ref="E7:E23">D7/$B$26</f>
        <v>0.7119624683364061</v>
      </c>
      <c r="F7" s="143"/>
    </row>
    <row r="8" spans="1:6" ht="14.25">
      <c r="A8" s="144" t="s">
        <v>120</v>
      </c>
      <c r="B8" s="145" t="s">
        <v>118</v>
      </c>
      <c r="C8" s="91">
        <f aca="true" t="shared" si="1" ref="C8:C23">D8*50</f>
        <v>23750</v>
      </c>
      <c r="D8" s="108">
        <v>475</v>
      </c>
      <c r="E8" s="146">
        <f t="shared" si="0"/>
        <v>0.7119624683364061</v>
      </c>
      <c r="F8" s="143"/>
    </row>
    <row r="9" spans="1:6" ht="14.25">
      <c r="A9" s="144"/>
      <c r="B9" s="145" t="s">
        <v>127</v>
      </c>
      <c r="C9" s="91">
        <f t="shared" si="1"/>
        <v>23750</v>
      </c>
      <c r="D9" s="108">
        <v>475</v>
      </c>
      <c r="E9" s="146">
        <f t="shared" si="0"/>
        <v>0.7119624683364061</v>
      </c>
      <c r="F9" s="143"/>
    </row>
    <row r="10" spans="1:6" ht="14.25">
      <c r="A10" s="147" t="s">
        <v>129</v>
      </c>
      <c r="B10" s="84" t="s">
        <v>125</v>
      </c>
      <c r="C10" s="87">
        <f t="shared" si="1"/>
        <v>18000</v>
      </c>
      <c r="D10" s="109">
        <v>360</v>
      </c>
      <c r="E10" s="142">
        <f t="shared" si="0"/>
        <v>0.5395926075812761</v>
      </c>
      <c r="F10" s="143"/>
    </row>
    <row r="11" spans="1:6" ht="14.25">
      <c r="A11" s="144" t="s">
        <v>120</v>
      </c>
      <c r="B11" s="85" t="s">
        <v>126</v>
      </c>
      <c r="C11" s="196">
        <f>D11*50</f>
        <v>19750</v>
      </c>
      <c r="D11" s="108">
        <v>395</v>
      </c>
      <c r="E11" s="146">
        <f t="shared" si="0"/>
        <v>0.5920529999850114</v>
      </c>
      <c r="F11" s="143"/>
    </row>
    <row r="12" spans="1:6" ht="14.25">
      <c r="A12" s="144"/>
      <c r="B12" s="85" t="s">
        <v>108</v>
      </c>
      <c r="C12" s="91">
        <f t="shared" si="1"/>
        <v>19750</v>
      </c>
      <c r="D12" s="108">
        <v>395</v>
      </c>
      <c r="E12" s="146">
        <f t="shared" si="0"/>
        <v>0.5920529999850114</v>
      </c>
      <c r="F12" s="143"/>
    </row>
    <row r="13" spans="1:6" ht="14.25">
      <c r="A13" s="144"/>
      <c r="B13" s="85" t="s">
        <v>119</v>
      </c>
      <c r="C13" s="91">
        <f t="shared" si="1"/>
        <v>18000</v>
      </c>
      <c r="D13" s="108">
        <v>360</v>
      </c>
      <c r="E13" s="146">
        <f t="shared" si="0"/>
        <v>0.5395926075812761</v>
      </c>
      <c r="F13" s="143"/>
    </row>
    <row r="14" spans="1:6" ht="14.25">
      <c r="A14" s="144"/>
      <c r="B14" s="85" t="s">
        <v>109</v>
      </c>
      <c r="C14" s="91">
        <f t="shared" si="1"/>
        <v>18000</v>
      </c>
      <c r="D14" s="108">
        <v>360</v>
      </c>
      <c r="E14" s="146">
        <f t="shared" si="0"/>
        <v>0.5395926075812761</v>
      </c>
      <c r="F14" s="143"/>
    </row>
    <row r="15" spans="1:6" ht="14.25">
      <c r="A15" s="148"/>
      <c r="B15" s="149" t="s">
        <v>160</v>
      </c>
      <c r="C15" s="88">
        <f t="shared" si="1"/>
        <v>18000</v>
      </c>
      <c r="D15" s="110">
        <v>360</v>
      </c>
      <c r="E15" s="150">
        <f t="shared" si="0"/>
        <v>0.5395926075812761</v>
      </c>
      <c r="F15" s="143"/>
    </row>
    <row r="16" spans="1:6" ht="14.25">
      <c r="A16" s="194" t="s">
        <v>130</v>
      </c>
      <c r="B16" s="85" t="s">
        <v>107</v>
      </c>
      <c r="C16" s="91">
        <f t="shared" si="1"/>
        <v>19500</v>
      </c>
      <c r="D16" s="108">
        <v>390</v>
      </c>
      <c r="E16" s="146">
        <f t="shared" si="0"/>
        <v>0.5845586582130492</v>
      </c>
      <c r="F16" s="143"/>
    </row>
    <row r="17" spans="1:6" ht="14.25">
      <c r="A17" s="144" t="s">
        <v>120</v>
      </c>
      <c r="B17" s="85" t="s">
        <v>105</v>
      </c>
      <c r="C17" s="91">
        <f t="shared" si="1"/>
        <v>19500</v>
      </c>
      <c r="D17" s="108">
        <v>390</v>
      </c>
      <c r="E17" s="146">
        <f t="shared" si="0"/>
        <v>0.5845586582130492</v>
      </c>
      <c r="F17" s="143"/>
    </row>
    <row r="18" spans="1:6" ht="14.25">
      <c r="A18" s="144"/>
      <c r="B18" s="85" t="s">
        <v>106</v>
      </c>
      <c r="C18" s="91">
        <f t="shared" si="1"/>
        <v>19500</v>
      </c>
      <c r="D18" s="108">
        <v>390</v>
      </c>
      <c r="E18" s="146">
        <f t="shared" si="0"/>
        <v>0.5845586582130492</v>
      </c>
      <c r="F18" s="143"/>
    </row>
    <row r="19" spans="1:6" ht="14.25">
      <c r="A19" s="144"/>
      <c r="B19" s="85" t="s">
        <v>131</v>
      </c>
      <c r="C19" s="91">
        <f t="shared" si="1"/>
        <v>19500</v>
      </c>
      <c r="D19" s="108">
        <v>390</v>
      </c>
      <c r="E19" s="146">
        <f t="shared" si="0"/>
        <v>0.5845586582130492</v>
      </c>
      <c r="F19" s="143"/>
    </row>
    <row r="20" spans="1:6" ht="14.25">
      <c r="A20" s="144"/>
      <c r="B20" s="85" t="s">
        <v>148</v>
      </c>
      <c r="C20" s="91">
        <f t="shared" si="1"/>
        <v>19500</v>
      </c>
      <c r="D20" s="108">
        <v>390</v>
      </c>
      <c r="E20" s="146">
        <f t="shared" si="0"/>
        <v>0.5845586582130492</v>
      </c>
      <c r="F20" s="143"/>
    </row>
    <row r="21" spans="1:6" ht="14.25">
      <c r="A21" s="105" t="s">
        <v>157</v>
      </c>
      <c r="B21" s="84" t="s">
        <v>158</v>
      </c>
      <c r="C21" s="87">
        <f t="shared" si="1"/>
        <v>17250</v>
      </c>
      <c r="D21" s="109">
        <v>345</v>
      </c>
      <c r="E21" s="142">
        <f t="shared" si="0"/>
        <v>0.5171095822653896</v>
      </c>
      <c r="F21" s="143"/>
    </row>
    <row r="22" spans="1:6" ht="14.25">
      <c r="A22" s="105" t="s">
        <v>110</v>
      </c>
      <c r="B22" s="84" t="s">
        <v>111</v>
      </c>
      <c r="C22" s="87">
        <f t="shared" si="1"/>
        <v>18500</v>
      </c>
      <c r="D22" s="109">
        <v>370</v>
      </c>
      <c r="E22" s="142">
        <f t="shared" si="0"/>
        <v>0.5545812911252005</v>
      </c>
      <c r="F22" s="143"/>
    </row>
    <row r="23" spans="1:6" ht="14.25">
      <c r="A23" s="148" t="s">
        <v>132</v>
      </c>
      <c r="B23" s="149" t="s">
        <v>117</v>
      </c>
      <c r="C23" s="88">
        <f t="shared" si="1"/>
        <v>18500</v>
      </c>
      <c r="D23" s="110">
        <v>370</v>
      </c>
      <c r="E23" s="150">
        <f t="shared" si="0"/>
        <v>0.5545812911252005</v>
      </c>
      <c r="F23" s="143"/>
    </row>
    <row r="24" spans="1:5" ht="12.75">
      <c r="A24" s="80" t="s">
        <v>155</v>
      </c>
      <c r="E24" s="145"/>
    </row>
    <row r="25" spans="1:5" ht="12.75">
      <c r="A25" s="80" t="s">
        <v>182</v>
      </c>
      <c r="E25" s="145"/>
    </row>
    <row r="26" spans="1:2" ht="12.75">
      <c r="A26" s="154" t="s">
        <v>202</v>
      </c>
      <c r="B26" s="155">
        <v>667.17</v>
      </c>
    </row>
    <row r="34" ht="12.75">
      <c r="D34" s="151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39" t="s">
        <v>69</v>
      </c>
      <c r="B18" s="239"/>
      <c r="C18" s="239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34" sqref="E34"/>
    </sheetView>
  </sheetViews>
  <sheetFormatPr defaultColWidth="11.421875" defaultRowHeight="12.75"/>
  <sheetData>
    <row r="1" spans="1:9" ht="12.75">
      <c r="A1" s="240" t="s">
        <v>114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0" sqref="A40"/>
    </sheetView>
  </sheetViews>
  <sheetFormatPr defaultColWidth="11.421875" defaultRowHeight="12.75"/>
  <cols>
    <col min="1" max="1" width="51.28125" style="181" customWidth="1"/>
    <col min="2" max="4" width="11.7109375" style="181" bestFit="1" customWidth="1"/>
    <col min="5" max="5" width="14.8515625" style="181" customWidth="1"/>
    <col min="6" max="6" width="6.8515625" style="181" customWidth="1"/>
    <col min="7" max="7" width="11.7109375" style="181" bestFit="1" customWidth="1"/>
    <col min="8" max="8" width="10.421875" style="181" customWidth="1"/>
    <col min="9" max="9" width="11.7109375" style="181" bestFit="1" customWidth="1"/>
    <col min="10" max="10" width="14.421875" style="181" customWidth="1"/>
    <col min="11" max="11" width="11.421875" style="180" customWidth="1"/>
    <col min="12" max="16384" width="11.421875" style="181" customWidth="1"/>
  </cols>
  <sheetData>
    <row r="1" spans="1:11" s="158" customFormat="1" ht="19.5" customHeight="1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156"/>
    </row>
    <row r="2" spans="1:11" s="158" customFormat="1" ht="19.5" customHeight="1">
      <c r="A2" s="244" t="s">
        <v>159</v>
      </c>
      <c r="B2" s="244"/>
      <c r="C2" s="244"/>
      <c r="D2" s="244"/>
      <c r="E2" s="244"/>
      <c r="F2" s="244"/>
      <c r="G2" s="244"/>
      <c r="H2" s="244"/>
      <c r="I2" s="244"/>
      <c r="J2" s="244"/>
      <c r="K2" s="156"/>
    </row>
    <row r="3" spans="1:19" s="166" customFormat="1" ht="12.75">
      <c r="A3" s="163"/>
      <c r="B3" s="245" t="s">
        <v>3</v>
      </c>
      <c r="C3" s="245"/>
      <c r="D3" s="245"/>
      <c r="E3" s="245"/>
      <c r="F3" s="160"/>
      <c r="G3" s="245" t="s">
        <v>180</v>
      </c>
      <c r="H3" s="245"/>
      <c r="I3" s="245"/>
      <c r="J3" s="245"/>
      <c r="K3" s="183"/>
      <c r="L3" s="183"/>
      <c r="M3" s="183"/>
      <c r="N3" s="178"/>
      <c r="O3" s="178"/>
      <c r="P3" s="184"/>
      <c r="Q3" s="184"/>
      <c r="R3" s="184"/>
      <c r="S3" s="178"/>
    </row>
    <row r="4" spans="1:11" s="158" customFormat="1" ht="19.5" customHeight="1">
      <c r="A4" s="163" t="s">
        <v>128</v>
      </c>
      <c r="B4" s="242" t="s">
        <v>196</v>
      </c>
      <c r="C4" s="242"/>
      <c r="D4" s="242"/>
      <c r="E4" s="242"/>
      <c r="F4" s="160"/>
      <c r="G4" s="242" t="s">
        <v>196</v>
      </c>
      <c r="H4" s="242"/>
      <c r="I4" s="242"/>
      <c r="J4" s="242"/>
      <c r="K4" s="161"/>
    </row>
    <row r="5" spans="1:11" s="186" customFormat="1" ht="12.75">
      <c r="A5" s="202"/>
      <c r="B5" s="167">
        <v>2014</v>
      </c>
      <c r="C5" s="167">
        <v>2015</v>
      </c>
      <c r="D5" s="167">
        <v>2016</v>
      </c>
      <c r="E5" s="168" t="s">
        <v>166</v>
      </c>
      <c r="F5" s="169"/>
      <c r="G5" s="167">
        <v>2014</v>
      </c>
      <c r="H5" s="167">
        <v>2015</v>
      </c>
      <c r="I5" s="167">
        <v>2016</v>
      </c>
      <c r="J5" s="168" t="s">
        <v>166</v>
      </c>
      <c r="K5" s="185"/>
    </row>
    <row r="6" spans="1:11" s="186" customFormat="1" ht="12.75">
      <c r="A6" s="163"/>
      <c r="B6" s="163"/>
      <c r="C6" s="170"/>
      <c r="D6" s="170"/>
      <c r="E6" s="160"/>
      <c r="F6" s="160"/>
      <c r="G6" s="163"/>
      <c r="H6" s="170"/>
      <c r="I6" s="170"/>
      <c r="J6" s="160"/>
      <c r="K6" s="164"/>
    </row>
    <row r="7" spans="1:11" s="186" customFormat="1" ht="12.75">
      <c r="A7" s="163" t="s">
        <v>167</v>
      </c>
      <c r="B7" s="163"/>
      <c r="C7" s="170"/>
      <c r="D7" s="170"/>
      <c r="E7" s="160"/>
      <c r="F7" s="160"/>
      <c r="G7" s="171">
        <v>1557366.8404199998</v>
      </c>
      <c r="H7" s="171">
        <v>1546785.7431900003</v>
      </c>
      <c r="I7" s="171">
        <v>1389631.4436399997</v>
      </c>
      <c r="J7" s="172">
        <v>-10.160056119077922</v>
      </c>
      <c r="K7" s="187"/>
    </row>
    <row r="8" spans="1:11" s="188" customFormat="1" ht="12.75">
      <c r="A8" s="163"/>
      <c r="B8" s="163"/>
      <c r="C8" s="170"/>
      <c r="D8" s="170"/>
      <c r="E8" s="160"/>
      <c r="F8" s="160"/>
      <c r="G8" s="163"/>
      <c r="H8" s="170"/>
      <c r="I8" s="170"/>
      <c r="J8" s="160"/>
      <c r="K8" s="173"/>
    </row>
    <row r="9" spans="1:11" s="158" customFormat="1" ht="12.75">
      <c r="A9" s="176" t="s">
        <v>4</v>
      </c>
      <c r="B9" s="176"/>
      <c r="C9" s="176"/>
      <c r="D9" s="176"/>
      <c r="E9" s="176"/>
      <c r="F9" s="176"/>
      <c r="G9" s="176">
        <v>932224.8207399999</v>
      </c>
      <c r="H9" s="176">
        <v>979026.43031</v>
      </c>
      <c r="I9" s="176">
        <v>821696.9398399999</v>
      </c>
      <c r="J9" s="172">
        <v>-16.0699941900632</v>
      </c>
      <c r="K9" s="156"/>
    </row>
    <row r="10" spans="1:11" s="158" customFormat="1" ht="12.75">
      <c r="A10" s="93"/>
      <c r="B10" s="189"/>
      <c r="C10" s="175"/>
      <c r="D10" s="159"/>
      <c r="E10" s="175"/>
      <c r="F10" s="175"/>
      <c r="G10" s="175"/>
      <c r="H10" s="159"/>
      <c r="I10" s="203"/>
      <c r="J10" s="177"/>
      <c r="K10" s="156"/>
    </row>
    <row r="11" spans="1:11" s="158" customFormat="1" ht="12.75">
      <c r="A11" s="178" t="s">
        <v>5</v>
      </c>
      <c r="B11" s="179">
        <v>1061880.9587466998</v>
      </c>
      <c r="C11" s="179">
        <v>1272249.8750134</v>
      </c>
      <c r="D11" s="179">
        <v>1034046.9636114002</v>
      </c>
      <c r="E11" s="172">
        <v>-18.722965989640286</v>
      </c>
      <c r="F11" s="179"/>
      <c r="G11" s="179">
        <v>460952.29111000005</v>
      </c>
      <c r="H11" s="179">
        <v>520425.68836000003</v>
      </c>
      <c r="I11" s="179">
        <v>326732.8867</v>
      </c>
      <c r="J11" s="172">
        <v>-37.218147757151975</v>
      </c>
      <c r="K11" s="156"/>
    </row>
    <row r="12" spans="1:11" s="158" customFormat="1" ht="12.75">
      <c r="A12" s="93" t="s">
        <v>6</v>
      </c>
      <c r="B12" s="204">
        <v>528439.2816199999</v>
      </c>
      <c r="C12" s="204">
        <v>616934.6139260001</v>
      </c>
      <c r="D12" s="204">
        <v>539170.5998008001</v>
      </c>
      <c r="E12" s="177">
        <v>-12.604903723967027</v>
      </c>
      <c r="F12" s="204"/>
      <c r="G12" s="204">
        <v>193670.16914000004</v>
      </c>
      <c r="H12" s="204">
        <v>206658.26518000007</v>
      </c>
      <c r="I12" s="204">
        <v>128360.25678999996</v>
      </c>
      <c r="J12" s="177">
        <v>-37.88767331507514</v>
      </c>
      <c r="K12" s="156"/>
    </row>
    <row r="13" spans="1:11" s="158" customFormat="1" ht="12.75">
      <c r="A13" s="93" t="s">
        <v>7</v>
      </c>
      <c r="B13" s="204">
        <v>129734.1528346</v>
      </c>
      <c r="C13" s="204">
        <v>128972.995</v>
      </c>
      <c r="D13" s="204">
        <v>111189.84166240001</v>
      </c>
      <c r="E13" s="177">
        <v>-13.788276636981251</v>
      </c>
      <c r="F13" s="204"/>
      <c r="G13" s="204">
        <v>52380.74292</v>
      </c>
      <c r="H13" s="204">
        <v>51322.41415999999</v>
      </c>
      <c r="I13" s="204">
        <v>34719.87916</v>
      </c>
      <c r="J13" s="177">
        <v>-32.3494817454238</v>
      </c>
      <c r="K13" s="156"/>
    </row>
    <row r="14" spans="1:11" s="158" customFormat="1" ht="12.75">
      <c r="A14" s="93" t="s">
        <v>161</v>
      </c>
      <c r="B14" s="204">
        <v>44977.7748</v>
      </c>
      <c r="C14" s="204">
        <v>75490.7325</v>
      </c>
      <c r="D14" s="204">
        <v>52924.096808300004</v>
      </c>
      <c r="E14" s="177">
        <v>-29.89325304493501</v>
      </c>
      <c r="F14" s="204"/>
      <c r="G14" s="204">
        <v>23415.08398</v>
      </c>
      <c r="H14" s="204">
        <v>27816.39906</v>
      </c>
      <c r="I14" s="204">
        <v>16168.133280000002</v>
      </c>
      <c r="J14" s="177">
        <v>-41.87553448192441</v>
      </c>
      <c r="K14" s="156"/>
    </row>
    <row r="15" spans="1:11" s="158" customFormat="1" ht="12.75">
      <c r="A15" s="93" t="s">
        <v>112</v>
      </c>
      <c r="B15" s="204">
        <v>79441.83768309999</v>
      </c>
      <c r="C15" s="204">
        <v>56053.3003908</v>
      </c>
      <c r="D15" s="204">
        <v>53945.189</v>
      </c>
      <c r="E15" s="177">
        <v>-3.7609050245077214</v>
      </c>
      <c r="F15" s="204"/>
      <c r="G15" s="204">
        <v>39621.89468</v>
      </c>
      <c r="H15" s="204">
        <v>29177.487960000002</v>
      </c>
      <c r="I15" s="204">
        <v>20998.100599999998</v>
      </c>
      <c r="J15" s="177">
        <v>-28.03321304155206</v>
      </c>
      <c r="K15" s="156"/>
    </row>
    <row r="16" spans="1:11" s="158" customFormat="1" ht="12.75">
      <c r="A16" s="93" t="s">
        <v>162</v>
      </c>
      <c r="B16" s="204">
        <v>108239.33255199999</v>
      </c>
      <c r="C16" s="204">
        <v>149928.04674309999</v>
      </c>
      <c r="D16" s="204">
        <v>107016.0958807</v>
      </c>
      <c r="E16" s="177">
        <v>-28.621696736921493</v>
      </c>
      <c r="F16" s="204"/>
      <c r="G16" s="204">
        <v>56535.449940000006</v>
      </c>
      <c r="H16" s="204">
        <v>76947.67143999999</v>
      </c>
      <c r="I16" s="204">
        <v>43261.99864</v>
      </c>
      <c r="J16" s="177">
        <v>-43.77737775504542</v>
      </c>
      <c r="K16" s="156"/>
    </row>
    <row r="17" spans="1:11" s="158" customFormat="1" ht="12.75">
      <c r="A17" s="93" t="s">
        <v>8</v>
      </c>
      <c r="B17" s="204">
        <v>171048.57925700003</v>
      </c>
      <c r="C17" s="204">
        <v>244870.1864535</v>
      </c>
      <c r="D17" s="204">
        <v>169801.14045920002</v>
      </c>
      <c r="E17" s="177">
        <v>-30.656670410366743</v>
      </c>
      <c r="F17" s="204"/>
      <c r="G17" s="204">
        <v>95328.95045000002</v>
      </c>
      <c r="H17" s="204">
        <v>128503.45055999998</v>
      </c>
      <c r="I17" s="204">
        <v>83224.51823</v>
      </c>
      <c r="J17" s="177">
        <v>-35.23557704690478</v>
      </c>
      <c r="K17" s="156"/>
    </row>
    <row r="18" spans="1:11" s="158" customFormat="1" ht="12.75">
      <c r="A18" s="93"/>
      <c r="B18" s="175"/>
      <c r="C18" s="175"/>
      <c r="D18" s="175"/>
      <c r="E18" s="177"/>
      <c r="F18" s="175"/>
      <c r="G18" s="175"/>
      <c r="H18" s="175"/>
      <c r="I18" s="205"/>
      <c r="J18" s="177"/>
      <c r="K18" s="156"/>
    </row>
    <row r="19" spans="1:11" s="158" customFormat="1" ht="14.25">
      <c r="A19" s="178" t="s">
        <v>173</v>
      </c>
      <c r="B19" s="179">
        <v>41388.1235036</v>
      </c>
      <c r="C19" s="179">
        <v>44376.7360605</v>
      </c>
      <c r="D19" s="179">
        <v>47506.6137816</v>
      </c>
      <c r="E19" s="172">
        <v>7.05296963894088</v>
      </c>
      <c r="F19" s="179"/>
      <c r="G19" s="179">
        <v>317491.51815</v>
      </c>
      <c r="H19" s="179">
        <v>311346.73656999995</v>
      </c>
      <c r="I19" s="179">
        <v>322014.14638</v>
      </c>
      <c r="J19" s="172">
        <v>3.4262153917266716</v>
      </c>
      <c r="K19" s="156"/>
    </row>
    <row r="20" spans="1:11" s="158" customFormat="1" ht="12.75">
      <c r="A20" s="93" t="s">
        <v>9</v>
      </c>
      <c r="B20" s="206">
        <v>8868.2458885</v>
      </c>
      <c r="C20" s="204">
        <v>8953.2197242</v>
      </c>
      <c r="D20" s="204">
        <v>9306.314445799999</v>
      </c>
      <c r="E20" s="177">
        <v>3.943773664412646</v>
      </c>
      <c r="F20" s="206"/>
      <c r="G20" s="204">
        <v>81477.86795</v>
      </c>
      <c r="H20" s="204">
        <v>73583.92258</v>
      </c>
      <c r="I20" s="204">
        <v>68173.90943</v>
      </c>
      <c r="J20" s="177">
        <v>-7.352167376125223</v>
      </c>
      <c r="K20" s="156"/>
    </row>
    <row r="21" spans="1:11" s="158" customFormat="1" ht="12.75">
      <c r="A21" s="93" t="s">
        <v>10</v>
      </c>
      <c r="B21" s="206">
        <v>5160.4145960999995</v>
      </c>
      <c r="C21" s="204">
        <v>5610.4968902</v>
      </c>
      <c r="D21" s="204">
        <v>6952.6299274</v>
      </c>
      <c r="E21" s="177">
        <v>23.92182124803132</v>
      </c>
      <c r="F21" s="204"/>
      <c r="G21" s="204">
        <v>76737.17497999998</v>
      </c>
      <c r="H21" s="204">
        <v>87194.62684999997</v>
      </c>
      <c r="I21" s="204">
        <v>96165.00216999999</v>
      </c>
      <c r="J21" s="177">
        <v>10.28776157896938</v>
      </c>
      <c r="K21" s="156"/>
    </row>
    <row r="22" spans="1:11" s="158" customFormat="1" ht="12.75">
      <c r="A22" s="93" t="s">
        <v>11</v>
      </c>
      <c r="B22" s="206">
        <v>7914.1888984</v>
      </c>
      <c r="C22" s="204">
        <v>7727.107729400001</v>
      </c>
      <c r="D22" s="204">
        <v>9061.618058800002</v>
      </c>
      <c r="E22" s="177">
        <v>17.270502445856593</v>
      </c>
      <c r="F22" s="204"/>
      <c r="G22" s="204">
        <v>81817.04401</v>
      </c>
      <c r="H22" s="204">
        <v>68257.78105</v>
      </c>
      <c r="I22" s="204">
        <v>76189.35812999998</v>
      </c>
      <c r="J22" s="177">
        <v>11.620033581504742</v>
      </c>
      <c r="K22" s="156"/>
    </row>
    <row r="23" spans="1:11" s="158" customFormat="1" ht="12.75">
      <c r="A23" s="93" t="s">
        <v>12</v>
      </c>
      <c r="B23" s="206">
        <v>19445.2741206</v>
      </c>
      <c r="C23" s="204">
        <v>22085.911716700004</v>
      </c>
      <c r="D23" s="204">
        <v>22186.0513496</v>
      </c>
      <c r="E23" s="177">
        <v>0.45340954987280213</v>
      </c>
      <c r="F23" s="204"/>
      <c r="G23" s="204">
        <v>77459.43121</v>
      </c>
      <c r="H23" s="204">
        <v>82310.40609</v>
      </c>
      <c r="I23" s="204">
        <v>81485.87665</v>
      </c>
      <c r="J23" s="177">
        <v>-1.0017317119034033</v>
      </c>
      <c r="K23" s="156"/>
    </row>
    <row r="24" spans="1:11" s="158" customFormat="1" ht="12.75">
      <c r="A24" s="93"/>
      <c r="B24" s="204"/>
      <c r="C24" s="204"/>
      <c r="D24" s="204"/>
      <c r="E24" s="177"/>
      <c r="F24" s="204"/>
      <c r="G24" s="204"/>
      <c r="H24" s="204"/>
      <c r="I24" s="204"/>
      <c r="J24" s="177"/>
      <c r="K24" s="156"/>
    </row>
    <row r="25" spans="1:11" s="158" customFormat="1" ht="12.75">
      <c r="A25" s="178" t="s">
        <v>13</v>
      </c>
      <c r="B25" s="179">
        <v>3110.4284425999995</v>
      </c>
      <c r="C25" s="179">
        <v>2636.9202314</v>
      </c>
      <c r="D25" s="179">
        <v>3835.666914899999</v>
      </c>
      <c r="E25" s="172">
        <v>45.460104148222854</v>
      </c>
      <c r="F25" s="179"/>
      <c r="G25" s="179">
        <v>113026.28351999998</v>
      </c>
      <c r="H25" s="179">
        <v>109905.45378999999</v>
      </c>
      <c r="I25" s="179">
        <v>133817.52136999997</v>
      </c>
      <c r="J25" s="172">
        <v>21.75694358688476</v>
      </c>
      <c r="K25" s="156"/>
    </row>
    <row r="26" spans="1:11" s="158" customFormat="1" ht="12.75">
      <c r="A26" s="93" t="s">
        <v>14</v>
      </c>
      <c r="B26" s="204">
        <v>1363.1643531</v>
      </c>
      <c r="C26" s="204">
        <v>1031.1599451000002</v>
      </c>
      <c r="D26" s="204">
        <v>1266.4670396</v>
      </c>
      <c r="E26" s="177">
        <v>22.81965039644554</v>
      </c>
      <c r="F26" s="204"/>
      <c r="G26" s="204">
        <v>16871.56155</v>
      </c>
      <c r="H26" s="204">
        <v>15860.863420000003</v>
      </c>
      <c r="I26" s="204">
        <v>17989.398009999997</v>
      </c>
      <c r="J26" s="177">
        <v>13.420042362359567</v>
      </c>
      <c r="K26" s="156"/>
    </row>
    <row r="27" spans="1:11" s="158" customFormat="1" ht="12.75">
      <c r="A27" s="93" t="s">
        <v>15</v>
      </c>
      <c r="B27" s="204">
        <v>173.06965160000001</v>
      </c>
      <c r="C27" s="204">
        <v>180.03093479999998</v>
      </c>
      <c r="D27" s="204">
        <v>167.21229429999997</v>
      </c>
      <c r="E27" s="177">
        <v>-7.120243259437885</v>
      </c>
      <c r="F27" s="204"/>
      <c r="G27" s="204">
        <v>58710.59901</v>
      </c>
      <c r="H27" s="204">
        <v>55047.978769999994</v>
      </c>
      <c r="I27" s="204">
        <v>67010.17227</v>
      </c>
      <c r="J27" s="177">
        <v>21.730486327173097</v>
      </c>
      <c r="K27" s="156"/>
    </row>
    <row r="28" spans="1:11" s="158" customFormat="1" ht="15" customHeight="1">
      <c r="A28" s="93" t="s">
        <v>163</v>
      </c>
      <c r="B28" s="204">
        <v>1574.1944378999997</v>
      </c>
      <c r="C28" s="204">
        <v>1425.7293514999997</v>
      </c>
      <c r="D28" s="204">
        <v>2401.9875809999994</v>
      </c>
      <c r="E28" s="177">
        <v>68.47430253665505</v>
      </c>
      <c r="F28" s="204"/>
      <c r="G28" s="204">
        <v>37444.12295999999</v>
      </c>
      <c r="H28" s="204">
        <v>38996.61159999999</v>
      </c>
      <c r="I28" s="204">
        <v>48817.95109</v>
      </c>
      <c r="J28" s="177">
        <v>25.18510990324097</v>
      </c>
      <c r="K28" s="156"/>
    </row>
    <row r="29" spans="1:11" s="158" customFormat="1" ht="12.75">
      <c r="A29" s="93"/>
      <c r="B29" s="175"/>
      <c r="C29" s="175"/>
      <c r="D29" s="175"/>
      <c r="E29" s="177"/>
      <c r="F29" s="175"/>
      <c r="G29" s="175"/>
      <c r="H29" s="175"/>
      <c r="I29" s="204"/>
      <c r="J29" s="177"/>
      <c r="K29" s="156"/>
    </row>
    <row r="30" spans="1:11" s="158" customFormat="1" ht="12.75">
      <c r="A30" s="178" t="s">
        <v>164</v>
      </c>
      <c r="B30" s="179"/>
      <c r="C30" s="179"/>
      <c r="D30" s="179"/>
      <c r="E30" s="172"/>
      <c r="F30" s="179"/>
      <c r="G30" s="179">
        <v>40754.72795999999</v>
      </c>
      <c r="H30" s="179">
        <v>37348.55159</v>
      </c>
      <c r="I30" s="179">
        <v>39132.385389999996</v>
      </c>
      <c r="J30" s="172">
        <v>4.776179327065549</v>
      </c>
      <c r="K30" s="156"/>
    </row>
    <row r="31" spans="1:11" s="158" customFormat="1" ht="12.75">
      <c r="A31" s="207" t="s">
        <v>16</v>
      </c>
      <c r="B31" s="204">
        <v>749.2453328999999</v>
      </c>
      <c r="C31" s="204">
        <v>803.3719527999999</v>
      </c>
      <c r="D31" s="204">
        <v>709.2411071000001</v>
      </c>
      <c r="E31" s="177">
        <v>-11.716969377873426</v>
      </c>
      <c r="F31" s="204"/>
      <c r="G31" s="204">
        <v>16877.9992</v>
      </c>
      <c r="H31" s="204">
        <v>16278.4009</v>
      </c>
      <c r="I31" s="204">
        <v>16483.73934</v>
      </c>
      <c r="J31" s="177">
        <v>1.2614165313989787</v>
      </c>
      <c r="K31" s="156"/>
    </row>
    <row r="32" spans="1:11" s="158" customFormat="1" ht="12.75">
      <c r="A32" s="93" t="s">
        <v>17</v>
      </c>
      <c r="B32" s="204">
        <v>8295.2173829</v>
      </c>
      <c r="C32" s="204">
        <v>7717.149266</v>
      </c>
      <c r="D32" s="204">
        <v>9328.0277106</v>
      </c>
      <c r="E32" s="177">
        <v>20.874009159018897</v>
      </c>
      <c r="F32" s="204"/>
      <c r="G32" s="204">
        <v>23876.728759999995</v>
      </c>
      <c r="H32" s="204">
        <v>21070.150690000002</v>
      </c>
      <c r="I32" s="204">
        <v>22648.646049999996</v>
      </c>
      <c r="J32" s="177">
        <v>7.491618751208804</v>
      </c>
      <c r="K32" s="156"/>
    </row>
    <row r="33" spans="1:11" s="188" customFormat="1" ht="12.75">
      <c r="A33" s="93"/>
      <c r="B33" s="175"/>
      <c r="C33" s="175"/>
      <c r="D33" s="175"/>
      <c r="E33" s="177"/>
      <c r="F33" s="175"/>
      <c r="G33" s="175"/>
      <c r="H33" s="175"/>
      <c r="I33" s="159"/>
      <c r="J33" s="177"/>
      <c r="K33" s="173"/>
    </row>
    <row r="34" spans="1:11" s="158" customFormat="1" ht="12.75">
      <c r="A34" s="176" t="s">
        <v>147</v>
      </c>
      <c r="B34" s="176"/>
      <c r="C34" s="176"/>
      <c r="D34" s="176"/>
      <c r="E34" s="172"/>
      <c r="F34" s="176"/>
      <c r="G34" s="176">
        <v>625142.0196799999</v>
      </c>
      <c r="H34" s="176">
        <v>567759.3128800002</v>
      </c>
      <c r="I34" s="176">
        <v>567934.5038</v>
      </c>
      <c r="J34" s="172">
        <v>0.030856547136323798</v>
      </c>
      <c r="K34" s="156"/>
    </row>
    <row r="35" spans="1:11" s="158" customFormat="1" ht="12.75">
      <c r="A35" s="93" t="s">
        <v>18</v>
      </c>
      <c r="B35" s="204">
        <v>5166</v>
      </c>
      <c r="C35" s="204">
        <v>4570</v>
      </c>
      <c r="D35" s="204">
        <v>5471</v>
      </c>
      <c r="E35" s="177">
        <v>19.715536105032825</v>
      </c>
      <c r="F35" s="204"/>
      <c r="G35" s="204">
        <v>116969.32772000002</v>
      </c>
      <c r="H35" s="204">
        <v>85762.66142000002</v>
      </c>
      <c r="I35" s="204">
        <v>85781.54830999998</v>
      </c>
      <c r="J35" s="177">
        <v>0.02202227599663331</v>
      </c>
      <c r="K35" s="156"/>
    </row>
    <row r="36" spans="1:11" s="158" customFormat="1" ht="12.75">
      <c r="A36" s="93" t="s">
        <v>19</v>
      </c>
      <c r="B36" s="204">
        <v>171</v>
      </c>
      <c r="C36" s="204">
        <v>107</v>
      </c>
      <c r="D36" s="204">
        <v>174</v>
      </c>
      <c r="E36" s="177">
        <v>62.616822429906534</v>
      </c>
      <c r="F36" s="204"/>
      <c r="G36" s="204">
        <v>10575.313729999998</v>
      </c>
      <c r="H36" s="204">
        <v>9045.54612</v>
      </c>
      <c r="I36" s="204">
        <v>10006.152520000001</v>
      </c>
      <c r="J36" s="177">
        <v>10.619661734696905</v>
      </c>
      <c r="K36" s="156"/>
    </row>
    <row r="37" spans="1:12" s="158" customFormat="1" ht="12.75">
      <c r="A37" s="207" t="s">
        <v>20</v>
      </c>
      <c r="B37" s="204">
        <v>1073</v>
      </c>
      <c r="C37" s="204">
        <v>1183</v>
      </c>
      <c r="D37" s="204">
        <v>762</v>
      </c>
      <c r="E37" s="177">
        <v>-35.587489433643285</v>
      </c>
      <c r="F37" s="204"/>
      <c r="G37" s="204">
        <v>10806.198699999999</v>
      </c>
      <c r="H37" s="204">
        <v>6095.19609</v>
      </c>
      <c r="I37" s="204">
        <v>6211.7378499999995</v>
      </c>
      <c r="J37" s="177">
        <v>1.912026426700237</v>
      </c>
      <c r="K37" s="156"/>
      <c r="L37" s="158" t="s">
        <v>121</v>
      </c>
    </row>
    <row r="38" spans="1:10" ht="12.75">
      <c r="A38" s="93" t="s">
        <v>21</v>
      </c>
      <c r="B38" s="175"/>
      <c r="C38" s="175"/>
      <c r="D38" s="175"/>
      <c r="E38" s="177"/>
      <c r="F38" s="175"/>
      <c r="G38" s="204">
        <v>486791.17952999996</v>
      </c>
      <c r="H38" s="204">
        <v>466855.9092500002</v>
      </c>
      <c r="I38" s="204">
        <v>465935.06512</v>
      </c>
      <c r="J38" s="177">
        <v>-0.19724375589024135</v>
      </c>
    </row>
    <row r="39" spans="1:10" ht="12.75">
      <c r="A39" s="159"/>
      <c r="B39" s="204"/>
      <c r="C39" s="204"/>
      <c r="D39" s="204"/>
      <c r="E39" s="159"/>
      <c r="F39" s="175"/>
      <c r="G39" s="175"/>
      <c r="H39" s="175"/>
      <c r="I39" s="204"/>
      <c r="J39" s="159"/>
    </row>
    <row r="40" spans="1:10" ht="14.25">
      <c r="A40" s="85" t="s">
        <v>176</v>
      </c>
      <c r="B40" s="210"/>
      <c r="C40" s="209"/>
      <c r="D40" s="209"/>
      <c r="E40" s="209"/>
      <c r="F40" s="209"/>
      <c r="G40" s="209"/>
      <c r="H40" s="209"/>
      <c r="I40" s="209"/>
      <c r="J40" s="209"/>
    </row>
    <row r="41" spans="2:10" ht="12.75">
      <c r="B41" s="175"/>
      <c r="C41" s="175"/>
      <c r="D41" s="159"/>
      <c r="E41" s="175"/>
      <c r="F41" s="175"/>
      <c r="G41" s="175"/>
      <c r="H41" s="159"/>
      <c r="I41" s="203"/>
      <c r="J41" s="175"/>
    </row>
    <row r="44" spans="1:11" ht="12.75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1:11" ht="12.75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</row>
    <row r="46" spans="1:11" ht="12.75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</row>
    <row r="47" spans="1:11" ht="12.7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</row>
    <row r="48" spans="1:11" ht="12.7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1"/>
    </row>
    <row r="49" spans="1:11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</row>
    <row r="50" spans="1:11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11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</row>
    <row r="52" spans="1:11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</row>
    <row r="53" spans="1:11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</row>
    <row r="54" spans="1:11" ht="12.75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</row>
    <row r="55" spans="1:11" ht="12.7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</row>
    <row r="56" spans="1:11" ht="12.75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  <row r="57" spans="1:11" ht="12.75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ht="12.75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</row>
    <row r="59" spans="1:11" ht="12.7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</row>
  </sheetData>
  <sheetProtection/>
  <mergeCells count="10">
    <mergeCell ref="A49:K51"/>
    <mergeCell ref="A52:K55"/>
    <mergeCell ref="B4:E4"/>
    <mergeCell ref="G4:J4"/>
    <mergeCell ref="A56:K59"/>
    <mergeCell ref="A1:J1"/>
    <mergeCell ref="A2:J2"/>
    <mergeCell ref="B3:E3"/>
    <mergeCell ref="G3:J3"/>
    <mergeCell ref="A44:K4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42" sqref="A42"/>
    </sheetView>
  </sheetViews>
  <sheetFormatPr defaultColWidth="11.421875" defaultRowHeight="12.75"/>
  <cols>
    <col min="1" max="1" width="51.8515625" style="181" customWidth="1"/>
    <col min="2" max="2" width="12.00390625" style="181" bestFit="1" customWidth="1"/>
    <col min="3" max="4" width="11.7109375" style="181" bestFit="1" customWidth="1"/>
    <col min="5" max="5" width="14.00390625" style="181" bestFit="1" customWidth="1"/>
    <col min="6" max="6" width="8.28125" style="181" customWidth="1"/>
    <col min="7" max="9" width="11.7109375" style="181" bestFit="1" customWidth="1"/>
    <col min="10" max="10" width="14.00390625" style="181" bestFit="1" customWidth="1"/>
    <col min="11" max="11" width="13.00390625" style="180" customWidth="1"/>
    <col min="12" max="16384" width="11.421875" style="181" customWidth="1"/>
  </cols>
  <sheetData>
    <row r="1" spans="1:41" s="158" customFormat="1" ht="19.5" customHeight="1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156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</row>
    <row r="2" spans="1:41" s="159" customFormat="1" ht="12.75" customHeight="1">
      <c r="A2" s="244" t="s">
        <v>168</v>
      </c>
      <c r="B2" s="244"/>
      <c r="C2" s="244"/>
      <c r="D2" s="244"/>
      <c r="E2" s="244"/>
      <c r="F2" s="244"/>
      <c r="G2" s="244"/>
      <c r="H2" s="244"/>
      <c r="I2" s="244"/>
      <c r="J2" s="244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1" s="93" customFormat="1" ht="12.75">
      <c r="A3" s="163"/>
      <c r="B3" s="247" t="s">
        <v>3</v>
      </c>
      <c r="C3" s="247"/>
      <c r="D3" s="247"/>
      <c r="E3" s="247"/>
      <c r="F3" s="160"/>
      <c r="G3" s="247" t="s">
        <v>179</v>
      </c>
      <c r="H3" s="247"/>
      <c r="I3" s="247"/>
      <c r="J3" s="247"/>
      <c r="K3" s="161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</row>
    <row r="4" spans="1:41" s="166" customFormat="1" ht="19.5" customHeight="1">
      <c r="A4" s="163" t="s">
        <v>128</v>
      </c>
      <c r="B4" s="242" t="s">
        <v>196</v>
      </c>
      <c r="C4" s="242"/>
      <c r="D4" s="242"/>
      <c r="E4" s="242"/>
      <c r="F4" s="160"/>
      <c r="G4" s="242" t="s">
        <v>196</v>
      </c>
      <c r="H4" s="242"/>
      <c r="I4" s="242"/>
      <c r="J4" s="242"/>
      <c r="K4" s="164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</row>
    <row r="5" spans="1:41" s="166" customFormat="1" ht="12.75">
      <c r="A5" s="202"/>
      <c r="B5" s="167">
        <v>2014</v>
      </c>
      <c r="C5" s="167">
        <v>2015</v>
      </c>
      <c r="D5" s="167">
        <v>2016</v>
      </c>
      <c r="E5" s="168" t="s">
        <v>166</v>
      </c>
      <c r="F5" s="169"/>
      <c r="G5" s="167">
        <v>2014</v>
      </c>
      <c r="H5" s="167">
        <v>2015</v>
      </c>
      <c r="I5" s="167">
        <v>2016</v>
      </c>
      <c r="J5" s="168" t="s">
        <v>166</v>
      </c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</row>
    <row r="6" spans="1:41" s="166" customFormat="1" ht="12.75">
      <c r="A6" s="163"/>
      <c r="B6" s="163"/>
      <c r="C6" s="170"/>
      <c r="D6" s="170"/>
      <c r="E6" s="160"/>
      <c r="F6" s="160"/>
      <c r="G6" s="163"/>
      <c r="H6" s="170"/>
      <c r="I6" s="170"/>
      <c r="J6" s="160"/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s="175" customFormat="1" ht="12.75">
      <c r="A7" s="163" t="s">
        <v>167</v>
      </c>
      <c r="B7" s="163"/>
      <c r="C7" s="170"/>
      <c r="D7" s="170"/>
      <c r="E7" s="160"/>
      <c r="F7" s="160"/>
      <c r="G7" s="171">
        <v>863434.1688199998</v>
      </c>
      <c r="H7" s="171">
        <v>838931.5801799999</v>
      </c>
      <c r="I7" s="171">
        <v>766242.83035</v>
      </c>
      <c r="J7" s="172">
        <v>-8.66444314975054</v>
      </c>
      <c r="K7" s="173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</row>
    <row r="8" spans="1:41" s="159" customFormat="1" ht="12.75">
      <c r="A8" s="163"/>
      <c r="B8" s="163"/>
      <c r="C8" s="170"/>
      <c r="D8" s="170"/>
      <c r="E8" s="160"/>
      <c r="F8" s="160"/>
      <c r="G8" s="163"/>
      <c r="H8" s="170"/>
      <c r="I8" s="170"/>
      <c r="J8" s="160"/>
      <c r="K8" s="156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</row>
    <row r="9" spans="1:41" s="159" customFormat="1" ht="12.75">
      <c r="A9" s="176" t="s">
        <v>4</v>
      </c>
      <c r="B9" s="176"/>
      <c r="C9" s="176"/>
      <c r="D9" s="176"/>
      <c r="E9" s="176"/>
      <c r="F9" s="176"/>
      <c r="G9" s="176">
        <v>844510.1124099998</v>
      </c>
      <c r="H9" s="176">
        <v>822901.0140099999</v>
      </c>
      <c r="I9" s="176">
        <v>752876.0867499999</v>
      </c>
      <c r="J9" s="172">
        <v>-8.50952010847189</v>
      </c>
      <c r="K9" s="15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1:41" s="159" customFormat="1" ht="12.75">
      <c r="A10" s="93"/>
      <c r="B10" s="175"/>
      <c r="C10" s="175"/>
      <c r="E10" s="175"/>
      <c r="F10" s="175"/>
      <c r="G10" s="175"/>
      <c r="I10" s="203"/>
      <c r="J10" s="177"/>
      <c r="K10" s="156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1:41" s="159" customFormat="1" ht="12.75">
      <c r="A11" s="178" t="s">
        <v>5</v>
      </c>
      <c r="B11" s="179">
        <v>2042665.8541800005</v>
      </c>
      <c r="C11" s="179">
        <v>1921097.5812929003</v>
      </c>
      <c r="D11" s="179">
        <v>2100088.9206915</v>
      </c>
      <c r="E11" s="172">
        <v>9.317139386440658</v>
      </c>
      <c r="F11" s="179"/>
      <c r="G11" s="179">
        <v>765825.2749799999</v>
      </c>
      <c r="H11" s="179">
        <v>747315.53657</v>
      </c>
      <c r="I11" s="179">
        <v>676334.2154399999</v>
      </c>
      <c r="J11" s="172">
        <v>-9.498172814095014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</row>
    <row r="12" spans="1:41" s="159" customFormat="1" ht="12.75">
      <c r="A12" s="93" t="s">
        <v>6</v>
      </c>
      <c r="B12" s="175">
        <v>68.609</v>
      </c>
      <c r="C12" s="175">
        <v>22.086</v>
      </c>
      <c r="D12" s="175">
        <v>236.3575815</v>
      </c>
      <c r="E12" s="177">
        <v>970.1692542787287</v>
      </c>
      <c r="F12" s="175"/>
      <c r="G12" s="175">
        <v>62.9735</v>
      </c>
      <c r="H12" s="175">
        <v>13.372290000000001</v>
      </c>
      <c r="I12" s="175">
        <v>102.23274</v>
      </c>
      <c r="J12" s="177">
        <v>664.5118375386713</v>
      </c>
      <c r="K12" s="156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1:41" s="159" customFormat="1" ht="12.75">
      <c r="A13" s="93" t="s">
        <v>7</v>
      </c>
      <c r="B13" s="175">
        <v>0</v>
      </c>
      <c r="C13" s="175">
        <v>0.003</v>
      </c>
      <c r="D13" s="175">
        <v>0.011</v>
      </c>
      <c r="E13" s="177">
        <v>266.66666666666663</v>
      </c>
      <c r="F13" s="204"/>
      <c r="G13" s="175">
        <v>0</v>
      </c>
      <c r="H13" s="175">
        <v>0.015390000000000001</v>
      </c>
      <c r="I13" s="175">
        <v>0.061869999999999994</v>
      </c>
      <c r="J13" s="177">
        <v>302.01429499675106</v>
      </c>
      <c r="K13" s="156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</row>
    <row r="14" spans="1:41" s="159" customFormat="1" ht="12.75">
      <c r="A14" s="93" t="s">
        <v>161</v>
      </c>
      <c r="B14" s="175">
        <v>252058.67012</v>
      </c>
      <c r="C14" s="175">
        <v>214328.24462</v>
      </c>
      <c r="D14" s="175">
        <v>179370.9</v>
      </c>
      <c r="E14" s="177">
        <v>-16.31019032604813</v>
      </c>
      <c r="F14" s="204"/>
      <c r="G14" s="175">
        <v>120015.97135</v>
      </c>
      <c r="H14" s="175">
        <v>95225.36948000001</v>
      </c>
      <c r="I14" s="175">
        <v>62374.11816</v>
      </c>
      <c r="J14" s="177">
        <v>-34.49842358122821</v>
      </c>
      <c r="K14" s="156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</row>
    <row r="15" spans="1:41" s="159" customFormat="1" ht="12.75">
      <c r="A15" s="93" t="s">
        <v>112</v>
      </c>
      <c r="B15" s="175">
        <v>7.001</v>
      </c>
      <c r="C15" s="175">
        <v>0.15</v>
      </c>
      <c r="D15" s="175">
        <v>1.5</v>
      </c>
      <c r="E15" s="177">
        <v>900</v>
      </c>
      <c r="F15" s="204"/>
      <c r="G15" s="175">
        <v>4.18678</v>
      </c>
      <c r="H15" s="175">
        <v>0.46204</v>
      </c>
      <c r="I15" s="175">
        <v>2.42256</v>
      </c>
      <c r="J15" s="177">
        <v>424.3182408449484</v>
      </c>
      <c r="K15" s="156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</row>
    <row r="16" spans="1:41" s="159" customFormat="1" ht="12.75">
      <c r="A16" s="93" t="s">
        <v>8</v>
      </c>
      <c r="B16" s="175">
        <v>1790531.5740600005</v>
      </c>
      <c r="C16" s="175">
        <v>1706747.0976729002</v>
      </c>
      <c r="D16" s="175">
        <v>1920480.15211</v>
      </c>
      <c r="E16" s="177">
        <v>12.522830988171506</v>
      </c>
      <c r="F16" s="204"/>
      <c r="G16" s="175">
        <v>645742.1433499999</v>
      </c>
      <c r="H16" s="175">
        <v>652076.31737</v>
      </c>
      <c r="I16" s="175">
        <v>613855.3801099999</v>
      </c>
      <c r="J16" s="177">
        <v>-5.86142085548444</v>
      </c>
      <c r="K16" s="156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</row>
    <row r="17" spans="1:41" s="159" customFormat="1" ht="12.75">
      <c r="A17" s="93"/>
      <c r="B17" s="175"/>
      <c r="C17" s="175"/>
      <c r="D17" s="175"/>
      <c r="E17" s="177"/>
      <c r="F17" s="175"/>
      <c r="G17" s="175"/>
      <c r="H17" s="175"/>
      <c r="I17" s="205"/>
      <c r="J17" s="177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</row>
    <row r="18" spans="1:41" s="159" customFormat="1" ht="14.25">
      <c r="A18" s="178" t="s">
        <v>173</v>
      </c>
      <c r="B18" s="179">
        <v>18692.740808200004</v>
      </c>
      <c r="C18" s="179">
        <v>19649.6522453</v>
      </c>
      <c r="D18" s="179">
        <v>21723.812535899997</v>
      </c>
      <c r="E18" s="172">
        <v>10.555709916424178</v>
      </c>
      <c r="F18" s="179"/>
      <c r="G18" s="179">
        <v>69746.57669999999</v>
      </c>
      <c r="H18" s="179">
        <v>67622.26975</v>
      </c>
      <c r="I18" s="179">
        <v>69040.20078</v>
      </c>
      <c r="J18" s="172">
        <v>2.096840338607535</v>
      </c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</row>
    <row r="19" spans="1:41" s="159" customFormat="1" ht="12.75">
      <c r="A19" s="93" t="s">
        <v>9</v>
      </c>
      <c r="B19" s="206">
        <v>335.38844</v>
      </c>
      <c r="C19" s="204">
        <v>258.52236</v>
      </c>
      <c r="D19" s="204">
        <v>110.94574</v>
      </c>
      <c r="E19" s="177">
        <v>-57.084663779179486</v>
      </c>
      <c r="F19" s="206"/>
      <c r="G19" s="204">
        <v>3120.3463399999996</v>
      </c>
      <c r="H19" s="204">
        <v>2520.96915</v>
      </c>
      <c r="I19" s="204">
        <v>1441.5036099999998</v>
      </c>
      <c r="J19" s="177">
        <v>-42.81946647383607</v>
      </c>
      <c r="K19" s="156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  <row r="20" spans="1:41" s="159" customFormat="1" ht="12.75">
      <c r="A20" s="93" t="s">
        <v>10</v>
      </c>
      <c r="B20" s="206">
        <v>13106.154968900002</v>
      </c>
      <c r="C20" s="204">
        <v>13238.4633196</v>
      </c>
      <c r="D20" s="204">
        <v>15224.359795399998</v>
      </c>
      <c r="E20" s="177">
        <v>15.000959158604246</v>
      </c>
      <c r="F20" s="204"/>
      <c r="G20" s="204">
        <v>44458.600419999995</v>
      </c>
      <c r="H20" s="204">
        <v>45607.12934000001</v>
      </c>
      <c r="I20" s="204">
        <v>47105.12941</v>
      </c>
      <c r="J20" s="177">
        <v>3.284574345454729</v>
      </c>
      <c r="K20" s="156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</row>
    <row r="21" spans="1:41" s="159" customFormat="1" ht="12.75">
      <c r="A21" s="93" t="s">
        <v>11</v>
      </c>
      <c r="B21" s="206">
        <v>973.24939</v>
      </c>
      <c r="C21" s="204">
        <v>701.0484931000001</v>
      </c>
      <c r="D21" s="204">
        <v>672.7956239</v>
      </c>
      <c r="E21" s="177">
        <v>-4.03008771548275</v>
      </c>
      <c r="F21" s="204"/>
      <c r="G21" s="204">
        <v>11392.191040000002</v>
      </c>
      <c r="H21" s="204">
        <v>7548.5695</v>
      </c>
      <c r="I21" s="204">
        <v>8223.578280000002</v>
      </c>
      <c r="J21" s="177">
        <v>8.942207924296142</v>
      </c>
      <c r="K21" s="156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</row>
    <row r="22" spans="1:41" s="159" customFormat="1" ht="12.75">
      <c r="A22" s="93" t="s">
        <v>12</v>
      </c>
      <c r="B22" s="206">
        <v>4277.9480093</v>
      </c>
      <c r="C22" s="204">
        <v>5451.618072599999</v>
      </c>
      <c r="D22" s="204">
        <v>5715.7113766</v>
      </c>
      <c r="E22" s="177">
        <v>4.84431045027425</v>
      </c>
      <c r="F22" s="204"/>
      <c r="G22" s="204">
        <v>10775.4389</v>
      </c>
      <c r="H22" s="204">
        <v>11945.601759999998</v>
      </c>
      <c r="I22" s="204">
        <v>12269.98948</v>
      </c>
      <c r="J22" s="177">
        <v>2.715541054501074</v>
      </c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1:41" s="159" customFormat="1" ht="12.75">
      <c r="A23" s="93"/>
      <c r="B23" s="204"/>
      <c r="C23" s="204"/>
      <c r="D23" s="204"/>
      <c r="E23" s="177"/>
      <c r="F23" s="204"/>
      <c r="G23" s="204"/>
      <c r="H23" s="204"/>
      <c r="I23" s="204"/>
      <c r="J23" s="177"/>
      <c r="K23" s="156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1:41" s="159" customFormat="1" ht="12.75">
      <c r="A24" s="178" t="s">
        <v>13</v>
      </c>
      <c r="B24" s="179">
        <v>1389.2069759999997</v>
      </c>
      <c r="C24" s="179">
        <v>1568.9551767000003</v>
      </c>
      <c r="D24" s="179">
        <v>1342.25573</v>
      </c>
      <c r="E24" s="172">
        <v>-14.44907095286301</v>
      </c>
      <c r="F24" s="179"/>
      <c r="G24" s="179">
        <v>6880.443539999999</v>
      </c>
      <c r="H24" s="179">
        <v>6852.126850000001</v>
      </c>
      <c r="I24" s="179">
        <v>5921.94116</v>
      </c>
      <c r="J24" s="172">
        <v>-13.575138206905791</v>
      </c>
      <c r="K24" s="156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1:41" s="159" customFormat="1" ht="12.75">
      <c r="A25" s="93" t="s">
        <v>14</v>
      </c>
      <c r="B25" s="204">
        <v>136.97590999999997</v>
      </c>
      <c r="C25" s="204">
        <v>173.93439999999995</v>
      </c>
      <c r="D25" s="204">
        <v>86.96977000000001</v>
      </c>
      <c r="E25" s="177">
        <v>-49.9985224314454</v>
      </c>
      <c r="F25" s="204"/>
      <c r="G25" s="204">
        <v>2717.93696</v>
      </c>
      <c r="H25" s="204">
        <v>2382.0689600000005</v>
      </c>
      <c r="I25" s="204">
        <v>2663.5965300000003</v>
      </c>
      <c r="J25" s="177">
        <v>11.818615444281662</v>
      </c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1:41" s="159" customFormat="1" ht="12.75">
      <c r="A26" s="93" t="s">
        <v>15</v>
      </c>
      <c r="B26" s="204">
        <v>0.749</v>
      </c>
      <c r="C26" s="204">
        <v>0.32539999999999997</v>
      </c>
      <c r="D26" s="204">
        <v>2.986</v>
      </c>
      <c r="E26" s="177">
        <v>817.6398279041182</v>
      </c>
      <c r="F26" s="204"/>
      <c r="G26" s="204">
        <v>309.86269</v>
      </c>
      <c r="H26" s="204">
        <v>99.92746</v>
      </c>
      <c r="I26" s="204">
        <v>612.13933</v>
      </c>
      <c r="J26" s="177">
        <v>512.583698214685</v>
      </c>
      <c r="K26" s="156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1:41" s="159" customFormat="1" ht="12.75" customHeight="1">
      <c r="A27" s="93" t="s">
        <v>163</v>
      </c>
      <c r="B27" s="204">
        <v>1251.4820659999998</v>
      </c>
      <c r="C27" s="204">
        <v>1394.6953767000002</v>
      </c>
      <c r="D27" s="204">
        <v>1252.29996</v>
      </c>
      <c r="E27" s="177">
        <v>-10.209786242851322</v>
      </c>
      <c r="F27" s="204"/>
      <c r="G27" s="204">
        <v>3852.6438899999994</v>
      </c>
      <c r="H27" s="204">
        <v>4370.13043</v>
      </c>
      <c r="I27" s="204">
        <v>2646.2052999999996</v>
      </c>
      <c r="J27" s="177">
        <v>-39.447910253790766</v>
      </c>
      <c r="K27" s="156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1:41" s="159" customFormat="1" ht="12.75">
      <c r="A28" s="93"/>
      <c r="B28" s="175"/>
      <c r="C28" s="175"/>
      <c r="D28" s="175"/>
      <c r="E28" s="177"/>
      <c r="F28" s="175"/>
      <c r="G28" s="175"/>
      <c r="H28" s="175"/>
      <c r="I28" s="204"/>
      <c r="J28" s="177"/>
      <c r="K28" s="156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1:41" s="159" customFormat="1" ht="12.75">
      <c r="A29" s="178" t="s">
        <v>164</v>
      </c>
      <c r="B29" s="179"/>
      <c r="C29" s="179"/>
      <c r="D29" s="179"/>
      <c r="E29" s="172"/>
      <c r="F29" s="179"/>
      <c r="G29" s="179">
        <v>2057.8171899999998</v>
      </c>
      <c r="H29" s="179">
        <v>1111.0808399999999</v>
      </c>
      <c r="I29" s="179">
        <v>1579.72937</v>
      </c>
      <c r="J29" s="172">
        <v>42.17951683875677</v>
      </c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1:41" s="159" customFormat="1" ht="12.75">
      <c r="A30" s="207" t="s">
        <v>16</v>
      </c>
      <c r="B30" s="204">
        <v>85.2919878</v>
      </c>
      <c r="C30" s="204">
        <v>13.4290516</v>
      </c>
      <c r="D30" s="204">
        <v>17.3047206</v>
      </c>
      <c r="E30" s="177">
        <v>28.860332921797692</v>
      </c>
      <c r="F30" s="204"/>
      <c r="G30" s="204">
        <v>420.06732</v>
      </c>
      <c r="H30" s="204">
        <v>188.15785</v>
      </c>
      <c r="I30" s="204">
        <v>572.25784</v>
      </c>
      <c r="J30" s="177">
        <v>204.13710615847276</v>
      </c>
      <c r="K30" s="156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1:41" s="175" customFormat="1" ht="12.75">
      <c r="A31" s="93" t="s">
        <v>17</v>
      </c>
      <c r="B31" s="204">
        <v>626.5910039</v>
      </c>
      <c r="C31" s="204">
        <v>312.72969000000006</v>
      </c>
      <c r="D31" s="204">
        <v>298.71873300000004</v>
      </c>
      <c r="E31" s="177">
        <v>-4.480213247421446</v>
      </c>
      <c r="F31" s="204"/>
      <c r="G31" s="204">
        <v>1637.7498699999996</v>
      </c>
      <c r="H31" s="204">
        <v>922.9229899999999</v>
      </c>
      <c r="I31" s="204">
        <v>1007.4715300000001</v>
      </c>
      <c r="J31" s="177">
        <v>9.160952854798879</v>
      </c>
      <c r="K31" s="173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s="159" customFormat="1" ht="12.75">
      <c r="A32" s="93"/>
      <c r="B32" s="175"/>
      <c r="C32" s="175"/>
      <c r="D32" s="175"/>
      <c r="E32" s="177"/>
      <c r="F32" s="175"/>
      <c r="G32" s="175"/>
      <c r="H32" s="175"/>
      <c r="J32" s="177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</row>
    <row r="33" spans="1:41" s="159" customFormat="1" ht="12.75">
      <c r="A33" s="176" t="s">
        <v>147</v>
      </c>
      <c r="B33" s="176"/>
      <c r="C33" s="176"/>
      <c r="D33" s="176"/>
      <c r="E33" s="172"/>
      <c r="F33" s="176"/>
      <c r="G33" s="176">
        <v>18924.056409999997</v>
      </c>
      <c r="H33" s="176">
        <v>16030.56617</v>
      </c>
      <c r="I33" s="176">
        <v>13366.743600000003</v>
      </c>
      <c r="J33" s="172">
        <v>-16.617145905832956</v>
      </c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</row>
    <row r="34" spans="1:41" s="159" customFormat="1" ht="12.75">
      <c r="A34" s="93" t="s">
        <v>18</v>
      </c>
      <c r="B34" s="204">
        <v>34</v>
      </c>
      <c r="C34" s="204">
        <v>52</v>
      </c>
      <c r="D34" s="204">
        <v>21</v>
      </c>
      <c r="E34" s="177">
        <v>-59.61538461538461</v>
      </c>
      <c r="F34" s="204"/>
      <c r="G34" s="204">
        <v>410.55254</v>
      </c>
      <c r="H34" s="204">
        <v>1147.96831</v>
      </c>
      <c r="I34" s="204">
        <v>523.59985</v>
      </c>
      <c r="J34" s="177">
        <v>-54.388997898382755</v>
      </c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</row>
    <row r="35" spans="1:41" s="159" customFormat="1" ht="12.75">
      <c r="A35" s="93" t="s">
        <v>19</v>
      </c>
      <c r="B35" s="204">
        <v>2</v>
      </c>
      <c r="C35" s="204">
        <v>9</v>
      </c>
      <c r="D35" s="204">
        <v>7201</v>
      </c>
      <c r="E35" s="177">
        <v>79911.11111111111</v>
      </c>
      <c r="F35" s="204"/>
      <c r="G35" s="204">
        <v>3.008</v>
      </c>
      <c r="H35" s="204">
        <v>524.68498</v>
      </c>
      <c r="I35" s="204">
        <v>81.834</v>
      </c>
      <c r="J35" s="177">
        <v>-84.40321276206535</v>
      </c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</row>
    <row r="36" spans="1:11" s="158" customFormat="1" ht="12.75">
      <c r="A36" s="207" t="s">
        <v>20</v>
      </c>
      <c r="B36" s="204">
        <v>1</v>
      </c>
      <c r="C36" s="204">
        <v>3</v>
      </c>
      <c r="D36" s="204">
        <v>5</v>
      </c>
      <c r="E36" s="177">
        <v>66.66666666666669</v>
      </c>
      <c r="F36" s="204"/>
      <c r="G36" s="204">
        <v>183.16191</v>
      </c>
      <c r="H36" s="204">
        <v>7.728899999999999</v>
      </c>
      <c r="I36" s="204">
        <v>47.486489999999996</v>
      </c>
      <c r="J36" s="177">
        <v>514.4016612972091</v>
      </c>
      <c r="K36" s="156"/>
    </row>
    <row r="37" spans="1:10" ht="12.75">
      <c r="A37" s="93" t="s">
        <v>21</v>
      </c>
      <c r="B37" s="204"/>
      <c r="C37" s="204"/>
      <c r="D37" s="204"/>
      <c r="E37" s="177"/>
      <c r="F37" s="175"/>
      <c r="G37" s="204">
        <v>18327.333959999996</v>
      </c>
      <c r="H37" s="204">
        <v>14350.18398</v>
      </c>
      <c r="I37" s="204">
        <v>12713.823260000003</v>
      </c>
      <c r="J37" s="177">
        <v>-11.403064394718626</v>
      </c>
    </row>
    <row r="38" spans="1:33" ht="12.75">
      <c r="A38" s="159"/>
      <c r="B38" s="204"/>
      <c r="C38" s="204"/>
      <c r="D38" s="204"/>
      <c r="E38" s="159"/>
      <c r="F38" s="175"/>
      <c r="G38" s="175"/>
      <c r="H38" s="175"/>
      <c r="I38" s="204"/>
      <c r="J38" s="159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</row>
    <row r="39" spans="1:33" ht="14.25">
      <c r="A39" s="85" t="s">
        <v>174</v>
      </c>
      <c r="B39" s="210"/>
      <c r="C39" s="209"/>
      <c r="D39" s="209"/>
      <c r="E39" s="209"/>
      <c r="F39" s="209"/>
      <c r="G39" s="209"/>
      <c r="H39" s="209"/>
      <c r="I39" s="209"/>
      <c r="J39" s="209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</row>
    <row r="40" spans="2:10" ht="12.75">
      <c r="B40" s="175"/>
      <c r="C40" s="175"/>
      <c r="D40" s="159"/>
      <c r="E40" s="175"/>
      <c r="F40" s="175"/>
      <c r="G40" s="175"/>
      <c r="H40" s="159"/>
      <c r="I40" s="203"/>
      <c r="J40" s="175"/>
    </row>
    <row r="41" spans="2:33" ht="12.75">
      <c r="B41" s="182"/>
      <c r="C41" s="182"/>
      <c r="D41" s="182"/>
      <c r="E41" s="182"/>
      <c r="F41" s="182"/>
      <c r="G41" s="182"/>
      <c r="H41" s="182"/>
      <c r="I41" s="182"/>
      <c r="J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</row>
    <row r="42" spans="2:33" ht="12.75">
      <c r="B42" s="182"/>
      <c r="C42" s="182"/>
      <c r="D42" s="182"/>
      <c r="E42" s="182"/>
      <c r="F42" s="182"/>
      <c r="G42" s="182"/>
      <c r="H42" s="182"/>
      <c r="I42" s="182"/>
      <c r="J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</row>
    <row r="43" spans="2:33" ht="12.75">
      <c r="B43" s="182"/>
      <c r="C43" s="182"/>
      <c r="D43" s="182"/>
      <c r="E43" s="182"/>
      <c r="F43" s="182"/>
      <c r="G43" s="182"/>
      <c r="H43" s="182"/>
      <c r="I43" s="182"/>
      <c r="J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</row>
    <row r="44" spans="2:33" ht="12.75">
      <c r="B44" s="182"/>
      <c r="C44" s="182"/>
      <c r="D44" s="182"/>
      <c r="E44" s="182"/>
      <c r="F44" s="182"/>
      <c r="G44" s="182"/>
      <c r="H44" s="182"/>
      <c r="I44" s="182"/>
      <c r="J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</row>
    <row r="45" spans="2:33" ht="12.75">
      <c r="B45" s="182"/>
      <c r="C45" s="182"/>
      <c r="D45" s="182"/>
      <c r="E45" s="182"/>
      <c r="F45" s="182"/>
      <c r="G45" s="182"/>
      <c r="H45" s="182"/>
      <c r="I45" s="182"/>
      <c r="J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</row>
    <row r="46" spans="2:33" ht="12.75">
      <c r="B46" s="182"/>
      <c r="C46" s="182"/>
      <c r="D46" s="182"/>
      <c r="E46" s="182"/>
      <c r="F46" s="182"/>
      <c r="G46" s="182"/>
      <c r="H46" s="182"/>
      <c r="I46" s="182"/>
      <c r="J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</row>
    <row r="47" spans="2:33" ht="12.75">
      <c r="B47" s="182"/>
      <c r="C47" s="182"/>
      <c r="D47" s="182"/>
      <c r="E47" s="182"/>
      <c r="F47" s="182"/>
      <c r="G47" s="182"/>
      <c r="H47" s="182"/>
      <c r="I47" s="182"/>
      <c r="J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</row>
    <row r="48" spans="2:33" ht="12.75">
      <c r="B48" s="182"/>
      <c r="C48" s="182"/>
      <c r="D48" s="182"/>
      <c r="E48" s="182"/>
      <c r="F48" s="182"/>
      <c r="G48" s="182"/>
      <c r="H48" s="182"/>
      <c r="I48" s="182"/>
      <c r="J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</row>
    <row r="49" spans="2:33" ht="12.75">
      <c r="B49" s="182"/>
      <c r="C49" s="182"/>
      <c r="D49" s="182"/>
      <c r="E49" s="182"/>
      <c r="F49" s="182"/>
      <c r="G49" s="182"/>
      <c r="H49" s="182"/>
      <c r="I49" s="182"/>
      <c r="J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</row>
    <row r="50" spans="2:33" ht="12.75">
      <c r="B50" s="182"/>
      <c r="C50" s="182"/>
      <c r="D50" s="182"/>
      <c r="E50" s="182"/>
      <c r="F50" s="182"/>
      <c r="G50" s="182"/>
      <c r="H50" s="182"/>
      <c r="I50" s="182"/>
      <c r="J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</row>
    <row r="51" spans="2:33" ht="12.75">
      <c r="B51" s="182"/>
      <c r="C51" s="182"/>
      <c r="D51" s="182"/>
      <c r="E51" s="182"/>
      <c r="F51" s="182"/>
      <c r="G51" s="182"/>
      <c r="H51" s="182"/>
      <c r="I51" s="182"/>
      <c r="J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</row>
    <row r="52" spans="2:33" ht="12.75">
      <c r="B52" s="182"/>
      <c r="C52" s="182"/>
      <c r="D52" s="182"/>
      <c r="E52" s="182"/>
      <c r="F52" s="182"/>
      <c r="G52" s="182"/>
      <c r="H52" s="182"/>
      <c r="I52" s="182"/>
      <c r="J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</row>
    <row r="53" spans="2:33" ht="12.75">
      <c r="B53" s="182"/>
      <c r="C53" s="182"/>
      <c r="D53" s="182"/>
      <c r="E53" s="182"/>
      <c r="F53" s="182"/>
      <c r="G53" s="182"/>
      <c r="H53" s="182"/>
      <c r="I53" s="182"/>
      <c r="J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</row>
    <row r="54" spans="2:33" ht="12.75">
      <c r="B54" s="182"/>
      <c r="C54" s="182"/>
      <c r="D54" s="182"/>
      <c r="E54" s="182"/>
      <c r="F54" s="182"/>
      <c r="G54" s="182"/>
      <c r="H54" s="182"/>
      <c r="I54" s="182"/>
      <c r="J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</row>
    <row r="55" spans="2:33" ht="12.75">
      <c r="B55" s="182"/>
      <c r="C55" s="182"/>
      <c r="D55" s="182"/>
      <c r="E55" s="182"/>
      <c r="F55" s="182"/>
      <c r="G55" s="182"/>
      <c r="H55" s="182"/>
      <c r="I55" s="182"/>
      <c r="J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</row>
    <row r="56" spans="2:33" ht="12.75">
      <c r="B56" s="182"/>
      <c r="C56" s="182"/>
      <c r="D56" s="182"/>
      <c r="E56" s="182"/>
      <c r="F56" s="182"/>
      <c r="G56" s="182"/>
      <c r="H56" s="182"/>
      <c r="I56" s="182"/>
      <c r="J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</row>
    <row r="57" spans="2:33" ht="12.75">
      <c r="B57" s="182"/>
      <c r="C57" s="182"/>
      <c r="D57" s="182"/>
      <c r="E57" s="182"/>
      <c r="F57" s="182"/>
      <c r="G57" s="182"/>
      <c r="H57" s="182"/>
      <c r="I57" s="182"/>
      <c r="J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</row>
    <row r="58" spans="2:33" ht="12.75">
      <c r="B58" s="182"/>
      <c r="C58" s="182"/>
      <c r="D58" s="182"/>
      <c r="E58" s="182"/>
      <c r="F58" s="182"/>
      <c r="G58" s="182"/>
      <c r="H58" s="182"/>
      <c r="I58" s="182"/>
      <c r="J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</row>
    <row r="59" spans="2:33" ht="12.75">
      <c r="B59" s="182"/>
      <c r="C59" s="182"/>
      <c r="D59" s="182"/>
      <c r="E59" s="182"/>
      <c r="F59" s="182"/>
      <c r="G59" s="182"/>
      <c r="H59" s="182"/>
      <c r="I59" s="182"/>
      <c r="J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</row>
    <row r="60" spans="2:33" ht="12.75">
      <c r="B60" s="182"/>
      <c r="C60" s="182"/>
      <c r="D60" s="182"/>
      <c r="E60" s="182"/>
      <c r="F60" s="182"/>
      <c r="G60" s="182"/>
      <c r="H60" s="182"/>
      <c r="I60" s="182"/>
      <c r="J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</row>
    <row r="61" spans="2:33" ht="12.75">
      <c r="B61" s="182"/>
      <c r="C61" s="182"/>
      <c r="D61" s="182"/>
      <c r="E61" s="182"/>
      <c r="F61" s="182"/>
      <c r="G61" s="182"/>
      <c r="H61" s="182"/>
      <c r="I61" s="182"/>
      <c r="J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</row>
    <row r="62" spans="2:33" ht="12.75">
      <c r="B62" s="182"/>
      <c r="C62" s="182"/>
      <c r="D62" s="182"/>
      <c r="E62" s="182"/>
      <c r="F62" s="182"/>
      <c r="G62" s="182"/>
      <c r="H62" s="182"/>
      <c r="I62" s="182"/>
      <c r="J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</row>
    <row r="63" spans="2:33" ht="12.75">
      <c r="B63" s="182"/>
      <c r="C63" s="182"/>
      <c r="D63" s="182"/>
      <c r="E63" s="182"/>
      <c r="F63" s="182"/>
      <c r="G63" s="182"/>
      <c r="H63" s="182"/>
      <c r="I63" s="182"/>
      <c r="J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</row>
    <row r="64" spans="2:33" ht="12.75">
      <c r="B64" s="182"/>
      <c r="C64" s="182"/>
      <c r="D64" s="182"/>
      <c r="E64" s="182"/>
      <c r="F64" s="182"/>
      <c r="G64" s="182"/>
      <c r="H64" s="182"/>
      <c r="I64" s="182"/>
      <c r="J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</row>
    <row r="65" spans="2:33" ht="12.75">
      <c r="B65" s="182"/>
      <c r="C65" s="182"/>
      <c r="D65" s="182"/>
      <c r="E65" s="182"/>
      <c r="F65" s="182"/>
      <c r="G65" s="182"/>
      <c r="H65" s="182"/>
      <c r="I65" s="182"/>
      <c r="J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</row>
    <row r="66" spans="2:33" ht="12.75">
      <c r="B66" s="182"/>
      <c r="C66" s="182"/>
      <c r="D66" s="182"/>
      <c r="E66" s="182"/>
      <c r="F66" s="182"/>
      <c r="G66" s="182"/>
      <c r="H66" s="182"/>
      <c r="I66" s="182"/>
      <c r="J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</row>
    <row r="67" spans="2:33" ht="12.75">
      <c r="B67" s="182"/>
      <c r="C67" s="182"/>
      <c r="D67" s="182"/>
      <c r="E67" s="182"/>
      <c r="F67" s="182"/>
      <c r="G67" s="182"/>
      <c r="H67" s="182"/>
      <c r="I67" s="182"/>
      <c r="J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</row>
    <row r="68" spans="2:33" ht="12.75">
      <c r="B68" s="182"/>
      <c r="C68" s="182"/>
      <c r="D68" s="182"/>
      <c r="E68" s="182"/>
      <c r="F68" s="182"/>
      <c r="G68" s="182"/>
      <c r="H68" s="182"/>
      <c r="I68" s="182"/>
      <c r="J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</row>
    <row r="69" spans="2:33" ht="12.75">
      <c r="B69" s="182"/>
      <c r="C69" s="182"/>
      <c r="D69" s="182"/>
      <c r="E69" s="182"/>
      <c r="F69" s="182"/>
      <c r="G69" s="182"/>
      <c r="H69" s="182"/>
      <c r="I69" s="182"/>
      <c r="J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</row>
    <row r="70" spans="2:33" ht="12.75">
      <c r="B70" s="182"/>
      <c r="C70" s="182"/>
      <c r="D70" s="182"/>
      <c r="E70" s="182"/>
      <c r="F70" s="182"/>
      <c r="G70" s="182"/>
      <c r="H70" s="182"/>
      <c r="I70" s="182"/>
      <c r="J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</row>
    <row r="71" spans="2:33" ht="12.75">
      <c r="B71" s="182"/>
      <c r="C71" s="182"/>
      <c r="D71" s="182"/>
      <c r="E71" s="182"/>
      <c r="F71" s="182"/>
      <c r="G71" s="182"/>
      <c r="H71" s="182"/>
      <c r="I71" s="182"/>
      <c r="J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</row>
    <row r="72" spans="2:33" ht="12.75">
      <c r="B72" s="182"/>
      <c r="C72" s="182"/>
      <c r="D72" s="182"/>
      <c r="E72" s="182"/>
      <c r="F72" s="182"/>
      <c r="G72" s="182"/>
      <c r="H72" s="182"/>
      <c r="I72" s="182"/>
      <c r="J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</row>
    <row r="73" spans="2:33" ht="12.75">
      <c r="B73" s="182"/>
      <c r="C73" s="182"/>
      <c r="D73" s="182"/>
      <c r="E73" s="182"/>
      <c r="F73" s="182"/>
      <c r="G73" s="182"/>
      <c r="H73" s="182"/>
      <c r="I73" s="182"/>
      <c r="J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</row>
    <row r="74" spans="2:33" ht="12.75">
      <c r="B74" s="182"/>
      <c r="C74" s="182"/>
      <c r="D74" s="182"/>
      <c r="E74" s="182"/>
      <c r="F74" s="182"/>
      <c r="G74" s="182"/>
      <c r="H74" s="182"/>
      <c r="I74" s="182"/>
      <c r="J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</row>
    <row r="75" spans="2:33" ht="12.75">
      <c r="B75" s="182"/>
      <c r="C75" s="182"/>
      <c r="D75" s="182"/>
      <c r="E75" s="182"/>
      <c r="F75" s="182"/>
      <c r="G75" s="182"/>
      <c r="H75" s="182"/>
      <c r="I75" s="182"/>
      <c r="J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</row>
    <row r="76" spans="2:33" ht="12.75">
      <c r="B76" s="182"/>
      <c r="C76" s="182"/>
      <c r="D76" s="182"/>
      <c r="E76" s="182"/>
      <c r="F76" s="182"/>
      <c r="G76" s="182"/>
      <c r="H76" s="182"/>
      <c r="I76" s="182"/>
      <c r="J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</row>
    <row r="77" spans="2:33" ht="12.75">
      <c r="B77" s="182"/>
      <c r="C77" s="182"/>
      <c r="D77" s="182"/>
      <c r="E77" s="182"/>
      <c r="F77" s="182"/>
      <c r="G77" s="182"/>
      <c r="H77" s="182"/>
      <c r="I77" s="182"/>
      <c r="J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</row>
    <row r="78" spans="2:33" ht="12.75">
      <c r="B78" s="182"/>
      <c r="C78" s="182"/>
      <c r="D78" s="182"/>
      <c r="E78" s="182"/>
      <c r="F78" s="182"/>
      <c r="G78" s="182"/>
      <c r="H78" s="182"/>
      <c r="I78" s="182"/>
      <c r="J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</row>
    <row r="79" spans="2:33" ht="12.75">
      <c r="B79" s="182"/>
      <c r="C79" s="182"/>
      <c r="D79" s="182"/>
      <c r="E79" s="182"/>
      <c r="F79" s="182"/>
      <c r="G79" s="182"/>
      <c r="H79" s="182"/>
      <c r="I79" s="182"/>
      <c r="J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</row>
    <row r="80" spans="2:33" ht="12.75">
      <c r="B80" s="182"/>
      <c r="C80" s="182"/>
      <c r="D80" s="182"/>
      <c r="E80" s="182"/>
      <c r="F80" s="182"/>
      <c r="G80" s="182"/>
      <c r="H80" s="182"/>
      <c r="I80" s="182"/>
      <c r="J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</row>
    <row r="81" spans="2:33" ht="12.75">
      <c r="B81" s="182"/>
      <c r="C81" s="182"/>
      <c r="D81" s="182"/>
      <c r="E81" s="182"/>
      <c r="F81" s="182"/>
      <c r="G81" s="182"/>
      <c r="H81" s="182"/>
      <c r="I81" s="182"/>
      <c r="J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</row>
    <row r="82" spans="2:33" ht="12.75">
      <c r="B82" s="182"/>
      <c r="C82" s="182"/>
      <c r="D82" s="182"/>
      <c r="E82" s="182"/>
      <c r="F82" s="182"/>
      <c r="G82" s="182"/>
      <c r="H82" s="182"/>
      <c r="I82" s="182"/>
      <c r="J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</row>
    <row r="83" spans="2:33" ht="12.75">
      <c r="B83" s="182"/>
      <c r="C83" s="182"/>
      <c r="D83" s="182"/>
      <c r="E83" s="182"/>
      <c r="F83" s="182"/>
      <c r="G83" s="182"/>
      <c r="H83" s="182"/>
      <c r="I83" s="182"/>
      <c r="J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</row>
    <row r="84" spans="2:33" ht="12.75">
      <c r="B84" s="182"/>
      <c r="C84" s="182"/>
      <c r="D84" s="182"/>
      <c r="E84" s="182"/>
      <c r="F84" s="182"/>
      <c r="G84" s="182"/>
      <c r="H84" s="182"/>
      <c r="I84" s="182"/>
      <c r="J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</row>
    <row r="85" spans="2:33" ht="12.75">
      <c r="B85" s="182"/>
      <c r="C85" s="182"/>
      <c r="D85" s="182"/>
      <c r="E85" s="182"/>
      <c r="F85" s="182"/>
      <c r="G85" s="182"/>
      <c r="H85" s="182"/>
      <c r="I85" s="182"/>
      <c r="J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</row>
    <row r="86" spans="2:33" ht="12.75">
      <c r="B86" s="182"/>
      <c r="C86" s="182"/>
      <c r="D86" s="182"/>
      <c r="E86" s="182"/>
      <c r="F86" s="182"/>
      <c r="G86" s="182"/>
      <c r="H86" s="182"/>
      <c r="I86" s="182"/>
      <c r="J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</row>
    <row r="87" spans="2:33" ht="12.75">
      <c r="B87" s="182"/>
      <c r="C87" s="182"/>
      <c r="D87" s="182"/>
      <c r="E87" s="182"/>
      <c r="F87" s="182"/>
      <c r="G87" s="182"/>
      <c r="H87" s="182"/>
      <c r="I87" s="182"/>
      <c r="J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</row>
    <row r="88" spans="2:33" ht="12.75">
      <c r="B88" s="182"/>
      <c r="C88" s="182"/>
      <c r="D88" s="182"/>
      <c r="E88" s="182"/>
      <c r="F88" s="182"/>
      <c r="G88" s="182"/>
      <c r="H88" s="182"/>
      <c r="I88" s="182"/>
      <c r="J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</row>
    <row r="89" spans="2:33" ht="12.75">
      <c r="B89" s="182"/>
      <c r="C89" s="182"/>
      <c r="D89" s="182"/>
      <c r="E89" s="182"/>
      <c r="F89" s="182"/>
      <c r="G89" s="182"/>
      <c r="H89" s="182"/>
      <c r="I89" s="182"/>
      <c r="J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</row>
    <row r="90" spans="2:33" ht="12.75">
      <c r="B90" s="182"/>
      <c r="C90" s="182"/>
      <c r="D90" s="182"/>
      <c r="E90" s="182"/>
      <c r="F90" s="182"/>
      <c r="G90" s="182"/>
      <c r="H90" s="182"/>
      <c r="I90" s="182"/>
      <c r="J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</row>
    <row r="91" spans="2:33" ht="12.75">
      <c r="B91" s="182"/>
      <c r="C91" s="182"/>
      <c r="D91" s="182"/>
      <c r="E91" s="182"/>
      <c r="F91" s="182"/>
      <c r="G91" s="182"/>
      <c r="H91" s="182"/>
      <c r="I91" s="182"/>
      <c r="J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</row>
    <row r="92" spans="2:33" ht="12.75">
      <c r="B92" s="182"/>
      <c r="C92" s="182"/>
      <c r="D92" s="182"/>
      <c r="E92" s="182"/>
      <c r="F92" s="182"/>
      <c r="G92" s="182"/>
      <c r="H92" s="182"/>
      <c r="I92" s="182"/>
      <c r="J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</row>
    <row r="93" spans="2:33" ht="12.75">
      <c r="B93" s="182"/>
      <c r="C93" s="182"/>
      <c r="D93" s="182"/>
      <c r="E93" s="182"/>
      <c r="F93" s="182"/>
      <c r="G93" s="182"/>
      <c r="H93" s="182"/>
      <c r="I93" s="182"/>
      <c r="J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</row>
    <row r="94" spans="2:33" ht="12.75">
      <c r="B94" s="182"/>
      <c r="C94" s="182"/>
      <c r="D94" s="182"/>
      <c r="E94" s="182"/>
      <c r="F94" s="182"/>
      <c r="G94" s="182"/>
      <c r="H94" s="182"/>
      <c r="I94" s="182"/>
      <c r="J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</row>
    <row r="95" spans="2:33" ht="12.75">
      <c r="B95" s="182"/>
      <c r="C95" s="182"/>
      <c r="D95" s="182"/>
      <c r="E95" s="182"/>
      <c r="F95" s="182"/>
      <c r="G95" s="182"/>
      <c r="H95" s="182"/>
      <c r="I95" s="182"/>
      <c r="J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</row>
    <row r="96" spans="2:33" ht="12.75">
      <c r="B96" s="182"/>
      <c r="C96" s="182"/>
      <c r="D96" s="182"/>
      <c r="E96" s="182"/>
      <c r="F96" s="182"/>
      <c r="G96" s="182"/>
      <c r="H96" s="182"/>
      <c r="I96" s="182"/>
      <c r="J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</row>
    <row r="97" spans="2:33" ht="12.75">
      <c r="B97" s="182"/>
      <c r="C97" s="182"/>
      <c r="D97" s="182"/>
      <c r="E97" s="182"/>
      <c r="F97" s="182"/>
      <c r="G97" s="182"/>
      <c r="H97" s="182"/>
      <c r="I97" s="182"/>
      <c r="J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</row>
    <row r="98" spans="2:33" ht="12.75">
      <c r="B98" s="182"/>
      <c r="C98" s="182"/>
      <c r="D98" s="182"/>
      <c r="E98" s="182"/>
      <c r="F98" s="182"/>
      <c r="G98" s="182"/>
      <c r="H98" s="182"/>
      <c r="I98" s="182"/>
      <c r="J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</row>
    <row r="99" spans="2:33" ht="12.75">
      <c r="B99" s="182"/>
      <c r="C99" s="182"/>
      <c r="D99" s="182"/>
      <c r="E99" s="182"/>
      <c r="F99" s="182"/>
      <c r="G99" s="182"/>
      <c r="H99" s="182"/>
      <c r="I99" s="182"/>
      <c r="J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</row>
    <row r="100" spans="2:33" ht="12.75">
      <c r="B100" s="182"/>
      <c r="C100" s="182"/>
      <c r="D100" s="182"/>
      <c r="E100" s="182"/>
      <c r="F100" s="182"/>
      <c r="G100" s="182"/>
      <c r="H100" s="182"/>
      <c r="I100" s="182"/>
      <c r="J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</row>
    <row r="101" spans="2:33" ht="12.75">
      <c r="B101" s="182"/>
      <c r="C101" s="182"/>
      <c r="D101" s="182"/>
      <c r="E101" s="182"/>
      <c r="F101" s="182"/>
      <c r="G101" s="182"/>
      <c r="H101" s="182"/>
      <c r="I101" s="182"/>
      <c r="J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</row>
    <row r="102" spans="2:33" ht="12.75">
      <c r="B102" s="182"/>
      <c r="C102" s="182"/>
      <c r="D102" s="182"/>
      <c r="E102" s="182"/>
      <c r="F102" s="182"/>
      <c r="G102" s="182"/>
      <c r="H102" s="182"/>
      <c r="I102" s="182"/>
      <c r="J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</row>
    <row r="103" spans="2:33" ht="12.75">
      <c r="B103" s="182"/>
      <c r="C103" s="182"/>
      <c r="D103" s="182"/>
      <c r="E103" s="182"/>
      <c r="F103" s="182"/>
      <c r="G103" s="182"/>
      <c r="H103" s="182"/>
      <c r="I103" s="182"/>
      <c r="J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</row>
    <row r="104" spans="2:33" ht="12.75">
      <c r="B104" s="182"/>
      <c r="C104" s="182"/>
      <c r="D104" s="182"/>
      <c r="E104" s="182"/>
      <c r="F104" s="182"/>
      <c r="G104" s="182"/>
      <c r="H104" s="182"/>
      <c r="I104" s="182"/>
      <c r="J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</row>
    <row r="105" spans="2:33" ht="12.75">
      <c r="B105" s="182"/>
      <c r="C105" s="182"/>
      <c r="D105" s="182"/>
      <c r="E105" s="182"/>
      <c r="F105" s="182"/>
      <c r="G105" s="182"/>
      <c r="H105" s="182"/>
      <c r="I105" s="182"/>
      <c r="J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</row>
    <row r="106" spans="2:33" ht="12.75">
      <c r="B106" s="182"/>
      <c r="C106" s="182"/>
      <c r="D106" s="182"/>
      <c r="E106" s="182"/>
      <c r="F106" s="182"/>
      <c r="G106" s="182"/>
      <c r="H106" s="182"/>
      <c r="I106" s="182"/>
      <c r="J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</row>
    <row r="107" spans="2:33" ht="12.75">
      <c r="B107" s="182"/>
      <c r="C107" s="182"/>
      <c r="D107" s="182"/>
      <c r="E107" s="182"/>
      <c r="F107" s="182"/>
      <c r="G107" s="182"/>
      <c r="H107" s="182"/>
      <c r="I107" s="182"/>
      <c r="J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</row>
    <row r="108" spans="2:33" ht="12.75">
      <c r="B108" s="182"/>
      <c r="C108" s="182"/>
      <c r="D108" s="182"/>
      <c r="E108" s="182"/>
      <c r="F108" s="182"/>
      <c r="G108" s="182"/>
      <c r="H108" s="182"/>
      <c r="I108" s="182"/>
      <c r="J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</row>
    <row r="109" spans="2:33" ht="12.75">
      <c r="B109" s="182"/>
      <c r="C109" s="182"/>
      <c r="D109" s="182"/>
      <c r="E109" s="182"/>
      <c r="F109" s="182"/>
      <c r="G109" s="182"/>
      <c r="H109" s="182"/>
      <c r="I109" s="182"/>
      <c r="J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</row>
    <row r="110" spans="2:33" ht="12.75">
      <c r="B110" s="182"/>
      <c r="C110" s="182"/>
      <c r="D110" s="182"/>
      <c r="E110" s="182"/>
      <c r="F110" s="182"/>
      <c r="G110" s="182"/>
      <c r="H110" s="182"/>
      <c r="I110" s="182"/>
      <c r="J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</row>
    <row r="111" spans="2:33" ht="12.75">
      <c r="B111" s="182"/>
      <c r="C111" s="182"/>
      <c r="D111" s="182"/>
      <c r="E111" s="182"/>
      <c r="F111" s="182"/>
      <c r="G111" s="182"/>
      <c r="H111" s="182"/>
      <c r="I111" s="182"/>
      <c r="J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</row>
    <row r="112" spans="2:33" ht="12.75">
      <c r="B112" s="182"/>
      <c r="C112" s="182"/>
      <c r="D112" s="182"/>
      <c r="E112" s="182"/>
      <c r="F112" s="182"/>
      <c r="G112" s="182"/>
      <c r="H112" s="182"/>
      <c r="I112" s="182"/>
      <c r="J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</row>
    <row r="113" spans="2:33" ht="12.75">
      <c r="B113" s="182"/>
      <c r="C113" s="182"/>
      <c r="D113" s="182"/>
      <c r="E113" s="182"/>
      <c r="F113" s="182"/>
      <c r="G113" s="182"/>
      <c r="H113" s="182"/>
      <c r="I113" s="182"/>
      <c r="J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</row>
    <row r="114" spans="2:33" ht="12.75">
      <c r="B114" s="182"/>
      <c r="C114" s="182"/>
      <c r="D114" s="182"/>
      <c r="E114" s="182"/>
      <c r="F114" s="182"/>
      <c r="G114" s="182"/>
      <c r="H114" s="182"/>
      <c r="I114" s="182"/>
      <c r="J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</row>
    <row r="115" spans="2:33" ht="12.75">
      <c r="B115" s="182"/>
      <c r="C115" s="182"/>
      <c r="D115" s="182"/>
      <c r="E115" s="182"/>
      <c r="F115" s="182"/>
      <c r="G115" s="182"/>
      <c r="H115" s="182"/>
      <c r="I115" s="182"/>
      <c r="J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</row>
    <row r="116" spans="2:33" ht="12.75">
      <c r="B116" s="182"/>
      <c r="C116" s="182"/>
      <c r="D116" s="182"/>
      <c r="E116" s="182"/>
      <c r="F116" s="182"/>
      <c r="G116" s="182"/>
      <c r="H116" s="182"/>
      <c r="I116" s="182"/>
      <c r="J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</row>
    <row r="117" spans="2:33" ht="12.75">
      <c r="B117" s="182"/>
      <c r="C117" s="182"/>
      <c r="D117" s="182"/>
      <c r="E117" s="182"/>
      <c r="F117" s="182"/>
      <c r="G117" s="182"/>
      <c r="H117" s="182"/>
      <c r="I117" s="182"/>
      <c r="J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</row>
    <row r="118" spans="2:33" ht="12.75">
      <c r="B118" s="182"/>
      <c r="C118" s="182"/>
      <c r="D118" s="182"/>
      <c r="E118" s="182"/>
      <c r="F118" s="182"/>
      <c r="G118" s="182"/>
      <c r="H118" s="182"/>
      <c r="I118" s="182"/>
      <c r="J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</row>
    <row r="119" spans="2:33" ht="12.75">
      <c r="B119" s="182"/>
      <c r="C119" s="182"/>
      <c r="D119" s="182"/>
      <c r="E119" s="182"/>
      <c r="F119" s="182"/>
      <c r="G119" s="182"/>
      <c r="H119" s="182"/>
      <c r="I119" s="182"/>
      <c r="J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</row>
    <row r="120" spans="2:33" ht="12.75">
      <c r="B120" s="182"/>
      <c r="C120" s="182"/>
      <c r="D120" s="182"/>
      <c r="E120" s="182"/>
      <c r="F120" s="182"/>
      <c r="G120" s="182"/>
      <c r="H120" s="182"/>
      <c r="I120" s="182"/>
      <c r="J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</row>
    <row r="121" spans="2:33" ht="12.75">
      <c r="B121" s="182"/>
      <c r="C121" s="182"/>
      <c r="D121" s="182"/>
      <c r="E121" s="182"/>
      <c r="F121" s="182"/>
      <c r="G121" s="182"/>
      <c r="H121" s="182"/>
      <c r="I121" s="182"/>
      <c r="J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</row>
    <row r="122" spans="2:33" ht="12.75">
      <c r="B122" s="182"/>
      <c r="C122" s="182"/>
      <c r="D122" s="182"/>
      <c r="E122" s="182"/>
      <c r="F122" s="182"/>
      <c r="G122" s="182"/>
      <c r="H122" s="182"/>
      <c r="I122" s="182"/>
      <c r="J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</row>
    <row r="123" spans="12:33" ht="12.75"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</row>
    <row r="124" spans="12:33" ht="12.75"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</row>
    <row r="125" spans="12:33" ht="12.75"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</row>
    <row r="126" spans="12:33" ht="12.75"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</row>
    <row r="127" spans="12:33" ht="12.75"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</row>
    <row r="128" spans="12:33" ht="12.75"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</row>
  </sheetData>
  <sheetProtection/>
  <mergeCells count="6">
    <mergeCell ref="A1:J1"/>
    <mergeCell ref="A2:J2"/>
    <mergeCell ref="B3:E3"/>
    <mergeCell ref="G3:J3"/>
    <mergeCell ref="B4:E4"/>
    <mergeCell ref="G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I22" sqref="I22"/>
    </sheetView>
  </sheetViews>
  <sheetFormatPr defaultColWidth="13.140625" defaultRowHeight="12.75"/>
  <cols>
    <col min="1" max="1" width="18.57421875" style="122" customWidth="1"/>
    <col min="2" max="2" width="13.140625" style="122" customWidth="1"/>
    <col min="3" max="3" width="16.28125" style="122" customWidth="1"/>
    <col min="4" max="10" width="13.140625" style="122" customWidth="1"/>
    <col min="11" max="163" width="13.140625" style="118" customWidth="1"/>
    <col min="164" max="16384" width="13.140625" style="122" customWidth="1"/>
  </cols>
  <sheetData>
    <row r="1" spans="1:163" s="115" customFormat="1" ht="21.75" customHeight="1">
      <c r="A1" s="249" t="s">
        <v>146</v>
      </c>
      <c r="B1" s="249"/>
      <c r="C1" s="249"/>
      <c r="D1" s="249"/>
      <c r="E1" s="249"/>
      <c r="F1" s="249"/>
      <c r="G1" s="249"/>
      <c r="H1" s="113"/>
      <c r="I1" s="113"/>
      <c r="J1" s="114"/>
      <c r="K1" s="114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</row>
    <row r="2" spans="1:163" s="115" customFormat="1" ht="12" customHeight="1">
      <c r="A2" s="250" t="s">
        <v>133</v>
      </c>
      <c r="B2" s="250"/>
      <c r="C2" s="250"/>
      <c r="D2" s="250"/>
      <c r="E2" s="250"/>
      <c r="F2" s="250"/>
      <c r="G2" s="250"/>
      <c r="H2" s="111"/>
      <c r="I2" s="111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</row>
    <row r="3" spans="1:163" s="115" customFormat="1" ht="24.75" customHeight="1">
      <c r="A3" s="251" t="s">
        <v>137</v>
      </c>
      <c r="B3" s="251"/>
      <c r="C3" s="251"/>
      <c r="D3" s="251"/>
      <c r="E3" s="251"/>
      <c r="F3" s="251"/>
      <c r="G3" s="251"/>
      <c r="H3" s="116"/>
      <c r="I3" s="116"/>
      <c r="J3" s="113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</row>
    <row r="4" spans="1:163" s="115" customFormat="1" ht="17.25" customHeight="1">
      <c r="A4" s="192"/>
      <c r="B4" s="118"/>
      <c r="C4" s="118"/>
      <c r="D4" s="118"/>
      <c r="E4" s="118"/>
      <c r="F4" s="113"/>
      <c r="G4" s="113"/>
      <c r="H4" s="117"/>
      <c r="I4" s="113"/>
      <c r="J4" s="113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</row>
    <row r="5" spans="1:163" s="115" customFormat="1" ht="46.5" customHeight="1">
      <c r="A5" s="99" t="s">
        <v>24</v>
      </c>
      <c r="B5" s="99" t="s">
        <v>112</v>
      </c>
      <c r="C5" s="99" t="s">
        <v>25</v>
      </c>
      <c r="D5" s="99" t="s">
        <v>26</v>
      </c>
      <c r="E5" s="99" t="s">
        <v>27</v>
      </c>
      <c r="F5" s="99" t="s">
        <v>28</v>
      </c>
      <c r="G5" s="99" t="s">
        <v>6</v>
      </c>
      <c r="H5" s="117"/>
      <c r="I5" s="119"/>
      <c r="J5" s="119"/>
      <c r="K5" s="119"/>
      <c r="L5" s="119"/>
      <c r="M5" s="119"/>
      <c r="N5" s="119"/>
      <c r="O5" s="119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</row>
    <row r="6" spans="1:163" s="115" customFormat="1" ht="18" customHeight="1">
      <c r="A6" s="100" t="s">
        <v>165</v>
      </c>
      <c r="B6" s="102">
        <v>637.57</v>
      </c>
      <c r="C6" s="102">
        <v>850.56</v>
      </c>
      <c r="D6" s="102">
        <v>894.58</v>
      </c>
      <c r="E6" s="102">
        <v>984.04</v>
      </c>
      <c r="F6" s="102">
        <v>529.65</v>
      </c>
      <c r="G6" s="102">
        <v>478.77</v>
      </c>
      <c r="H6" s="113"/>
      <c r="I6" s="120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</row>
    <row r="7" spans="1:163" s="115" customFormat="1" ht="18" customHeight="1">
      <c r="A7" s="100" t="s">
        <v>169</v>
      </c>
      <c r="B7" s="121">
        <v>630.6306306306307</v>
      </c>
      <c r="C7" s="121">
        <v>838.5308385308385</v>
      </c>
      <c r="D7" s="121">
        <v>873.1808731808732</v>
      </c>
      <c r="E7" s="121">
        <v>921.6909216909216</v>
      </c>
      <c r="F7" s="121">
        <v>516.978516978517</v>
      </c>
      <c r="G7" s="121">
        <v>414.4144144144144</v>
      </c>
      <c r="H7" s="113"/>
      <c r="I7" s="120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</row>
    <row r="8" spans="1:163" s="115" customFormat="1" ht="18" customHeight="1">
      <c r="A8" s="100" t="s">
        <v>172</v>
      </c>
      <c r="B8" s="121">
        <v>646.23</v>
      </c>
      <c r="C8" s="121">
        <v>859.28</v>
      </c>
      <c r="D8" s="121">
        <v>894.78</v>
      </c>
      <c r="E8" s="121">
        <v>944.49</v>
      </c>
      <c r="F8" s="121">
        <v>529.77</v>
      </c>
      <c r="G8" s="121">
        <v>424.67</v>
      </c>
      <c r="H8" s="113"/>
      <c r="I8" s="120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</row>
    <row r="9" spans="1:163" s="115" customFormat="1" ht="18" customHeight="1">
      <c r="A9" s="100" t="s">
        <v>178</v>
      </c>
      <c r="B9" s="121">
        <v>609.91</v>
      </c>
      <c r="C9" s="121">
        <v>878.21</v>
      </c>
      <c r="D9" s="121">
        <v>923.66</v>
      </c>
      <c r="E9" s="121">
        <v>1045.35</v>
      </c>
      <c r="F9" s="121">
        <v>514.61</v>
      </c>
      <c r="G9" s="121">
        <v>395.85</v>
      </c>
      <c r="H9" s="113"/>
      <c r="I9" s="120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</row>
    <row r="10" spans="1:163" s="115" customFormat="1" ht="18" customHeight="1">
      <c r="A10" s="100" t="s">
        <v>181</v>
      </c>
      <c r="B10" s="121">
        <v>632.9210218023035</v>
      </c>
      <c r="C10" s="121">
        <v>911.3454136047591</v>
      </c>
      <c r="D10" s="121">
        <v>940.4</v>
      </c>
      <c r="E10" s="121">
        <v>1064.29</v>
      </c>
      <c r="F10" s="121">
        <v>523.94</v>
      </c>
      <c r="G10" s="121">
        <v>403.03</v>
      </c>
      <c r="H10" s="113"/>
      <c r="I10" s="120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115" customFormat="1" ht="18" customHeight="1">
      <c r="A11" s="100" t="s">
        <v>183</v>
      </c>
      <c r="B11" s="121">
        <v>583.6889729713876</v>
      </c>
      <c r="C11" s="200" t="s">
        <v>134</v>
      </c>
      <c r="D11" s="121">
        <v>923.9297813366184</v>
      </c>
      <c r="E11" s="121">
        <v>962.0602167568599</v>
      </c>
      <c r="F11" s="121">
        <v>483.9632187953716</v>
      </c>
      <c r="G11" s="121">
        <v>369.57191253464737</v>
      </c>
      <c r="H11" s="113"/>
      <c r="I11" s="120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</row>
    <row r="12" spans="1:163" s="115" customFormat="1" ht="18" customHeight="1">
      <c r="A12" s="208" t="s">
        <v>184</v>
      </c>
      <c r="B12" s="200">
        <v>584.3745870468528</v>
      </c>
      <c r="C12" s="200">
        <v>879.4984362840823</v>
      </c>
      <c r="D12" s="200">
        <v>925.0150498480332</v>
      </c>
      <c r="E12" s="200">
        <v>963.1902741274758</v>
      </c>
      <c r="F12" s="200">
        <v>484.5316927775412</v>
      </c>
      <c r="G12" s="200">
        <v>370.0060199392133</v>
      </c>
      <c r="H12" s="113"/>
      <c r="I12" s="120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</row>
    <row r="13" spans="1:163" s="115" customFormat="1" ht="18" customHeight="1">
      <c r="A13" s="208" t="s">
        <v>185</v>
      </c>
      <c r="B13" s="200">
        <v>605.2587557218243</v>
      </c>
      <c r="C13" s="200">
        <v>910.9296348677707</v>
      </c>
      <c r="D13" s="200">
        <v>958.0729047858022</v>
      </c>
      <c r="E13" s="200">
        <v>997.612421491248</v>
      </c>
      <c r="F13" s="200">
        <v>501.8477120306583</v>
      </c>
      <c r="G13" s="200">
        <v>383.22916191432085</v>
      </c>
      <c r="H13" s="113"/>
      <c r="I13" s="120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115" customFormat="1" ht="18" customHeight="1">
      <c r="A14" s="208" t="s">
        <v>186</v>
      </c>
      <c r="B14" s="200">
        <v>558.9514429615459</v>
      </c>
      <c r="C14" s="200">
        <v>895.2190222833316</v>
      </c>
      <c r="D14" s="200">
        <v>941.5492221009998</v>
      </c>
      <c r="E14" s="200">
        <v>971.4396735962697</v>
      </c>
      <c r="F14" s="200">
        <v>446.862249854284</v>
      </c>
      <c r="G14" s="200">
        <v>328.7949664479682</v>
      </c>
      <c r="H14" s="113"/>
      <c r="I14" s="120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</row>
    <row r="15" spans="1:163" s="115" customFormat="1" ht="18" customHeight="1">
      <c r="A15" s="208" t="s">
        <v>188</v>
      </c>
      <c r="B15" s="121">
        <v>559.3527062800053</v>
      </c>
      <c r="C15" s="121">
        <v>895.8616873308108</v>
      </c>
      <c r="D15" s="121">
        <v>942.225146942255</v>
      </c>
      <c r="E15" s="121">
        <v>972.1370563689933</v>
      </c>
      <c r="F15" s="121">
        <v>447.1830459297369</v>
      </c>
      <c r="G15" s="121">
        <v>329.03100369412084</v>
      </c>
      <c r="H15" s="113"/>
      <c r="I15" s="120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</row>
    <row r="16" spans="1:163" s="115" customFormat="1" ht="18" customHeight="1">
      <c r="A16" s="208" t="s">
        <v>189</v>
      </c>
      <c r="B16" s="200">
        <v>546.7526207976865</v>
      </c>
      <c r="C16" s="200">
        <v>763.6462224364382</v>
      </c>
      <c r="D16" s="200">
        <v>948.9095071695385</v>
      </c>
      <c r="E16" s="200">
        <v>831.4254729485481</v>
      </c>
      <c r="F16" s="200">
        <v>444.33064224605374</v>
      </c>
      <c r="G16" s="200">
        <v>355.464513796843</v>
      </c>
      <c r="H16" s="113"/>
      <c r="I16" s="120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115" customFormat="1" ht="18" customHeight="1">
      <c r="A17" s="208" t="s">
        <v>191</v>
      </c>
      <c r="B17" s="199">
        <v>544.9468564222663</v>
      </c>
      <c r="C17" s="199">
        <v>761.1241217798595</v>
      </c>
      <c r="D17" s="199">
        <v>945.7755359394704</v>
      </c>
      <c r="E17" s="199">
        <v>828.6795172041074</v>
      </c>
      <c r="F17" s="199">
        <v>442.86314778118054</v>
      </c>
      <c r="G17" s="199">
        <v>363.29790428151085</v>
      </c>
      <c r="H17" s="113"/>
      <c r="I17" s="120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</row>
    <row r="18" spans="1:163" s="115" customFormat="1" ht="18" customHeight="1">
      <c r="A18" s="208" t="s">
        <v>199</v>
      </c>
      <c r="B18" s="218">
        <f>363000/D21</f>
        <v>544.0892126444535</v>
      </c>
      <c r="C18" s="218">
        <f>507000/D21</f>
        <v>759.9262556769639</v>
      </c>
      <c r="D18" s="219">
        <f>630000/D21</f>
        <v>944.2870632672333</v>
      </c>
      <c r="E18" s="218">
        <f>552000/667.17</f>
        <v>827.3753316246234</v>
      </c>
      <c r="F18" s="218">
        <f>295000/667.17</f>
        <v>442.16616454576797</v>
      </c>
      <c r="G18" s="218">
        <f>259000/667.17</f>
        <v>388.20690378764033</v>
      </c>
      <c r="H18" s="113"/>
      <c r="I18" s="120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</row>
    <row r="19" spans="1:163" s="115" customFormat="1" ht="25.5">
      <c r="A19" s="101" t="s">
        <v>192</v>
      </c>
      <c r="B19" s="201">
        <f aca="true" t="shared" si="0" ref="B19:G19">(B18/B6)-1</f>
        <v>-0.1466204296870094</v>
      </c>
      <c r="C19" s="201">
        <f t="shared" si="0"/>
        <v>-0.1065577317567673</v>
      </c>
      <c r="D19" s="201">
        <f t="shared" si="0"/>
        <v>0.055564693227249995</v>
      </c>
      <c r="E19" s="201">
        <f t="shared" si="0"/>
        <v>-0.15920558958515563</v>
      </c>
      <c r="F19" s="201">
        <f t="shared" si="0"/>
        <v>-0.16517291693426228</v>
      </c>
      <c r="G19" s="201">
        <f t="shared" si="0"/>
        <v>-0.18915783405885844</v>
      </c>
      <c r="H19" s="113"/>
      <c r="I19" s="120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</row>
    <row r="20" spans="1:10" ht="12.75">
      <c r="A20" s="248" t="s">
        <v>171</v>
      </c>
      <c r="B20" s="248"/>
      <c r="C20" s="248"/>
      <c r="D20" s="248"/>
      <c r="E20" s="248"/>
      <c r="F20" s="248"/>
      <c r="G20" s="248"/>
      <c r="H20" s="118"/>
      <c r="I20" s="118"/>
      <c r="J20" s="118"/>
    </row>
    <row r="21" spans="1:7" s="118" customFormat="1" ht="12.75">
      <c r="A21" s="123" t="s">
        <v>197</v>
      </c>
      <c r="B21" s="124"/>
      <c r="C21" s="125"/>
      <c r="D21" s="126">
        <v>667.17</v>
      </c>
      <c r="E21" s="125"/>
      <c r="F21" s="125"/>
      <c r="G21" s="125"/>
    </row>
    <row r="22" spans="1:7" s="118" customFormat="1" ht="12.75">
      <c r="A22" s="125" t="s">
        <v>143</v>
      </c>
      <c r="B22" s="125"/>
      <c r="C22" s="125"/>
      <c r="D22" s="125"/>
      <c r="E22" s="125"/>
      <c r="F22" s="125"/>
      <c r="G22" s="125"/>
    </row>
    <row r="23" s="118" customFormat="1" ht="12.75"/>
    <row r="24" s="118" customFormat="1" ht="12.75"/>
    <row r="25" s="118" customFormat="1" ht="12.75"/>
    <row r="26" s="118" customFormat="1" ht="12.75"/>
    <row r="27" s="118" customFormat="1" ht="12.75"/>
    <row r="28" s="118" customFormat="1" ht="12.75"/>
    <row r="29" s="118" customFormat="1" ht="12.75"/>
    <row r="30" s="118" customFormat="1" ht="12.75"/>
    <row r="31" s="118" customFormat="1" ht="12.75"/>
    <row r="32" s="118" customFormat="1" ht="12.75">
      <c r="H32" s="127"/>
    </row>
    <row r="33" s="118" customFormat="1" ht="12.75"/>
    <row r="34" s="118" customFormat="1" ht="12.75"/>
    <row r="35" s="118" customFormat="1" ht="12.75"/>
    <row r="36" s="118" customFormat="1" ht="12.75">
      <c r="D36" s="128"/>
    </row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="118" customFormat="1" ht="12.75"/>
    <row r="46" s="118" customFormat="1" ht="12.75"/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I19" sqref="I19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52" t="s">
        <v>95</v>
      </c>
      <c r="B1" s="252"/>
      <c r="C1" s="252"/>
      <c r="D1" s="252"/>
      <c r="E1" s="252"/>
      <c r="F1" s="252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52" t="s">
        <v>80</v>
      </c>
      <c r="B2" s="252"/>
      <c r="C2" s="252"/>
      <c r="D2" s="252"/>
      <c r="E2" s="252"/>
      <c r="F2" s="252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53" t="s">
        <v>136</v>
      </c>
      <c r="B3" s="253"/>
      <c r="C3" s="253"/>
      <c r="D3" s="253"/>
      <c r="E3" s="253"/>
      <c r="F3" s="25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3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99" t="s">
        <v>29</v>
      </c>
      <c r="B5" s="104" t="s">
        <v>149</v>
      </c>
      <c r="C5" s="104" t="s">
        <v>66</v>
      </c>
      <c r="D5" s="104" t="s">
        <v>65</v>
      </c>
      <c r="E5" s="104" t="s">
        <v>67</v>
      </c>
      <c r="F5" s="104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3" t="s">
        <v>165</v>
      </c>
      <c r="B6" s="212">
        <v>403.63</v>
      </c>
      <c r="C6" s="212">
        <v>315.5</v>
      </c>
      <c r="D6" s="212">
        <v>301.5</v>
      </c>
      <c r="E6" s="212">
        <v>123.5</v>
      </c>
      <c r="F6" s="212">
        <v>229.83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3" t="s">
        <v>169</v>
      </c>
      <c r="B7" s="212">
        <v>388.75</v>
      </c>
      <c r="C7" s="212">
        <v>315.5</v>
      </c>
      <c r="D7" s="212">
        <v>301.5</v>
      </c>
      <c r="E7" s="212">
        <v>122.6</v>
      </c>
      <c r="F7" s="212">
        <v>203.4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3" t="s">
        <v>172</v>
      </c>
      <c r="B8" s="212">
        <v>362.5</v>
      </c>
      <c r="C8" s="212">
        <v>315.5</v>
      </c>
      <c r="D8" s="212">
        <v>301.5</v>
      </c>
      <c r="E8" s="212">
        <v>114.5</v>
      </c>
      <c r="F8" s="212">
        <v>233.13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3" t="s">
        <v>178</v>
      </c>
      <c r="B9" s="212">
        <v>360</v>
      </c>
      <c r="C9" s="212">
        <v>315.5</v>
      </c>
      <c r="D9" s="212">
        <v>301.5</v>
      </c>
      <c r="E9" s="212">
        <v>114.5</v>
      </c>
      <c r="F9" s="212">
        <v>256.38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3" t="s">
        <v>181</v>
      </c>
      <c r="B10" s="212">
        <v>356.13</v>
      </c>
      <c r="C10" s="212">
        <v>315.5</v>
      </c>
      <c r="D10" s="212">
        <v>301.5</v>
      </c>
      <c r="E10" s="212">
        <v>114.13</v>
      </c>
      <c r="F10" s="212">
        <v>238.25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3" t="s">
        <v>183</v>
      </c>
      <c r="B11" s="213">
        <v>351</v>
      </c>
      <c r="C11" s="213">
        <v>315.5</v>
      </c>
      <c r="D11" s="213">
        <v>301.5</v>
      </c>
      <c r="E11" s="213">
        <v>110.5</v>
      </c>
      <c r="F11" s="213">
        <v>200.375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3" t="s">
        <v>184</v>
      </c>
      <c r="B12" s="213">
        <v>347</v>
      </c>
      <c r="C12" s="213">
        <v>315.5</v>
      </c>
      <c r="D12" s="213">
        <v>301.5</v>
      </c>
      <c r="E12" s="213">
        <v>110.5</v>
      </c>
      <c r="F12" s="213">
        <v>207.25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98" t="s">
        <v>185</v>
      </c>
      <c r="B13" s="213">
        <v>340.63</v>
      </c>
      <c r="C13" s="213">
        <v>304.5</v>
      </c>
      <c r="D13" s="213">
        <v>290.5</v>
      </c>
      <c r="E13" s="214">
        <v>110.5</v>
      </c>
      <c r="F13" s="214">
        <v>170.2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98" t="s">
        <v>186</v>
      </c>
      <c r="B14" s="213">
        <v>337</v>
      </c>
      <c r="C14" s="213">
        <v>230.5</v>
      </c>
      <c r="D14" s="213">
        <v>216.5</v>
      </c>
      <c r="E14" s="214">
        <v>109.75</v>
      </c>
      <c r="F14" s="214">
        <v>188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98" t="s">
        <v>188</v>
      </c>
      <c r="B15" s="213">
        <f>338.9</f>
        <v>338.9</v>
      </c>
      <c r="C15" s="213">
        <v>320</v>
      </c>
      <c r="D15" s="213">
        <v>206.5</v>
      </c>
      <c r="E15" s="215">
        <v>109</v>
      </c>
      <c r="F15" s="215">
        <v>183.1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198" t="s">
        <v>189</v>
      </c>
      <c r="B16" s="213">
        <v>333.125</v>
      </c>
      <c r="C16" s="213">
        <v>220.5</v>
      </c>
      <c r="D16" s="213">
        <v>206.5</v>
      </c>
      <c r="E16" s="215">
        <v>109</v>
      </c>
      <c r="F16" s="215">
        <v>195.375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198" t="s">
        <v>200</v>
      </c>
      <c r="B17" s="216">
        <v>322.25</v>
      </c>
      <c r="C17" s="216">
        <v>220.5</v>
      </c>
      <c r="D17" s="216">
        <v>206.5</v>
      </c>
      <c r="E17" s="217">
        <v>103</v>
      </c>
      <c r="F17" s="216">
        <v>218.5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198" t="s">
        <v>198</v>
      </c>
      <c r="B18" s="220">
        <f>((320+322)/2+320)/2</f>
        <v>320.5</v>
      </c>
      <c r="C18" s="221">
        <f>((214+244)/2+(217+224)/2+(217+224)/2+(217+224)/2)/4</f>
        <v>222.625</v>
      </c>
      <c r="D18" s="221">
        <f>(204+209)/2</f>
        <v>206.5</v>
      </c>
      <c r="E18" s="221">
        <f>((90+105)/2)</f>
        <v>97.5</v>
      </c>
      <c r="F18" s="221">
        <f>((216+228)/2+(215+220)/2+(224+236)/2+(232+242)/2)/4</f>
        <v>226.625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38.25">
      <c r="A19" s="197" t="s">
        <v>192</v>
      </c>
      <c r="B19" s="211">
        <f>B18/B6-1</f>
        <v>-0.20595594975596465</v>
      </c>
      <c r="C19" s="211">
        <f>C18/C6-1</f>
        <v>-0.2943740095087163</v>
      </c>
      <c r="D19" s="211">
        <f>D18/D6-1</f>
        <v>-0.3150912106135987</v>
      </c>
      <c r="E19" s="211">
        <f>E18/E6-1</f>
        <v>-0.21052631578947367</v>
      </c>
      <c r="F19" s="211">
        <f>F18/F6-1</f>
        <v>-0.013945089849018877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54" t="s">
        <v>187</v>
      </c>
      <c r="B20" s="255"/>
      <c r="C20" s="255"/>
      <c r="D20" s="255"/>
      <c r="E20" s="255"/>
      <c r="F20" s="25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44" sqref="H44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6"/>
      <c r="B1" s="86"/>
      <c r="C1" s="86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K33" sqref="K33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</row>
    <row r="36" spans="1:10" ht="12.75">
      <c r="A36" s="256"/>
      <c r="B36" s="256"/>
      <c r="C36" s="256"/>
      <c r="D36" s="256"/>
      <c r="E36" s="256"/>
      <c r="F36" s="256"/>
      <c r="G36" s="256"/>
      <c r="H36" s="256"/>
      <c r="I36" s="256"/>
      <c r="J36" s="256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