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<sst xmlns="http://schemas.openxmlformats.org/spreadsheetml/2006/main" count="296" uniqueCount="203">
  <si>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</si>
  <si>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</si>
  <si>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</si>
  <si>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</si>
  <si>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</si>
  <si>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</si>
  <si>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</si>
  <si>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</si>
  <si>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</si>
  <si>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</si>
  <si>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</si>
  <si>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</si>
  <si>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</si>
  <si>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</si>
  <si>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</si>
  <si>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</si>
  <si>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</si>
  <si>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</si>
  <si>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</si>
  <si>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</si>
  <si>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</si>
  <si>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</si>
  <si>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</si>
  <si>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</si>
  <si>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</si>
  <si>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</si>
  <si>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</si>
  <si>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</si>
  <si>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</si>
  <si>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</si>
  <si>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</si>
  <si>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</si>
  <si>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</si>
  <si>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</si>
  <si>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</si>
  <si>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</si>
  <si>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</si>
  <si>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</si>
  <si>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</si>
  <si>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</si>
  <si>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</si>
  <si>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</si>
  <si>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</si>
  <si>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</si>
  <si>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</si>
  <si>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</si>
  <si>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</si>
  <si>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</si>
  <si>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</si>
  <si>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</si>
  <si>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</si>
  <si>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</si>
  <si>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</si>
  <si>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</si>
  <si>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</si>
  <si>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</si>
  <si>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</si>
  <si>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</si>
  <si>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</si>
  <si>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</si>
  <si>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</si>
  <si>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</si>
  <si>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</si>
  <si>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</si>
  <si>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</si>
  <si>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</si>
  <si>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</si>
  <si>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</si>
  <si>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</si>
  <si>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</si>
  <si>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</si>
  <si>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</si>
  <si>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</si>
  <si>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</si>
  <si>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</si>
  <si>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</si>
  <si>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</si>
  <si>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</si>
  <si>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</si>
  <si>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</si>
  <si>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</si>
  <si>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</si>
  <si>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</si>
  <si>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</si>
  <si>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</si>
  <si>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</si>
  <si>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</si>
  <si>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</si>
  <si>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</si>
  <si>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</si>
  <si>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</si>
  <si>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</si>
  <si>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</si>
  <si>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</si>
  <si>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</si>
  <si>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</si>
  <si>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</si>
  <si>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</si>
  <si>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</si>
  <si>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</si>
  <si>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</si>
  <si>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</si>
  <si>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</si>
  <si>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</si>
  <si>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</si>
  <si>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</si>
  <si>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</si>
  <si>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</si>
  <si>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</si>
  <si>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</si>
  <si>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</si>
  <si>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</si>
  <si>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</si>
  <si>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</si>
  <si>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</si>
  <si>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</si>
  <si>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</si>
  <si>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</si>
  <si>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</si>
  <si>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</si>
  <si>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</si>
  <si>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</si>
  <si>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</si>
  <si>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</si>
  <si>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</si>
  <si>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</si>
  <si>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</si>
  <si>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</si>
  <si>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</si>
  <si>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</si>
  <si>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</si>
  <si>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</si>
  <si>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</si>
  <si>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</si>
  <si>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</si>
  <si>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</si>
  <si>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</si>
  <si>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</si>
  <si>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</si>
  <si>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</si>
  <si>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</si>
  <si>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</si>
  <si>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</si>
  <si>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</si>
  <si>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</si>
  <si>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</si>
  <si>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</si>
  <si>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</si>
  <si>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</si>
  <si>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</si>
  <si>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</si>
  <si>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</si>
  <si>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</si>
  <si>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</si>
  <si>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</si>
  <si>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</si>
  <si>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Conchuela gruesa</t>
  </si>
  <si>
    <t>Trigo de grano forrajero</t>
  </si>
  <si>
    <t>Pionero INIA</t>
  </si>
  <si>
    <t>Importaciones de insumos y maquinaria</t>
  </si>
  <si>
    <t>Bicentenario INIA</t>
  </si>
  <si>
    <t>Nitrato de amonio</t>
  </si>
  <si>
    <t>Fosfato monoamónico</t>
  </si>
  <si>
    <t>Otros insumos veterinarios</t>
  </si>
  <si>
    <t>Otros insumos</t>
  </si>
  <si>
    <t>Total insumos y maquinaria</t>
  </si>
  <si>
    <t>Exportaciones de insumos y maquinaria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</si>
  <si>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</si>
  <si>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</si>
  <si>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</si>
  <si>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</si>
  <si>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</si>
  <si>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</si>
  <si>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</si>
  <si>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</si>
  <si>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</si>
  <si>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</si>
  <si>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</si>
  <si>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</si>
  <si>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</si>
  <si>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</si>
  <si>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07/2016</t>
  </si>
  <si>
    <t>08/2016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</si>
  <si>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</si>
  <si>
    <t>09/2016</t>
  </si>
  <si>
    <t>10/2016</t>
  </si>
  <si>
    <t>11/2016</t>
  </si>
  <si>
    <t>12/2016</t>
  </si>
  <si>
    <t>Febrero 2017</t>
  </si>
  <si>
    <t>Var % 17/16</t>
  </si>
  <si>
    <t/>
  </si>
  <si>
    <t>01/2017</t>
  </si>
  <si>
    <t xml:space="preserve">        Marzo 2017</t>
  </si>
  <si>
    <t>Marzo 2017</t>
  </si>
  <si>
    <t>con información de febrero 2017</t>
  </si>
  <si>
    <t>enero - febrero</t>
  </si>
  <si>
    <r>
      <t>Plaguicidas y productos químicos</t>
    </r>
    <r>
      <rPr>
        <b/>
        <vertAlign val="superscript"/>
        <sz val="9"/>
        <rFont val="Arial"/>
        <family val="2"/>
      </rPr>
      <t>1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</si>
  <si>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 xml:space="preserve">: elaborado por Odepa con información del Servicio Nacional de Aduanas. 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>/ Industria, domésticos y agrícolas</t>
    </r>
  </si>
  <si>
    <t>02/2017</t>
  </si>
  <si>
    <t>% variación febrero 2017/2016</t>
  </si>
  <si>
    <t xml:space="preserve">Nota: dólar observado promedio de febrero 2017 USD   </t>
  </si>
  <si>
    <t xml:space="preserve">Nota 2: dólar observado promedio de febrero 2017 USD   </t>
  </si>
  <si>
    <t>Febrero 2017*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</si>
</sst>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0"/>
    </font>
    <font>
      <sz val="3.8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8" fillId="55" borderId="0" xfId="0" applyFont="1" applyFill="1" applyBorder="1" applyAlignment="1">
      <alignment vertical="center"/>
    </xf>
    <xf numFmtId="0" fontId="89" fillId="0" borderId="0" xfId="129" applyFont="1">
      <alignment/>
      <protection/>
    </xf>
    <xf numFmtId="0" fontId="90" fillId="0" borderId="0" xfId="129" applyFont="1">
      <alignment/>
      <protection/>
    </xf>
    <xf numFmtId="0" fontId="91" fillId="0" borderId="0" xfId="129" applyFont="1" applyAlignment="1">
      <alignment horizontal="center"/>
      <protection/>
    </xf>
    <xf numFmtId="17" fontId="91" fillId="0" borderId="0" xfId="129" applyNumberFormat="1" applyFont="1" applyAlignment="1" quotePrefix="1">
      <alignment horizontal="center"/>
      <protection/>
    </xf>
    <xf numFmtId="0" fontId="92" fillId="0" borderId="0" xfId="129" applyFont="1" applyAlignment="1">
      <alignment horizontal="left" indent="15"/>
      <protection/>
    </xf>
    <xf numFmtId="0" fontId="93" fillId="0" borderId="0" xfId="129" applyFont="1" applyAlignment="1">
      <alignment horizontal="center"/>
      <protection/>
    </xf>
    <xf numFmtId="0" fontId="94" fillId="0" borderId="0" xfId="129" applyFont="1">
      <alignment/>
      <protection/>
    </xf>
    <xf numFmtId="0" fontId="89" fillId="0" borderId="0" xfId="129" applyFont="1" quotePrefix="1">
      <alignment/>
      <protection/>
    </xf>
    <xf numFmtId="0" fontId="93" fillId="0" borderId="0" xfId="129" applyFont="1">
      <alignment/>
      <protection/>
    </xf>
    <xf numFmtId="0" fontId="95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6" fillId="0" borderId="0" xfId="129" applyFont="1">
      <alignment/>
      <protection/>
    </xf>
    <xf numFmtId="0" fontId="2" fillId="0" borderId="0" xfId="129" applyFont="1" applyBorder="1">
      <alignment/>
      <protection/>
    </xf>
    <xf numFmtId="0" fontId="90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7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7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8" fillId="0" borderId="0" xfId="0" applyFont="1" applyBorder="1" applyAlignment="1">
      <alignment horizontal="right" vertical="center"/>
    </xf>
    <xf numFmtId="0" fontId="98" fillId="0" borderId="19" xfId="0" applyFont="1" applyBorder="1" applyAlignment="1">
      <alignment horizontal="right" vertical="center"/>
    </xf>
    <xf numFmtId="0" fontId="98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99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1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3" fontId="102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10" fontId="0" fillId="0" borderId="23" xfId="171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4" fontId="0" fillId="59" borderId="34" xfId="0" applyNumberFormat="1" applyFont="1" applyFill="1" applyBorder="1" applyAlignment="1">
      <alignment vertical="center" wrapText="1"/>
    </xf>
    <xf numFmtId="4" fontId="0" fillId="0" borderId="2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4" fontId="0" fillId="0" borderId="23" xfId="0" applyNumberFormat="1" applyBorder="1" applyAlignment="1" quotePrefix="1">
      <alignment/>
    </xf>
    <xf numFmtId="2" fontId="0" fillId="0" borderId="23" xfId="0" applyNumberFormat="1" applyFont="1" applyBorder="1" applyAlignment="1">
      <alignment horizontal="right"/>
    </xf>
    <xf numFmtId="0" fontId="87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55" borderId="23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33" xfId="0" applyFont="1" applyFill="1" applyBorder="1" applyAlignment="1">
      <alignment/>
    </xf>
    <xf numFmtId="0" fontId="30" fillId="0" borderId="32" xfId="0" applyFont="1" applyFill="1" applyBorder="1" applyAlignment="1" quotePrefix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0" xfId="0" applyFont="1" applyFill="1" applyBorder="1" applyAlignment="1" quotePrefix="1">
      <alignment horizontal="right"/>
    </xf>
    <xf numFmtId="3" fontId="30" fillId="0" borderId="0" xfId="0" applyNumberFormat="1" applyFont="1" applyFill="1" applyBorder="1" applyAlignment="1">
      <alignment/>
    </xf>
    <xf numFmtId="181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9" fontId="31" fillId="0" borderId="0" xfId="0" applyNumberFormat="1" applyFont="1" applyFill="1" applyAlignment="1">
      <alignment vertical="center"/>
    </xf>
    <xf numFmtId="181" fontId="31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Alignment="1">
      <alignment/>
    </xf>
    <xf numFmtId="9" fontId="31" fillId="0" borderId="0" xfId="171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 quotePrefix="1">
      <alignment vertical="center"/>
    </xf>
    <xf numFmtId="186" fontId="0" fillId="0" borderId="23" xfId="0" applyNumberFormat="1" applyFont="1" applyFill="1" applyBorder="1" applyAlignment="1">
      <alignment horizontal="right"/>
    </xf>
    <xf numFmtId="0" fontId="103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4" fillId="0" borderId="0" xfId="129" applyFont="1" applyAlignment="1">
      <alignment horizontal="left"/>
      <protection/>
    </xf>
    <xf numFmtId="0" fontId="91" fillId="0" borderId="0" xfId="129" applyFont="1" applyAlignment="1">
      <alignment horizontal="center"/>
      <protection/>
    </xf>
    <xf numFmtId="0" fontId="89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0" fillId="0" borderId="35" xfId="0" applyFont="1" applyFill="1" applyBorder="1" applyAlignment="1" quotePrefix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0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8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febrero 2017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8875"/>
          <c:w val="0.70925"/>
          <c:h val="0.731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  <c:pt idx="44">
                <c:v>559.3527062800053</c:v>
              </c:pt>
              <c:pt idx="45">
                <c:v>546.7526207976865</c:v>
              </c:pt>
              <c:pt idx="46">
                <c:v>544.946856422266</c:v>
              </c:pt>
              <c:pt idx="47">
                <c:v>543.6003414349252</c:v>
              </c:pt>
              <c:pt idx="48">
                <c:v>549.0101181203587</c:v>
              </c:pt>
              <c:pt idx="49">
                <c:v>564.3568974362961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  <c:pt idx="44">
                <c:v>358.8434474448596</c:v>
              </c:pt>
              <c:pt idx="45">
                <c:v>370.0356379001774</c:v>
              </c:pt>
              <c:pt idx="46">
                <c:v>358.6774261161182</c:v>
              </c:pt>
              <c:pt idx="47">
                <c:v>377.5199564678295</c:v>
              </c:pt>
              <c:pt idx="48">
                <c:v>345.72025</c:v>
              </c:pt>
              <c:pt idx="49">
                <c:v>346.19480224909574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  <c:pt idx="44">
                <c:v>350.32000000000005</c:v>
              </c:pt>
              <c:pt idx="45">
                <c:v>322.21</c:v>
              </c:pt>
              <c:pt idx="46">
                <c:v>321.59999999999997</c:v>
              </c:pt>
              <c:pt idx="47">
                <c:v>319.67</c:v>
              </c:pt>
              <c:pt idx="48">
                <c:v>348.745</c:v>
              </c:pt>
              <c:pt idx="49">
                <c:v>362.24749999999995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  <c:pt idx="44">
                <c:v>338.9</c:v>
              </c:pt>
              <c:pt idx="45">
                <c:v>333.125</c:v>
              </c:pt>
              <c:pt idx="46">
                <c:v>322.25</c:v>
              </c:pt>
              <c:pt idx="47">
                <c:v>320.5</c:v>
              </c:pt>
              <c:pt idx="48">
                <c:v>326.25</c:v>
              </c:pt>
              <c:pt idx="49">
                <c:v>361.6666666666667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  <c:pt idx="44">
                <c:v>320</c:v>
              </c:pt>
              <c:pt idx="45">
                <c:v>310</c:v>
              </c:pt>
              <c:pt idx="46">
                <c:v>323.125</c:v>
              </c:pt>
              <c:pt idx="47">
                <c:v>309.125</c:v>
              </c:pt>
              <c:pt idx="48">
                <c:v>311.75</c:v>
              </c:pt>
              <c:pt idx="49">
                <c:v>328.125</c:v>
              </c:pt>
            </c:numLit>
          </c:val>
          <c:smooth val="0"/>
        </c:ser>
        <c:marker val="1"/>
        <c:axId val="4943755"/>
        <c:axId val="44493796"/>
      </c:lineChart>
      <c:catAx>
        <c:axId val="494375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3796"/>
        <c:crosses val="autoZero"/>
        <c:auto val="1"/>
        <c:lblOffset val="100"/>
        <c:tickLblSkip val="2"/>
        <c:noMultiLvlLbl val="0"/>
      </c:catAx>
      <c:valAx>
        <c:axId val="44493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3755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306"/>
          <c:w val="0.172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febrero 2017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199"/>
          <c:w val="0.65425"/>
          <c:h val="0.68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  <c:pt idx="44">
                <c:v>447.1830459297369</c:v>
              </c:pt>
              <c:pt idx="45">
                <c:v>444.33064224605374</c:v>
              </c:pt>
              <c:pt idx="46">
                <c:v>442.86314778118054</c:v>
              </c:pt>
              <c:pt idx="47">
                <c:v>441.76887251598606</c:v>
              </c:pt>
              <c:pt idx="48">
                <c:v>446.1652475082805</c:v>
              </c:pt>
              <c:pt idx="49">
                <c:v>458.63714805429015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  <c:pt idx="44">
                <c:v>296.7932677365588</c:v>
              </c:pt>
              <c:pt idx="45">
                <c:v>294.2583617700536</c:v>
              </c:pt>
              <c:pt idx="46">
                <c:v>296.27272727272725</c:v>
              </c:pt>
            </c:numLit>
          </c:val>
          <c:smooth val="0"/>
        </c:ser>
        <c:marker val="1"/>
        <c:axId val="64899845"/>
        <c:axId val="47227694"/>
      </c:lineChart>
      <c:dateAx>
        <c:axId val="6489984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769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22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99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3"/>
          <c:w val="0.177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febrero 2017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785"/>
          <c:w val="0.6865"/>
          <c:h val="0.71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  <c:pt idx="44">
                <c:v>972.1370563689933</c:v>
              </c:pt>
              <c:pt idx="45">
                <c:v>831.4254729485481</c:v>
              </c:pt>
              <c:pt idx="46">
                <c:v>846.6942893172401</c:v>
              </c:pt>
              <c:pt idx="47">
                <c:v>759.9262556769639</c:v>
              </c:pt>
              <c:pt idx="48">
                <c:v>990.6380919251651</c:v>
              </c:pt>
              <c:pt idx="49">
                <c:v>1018.3299389002036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  <c:pt idx="44">
                <c:v>498.4220189996363</c:v>
              </c:pt>
              <c:pt idx="45">
                <c:v>499.0282220203516</c:v>
              </c:pt>
              <c:pt idx="46">
                <c:v>506.93190946463164</c:v>
              </c:pt>
              <c:pt idx="47">
                <c:v>502.52769099687583</c:v>
              </c:pt>
              <c:pt idx="48">
                <c:v>468.353711790393</c:v>
              </c:pt>
              <c:pt idx="49">
                <c:v>487.98070464676067</c:v>
              </c:pt>
            </c:numLit>
          </c:val>
          <c:smooth val="0"/>
        </c:ser>
        <c:marker val="1"/>
        <c:axId val="22396063"/>
        <c:axId val="237976"/>
      </c:lineChart>
      <c:dateAx>
        <c:axId val="2239606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675"/>
          <c:w val="0.18775"/>
          <c:h val="0.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febrero 2017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745"/>
          <c:w val="0.74125"/>
          <c:h val="0.697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  <c:pt idx="44">
                <c:v>329.03100369412084</c:v>
              </c:pt>
              <c:pt idx="45">
                <c:v>354.29051822494444</c:v>
              </c:pt>
              <c:pt idx="46">
                <c:v>355.464513796843</c:v>
              </c:pt>
              <c:pt idx="47">
                <c:v>388.20690378764033</c:v>
              </c:pt>
              <c:pt idx="48">
                <c:v>391.717963066592</c:v>
              </c:pt>
              <c:pt idx="49">
                <c:v>402.6678689696988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  <c:pt idx="44">
                <c:v>223.86211035294212</c:v>
              </c:pt>
              <c:pt idx="45">
                <c:v>225.0285731727323</c:v>
              </c:pt>
              <c:pt idx="46">
                <c:v>231.49385739826621</c:v>
              </c:pt>
              <c:pt idx="47">
                <c:v>244.00029027501958</c:v>
              </c:pt>
              <c:pt idx="48">
                <c:v>257.09742777410844</c:v>
              </c:pt>
              <c:pt idx="49">
                <c:v>295.3195120151139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0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  <c:pt idx="48">
                <c:v>42736</c:v>
              </c:pt>
              <c:pt idx="49">
                <c:v>42767</c:v>
              </c:pt>
            </c:numLit>
          </c:cat>
          <c:val>
            <c:numLit>
              <c:ptCount val="50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  <c:pt idx="44">
                <c:v>183.1</c:v>
              </c:pt>
              <c:pt idx="45">
                <c:v>195.375</c:v>
              </c:pt>
              <c:pt idx="46">
                <c:v>218.5</c:v>
              </c:pt>
              <c:pt idx="47">
                <c:v>226.625</c:v>
              </c:pt>
              <c:pt idx="48">
                <c:v>244.25</c:v>
              </c:pt>
              <c:pt idx="49">
                <c:v>237.625</c:v>
              </c:pt>
            </c:numLit>
          </c:val>
          <c:smooth val="0"/>
        </c:ser>
        <c:marker val="1"/>
        <c:axId val="2141785"/>
        <c:axId val="19276066"/>
      </c:lineChart>
      <c:dateAx>
        <c:axId val="214178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27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325"/>
          <c:w val="0.19125"/>
          <c:h val="0.3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29</xdr:row>
      <xdr:rowOff>133350</xdr:rowOff>
    </xdr:to>
    <xdr:graphicFrame>
      <xdr:nvGraphicFramePr>
        <xdr:cNvPr id="1" name="2 Gráfico"/>
        <xdr:cNvGraphicFramePr/>
      </xdr:nvGraphicFramePr>
      <xdr:xfrm>
        <a:off x="0" y="0"/>
        <a:ext cx="76104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febrero de 2017.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0.9655</cdr:y>
    </cdr:from>
    <cdr:to>
      <cdr:x>0.759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19049" y="4676775"/>
          <a:ext cx="581025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0"/>
        <a:ext cx="762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0100"/>
          <a:ext cx="7677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5914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</cdr:y>
    </cdr:from>
    <cdr:to>
      <cdr:x>-0.00675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48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0</cdr:x>
      <cdr:y>0.9435</cdr:y>
    </cdr:from>
    <cdr:to>
      <cdr:x>0.672</cdr:x>
      <cdr:y>0.99325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4591050"/>
          <a:ext cx="510540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10</xdr:col>
      <xdr:colOff>0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28575" y="9525"/>
        <a:ext cx="75914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0.9225</cdr:y>
    </cdr:from>
    <cdr:to>
      <cdr:x>-0.0045</cdr:x>
      <cdr:y>0.92275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48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-0.0045</cdr:x>
      <cdr:y>0.95925</cdr:y>
    </cdr:from>
    <cdr:to>
      <cdr:x>0.85375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4629150"/>
          <a:ext cx="65341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51" t="s">
        <v>2</v>
      </c>
      <c r="B13" s="251"/>
      <c r="C13" s="251"/>
      <c r="D13" s="251"/>
      <c r="E13" s="251"/>
      <c r="F13" s="251"/>
      <c r="G13" s="251"/>
      <c r="H13" s="251"/>
    </row>
    <row r="15" spans="3:8" ht="15.75">
      <c r="C15" s="253"/>
      <c r="D15" s="253"/>
      <c r="E15" s="253"/>
      <c r="F15" s="253"/>
      <c r="G15" s="253"/>
      <c r="H15" s="253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55" t="s">
        <v>192</v>
      </c>
      <c r="D40" s="255"/>
      <c r="E40" s="255"/>
    </row>
    <row r="44" ht="14.25">
      <c r="D44" s="50" t="s">
        <v>2</v>
      </c>
    </row>
    <row r="45" spans="1:4" ht="15">
      <c r="A45" s="48"/>
      <c r="D45" s="51" t="s">
        <v>193</v>
      </c>
    </row>
    <row r="46" spans="1:5" ht="15">
      <c r="A46" s="48"/>
      <c r="C46" s="256" t="s">
        <v>194</v>
      </c>
      <c r="D46" s="256"/>
      <c r="E46" s="256"/>
    </row>
    <row r="47" ht="15">
      <c r="A47" s="48"/>
    </row>
    <row r="49" spans="1:4" ht="15">
      <c r="A49" s="52"/>
      <c r="D49" s="50" t="s">
        <v>167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54" t="s">
        <v>1</v>
      </c>
      <c r="B64" s="254"/>
      <c r="C64" s="254"/>
      <c r="D64" s="254"/>
      <c r="E64" s="254"/>
      <c r="F64" s="254"/>
      <c r="G64" s="254"/>
      <c r="H64" s="254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52"/>
      <c r="B123" s="252"/>
      <c r="C123" s="252"/>
      <c r="D123" s="252"/>
      <c r="E123" s="252"/>
      <c r="F123" s="252"/>
      <c r="G123" s="252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D39" sqref="D39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D40" sqref="D40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D31" sqref="D31"/>
    </sheetView>
  </sheetViews>
  <sheetFormatPr defaultColWidth="11.421875" defaultRowHeight="12.75"/>
  <cols>
    <col min="1" max="1" width="48.28125" style="138" customWidth="1"/>
    <col min="2" max="2" width="13.140625" style="128" bestFit="1" customWidth="1"/>
    <col min="3" max="3" width="23.140625" style="139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84" t="s">
        <v>96</v>
      </c>
      <c r="B1" s="284"/>
      <c r="C1" s="284"/>
      <c r="D1" s="284"/>
      <c r="E1" s="128"/>
      <c r="F1" s="128"/>
      <c r="G1" s="21"/>
      <c r="H1" s="21"/>
    </row>
    <row r="2" spans="1:8" ht="15" customHeight="1">
      <c r="A2" s="285" t="s">
        <v>140</v>
      </c>
      <c r="B2" s="285"/>
      <c r="C2" s="285"/>
      <c r="D2" s="285"/>
      <c r="E2" s="128"/>
      <c r="F2" s="128"/>
      <c r="G2" s="21"/>
      <c r="H2" s="21"/>
    </row>
    <row r="3" spans="1:8" s="15" customFormat="1" ht="15" customHeight="1">
      <c r="A3" s="286" t="s">
        <v>153</v>
      </c>
      <c r="B3" s="286"/>
      <c r="C3" s="286"/>
      <c r="D3" s="286"/>
      <c r="E3" s="128"/>
      <c r="F3" s="128"/>
      <c r="G3" s="22"/>
      <c r="H3" s="22"/>
    </row>
    <row r="4" spans="1:8" s="15" customFormat="1" ht="15" customHeight="1">
      <c r="A4" s="287" t="s">
        <v>188</v>
      </c>
      <c r="B4" s="287"/>
      <c r="C4" s="287"/>
      <c r="D4" s="287"/>
      <c r="E4" s="128"/>
      <c r="F4" s="128"/>
      <c r="G4" s="22"/>
      <c r="H4" s="22"/>
    </row>
    <row r="5" spans="1:8" s="15" customFormat="1" ht="15" customHeight="1">
      <c r="A5" s="111"/>
      <c r="B5" s="129"/>
      <c r="C5" s="130"/>
      <c r="D5" s="16"/>
      <c r="E5" s="128"/>
      <c r="F5" s="128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28"/>
      <c r="F6" s="128"/>
      <c r="G6" s="23"/>
      <c r="H6" s="23"/>
      <c r="I6" s="14"/>
      <c r="J6" s="14"/>
      <c r="K6" s="14"/>
      <c r="L6" s="14"/>
    </row>
    <row r="7" spans="1:12" s="15" customFormat="1" ht="15" customHeight="1">
      <c r="A7" s="281" t="s">
        <v>31</v>
      </c>
      <c r="B7" s="282"/>
      <c r="C7" s="282"/>
      <c r="D7" s="283"/>
      <c r="E7" s="128"/>
      <c r="F7" s="128"/>
      <c r="G7" s="23"/>
      <c r="H7" s="23"/>
      <c r="I7" s="14"/>
      <c r="J7" s="14"/>
      <c r="K7" s="14"/>
      <c r="L7" s="14"/>
    </row>
    <row r="8" spans="1:12" s="15" customFormat="1" ht="15" customHeight="1">
      <c r="A8" s="131" t="s">
        <v>32</v>
      </c>
      <c r="B8" s="90">
        <v>40</v>
      </c>
      <c r="C8" s="151">
        <f>((260))</f>
        <v>260</v>
      </c>
      <c r="D8" s="133">
        <f aca="true" t="shared" si="0" ref="D8:D25">C8/$B$58</f>
        <v>0.404222571166493</v>
      </c>
      <c r="E8" s="128"/>
      <c r="F8" s="128"/>
      <c r="G8" s="23"/>
      <c r="H8" s="23"/>
      <c r="I8" s="14"/>
      <c r="J8" s="14"/>
      <c r="K8" s="14"/>
      <c r="L8" s="14"/>
    </row>
    <row r="9" spans="1:12" s="15" customFormat="1" ht="15" customHeight="1">
      <c r="A9" s="131" t="s">
        <v>81</v>
      </c>
      <c r="B9" s="90">
        <v>40</v>
      </c>
      <c r="C9" s="152">
        <f>(270)</f>
        <v>270</v>
      </c>
      <c r="D9" s="133">
        <f t="shared" si="0"/>
        <v>0.41976959313443507</v>
      </c>
      <c r="E9" s="128"/>
      <c r="F9" s="128"/>
      <c r="G9" s="23"/>
      <c r="H9" s="23"/>
      <c r="I9" s="14"/>
      <c r="J9" s="14"/>
      <c r="K9" s="14"/>
      <c r="L9" s="14"/>
    </row>
    <row r="10" spans="1:12" s="15" customFormat="1" ht="15" customHeight="1">
      <c r="A10" s="131" t="s">
        <v>33</v>
      </c>
      <c r="B10" s="90">
        <v>40</v>
      </c>
      <c r="C10" s="152">
        <f>249</f>
        <v>249</v>
      </c>
      <c r="D10" s="133">
        <f t="shared" si="0"/>
        <v>0.3871208470017568</v>
      </c>
      <c r="E10" s="128"/>
      <c r="F10" s="128"/>
      <c r="G10" s="23"/>
      <c r="H10" s="23"/>
      <c r="I10" s="14"/>
      <c r="J10" s="14"/>
      <c r="K10" s="14"/>
      <c r="L10" s="14"/>
    </row>
    <row r="11" spans="1:12" s="15" customFormat="1" ht="15" customHeight="1">
      <c r="A11" s="131" t="s">
        <v>92</v>
      </c>
      <c r="B11" s="90">
        <v>40</v>
      </c>
      <c r="C11" s="151">
        <f>259</f>
        <v>259</v>
      </c>
      <c r="D11" s="133">
        <f t="shared" si="0"/>
        <v>0.4026678689696988</v>
      </c>
      <c r="E11" s="128"/>
      <c r="F11" s="128"/>
      <c r="G11" s="23"/>
      <c r="H11" s="23"/>
      <c r="I11" s="14"/>
      <c r="J11" s="14"/>
      <c r="K11" s="14"/>
      <c r="L11" s="14"/>
    </row>
    <row r="12" spans="1:12" s="15" customFormat="1" ht="15" customHeight="1">
      <c r="A12" s="131" t="s">
        <v>34</v>
      </c>
      <c r="B12" s="90">
        <v>40</v>
      </c>
      <c r="C12" s="152">
        <f>252</f>
        <v>252</v>
      </c>
      <c r="D12" s="133">
        <f t="shared" si="0"/>
        <v>0.3917849535921394</v>
      </c>
      <c r="E12" s="128"/>
      <c r="F12" s="128"/>
      <c r="G12" s="23"/>
      <c r="H12" s="23"/>
      <c r="I12" s="14"/>
      <c r="J12" s="14"/>
      <c r="K12" s="14"/>
      <c r="L12" s="14"/>
    </row>
    <row r="13" spans="1:12" s="15" customFormat="1" ht="15" customHeight="1">
      <c r="A13" s="131" t="s">
        <v>82</v>
      </c>
      <c r="B13" s="90">
        <v>40</v>
      </c>
      <c r="C13" s="97">
        <f>262</f>
        <v>262</v>
      </c>
      <c r="D13" s="133">
        <f t="shared" si="0"/>
        <v>0.40733197556008144</v>
      </c>
      <c r="E13" s="128"/>
      <c r="F13" s="128"/>
      <c r="G13" s="23"/>
      <c r="H13" s="23"/>
      <c r="I13" s="14"/>
      <c r="J13" s="14"/>
      <c r="K13" s="14"/>
      <c r="L13" s="14"/>
    </row>
    <row r="14" spans="1:12" s="15" customFormat="1" ht="15" customHeight="1">
      <c r="A14" s="131" t="s">
        <v>56</v>
      </c>
      <c r="B14" s="90">
        <v>40</v>
      </c>
      <c r="C14" s="151">
        <f>239</f>
        <v>239</v>
      </c>
      <c r="D14" s="133">
        <f t="shared" si="0"/>
        <v>0.37157382503381475</v>
      </c>
      <c r="E14" s="134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1" t="s">
        <v>83</v>
      </c>
      <c r="B15" s="90">
        <v>40</v>
      </c>
      <c r="C15" s="152">
        <f>249</f>
        <v>249</v>
      </c>
      <c r="D15" s="133">
        <f t="shared" si="0"/>
        <v>0.3871208470017568</v>
      </c>
      <c r="E15" s="90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1" t="s">
        <v>35</v>
      </c>
      <c r="B16" s="90">
        <v>40</v>
      </c>
      <c r="C16" s="152">
        <f>228</f>
        <v>228</v>
      </c>
      <c r="D16" s="133">
        <f t="shared" si="0"/>
        <v>0.3544721008690785</v>
      </c>
      <c r="E16" s="90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1" t="s">
        <v>84</v>
      </c>
      <c r="B17" s="90">
        <v>40</v>
      </c>
      <c r="C17" s="151">
        <f>238</f>
        <v>238</v>
      </c>
      <c r="D17" s="133">
        <f t="shared" si="0"/>
        <v>0.37001912283702054</v>
      </c>
      <c r="E17" s="90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1" t="s">
        <v>53</v>
      </c>
      <c r="B18" s="90">
        <v>40</v>
      </c>
      <c r="C18" s="192" t="s">
        <v>134</v>
      </c>
      <c r="D18" s="192" t="s">
        <v>134</v>
      </c>
      <c r="E18" s="90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1" t="s">
        <v>71</v>
      </c>
      <c r="B19" s="90">
        <v>40</v>
      </c>
      <c r="C19" s="132" t="s">
        <v>134</v>
      </c>
      <c r="D19" s="132" t="s">
        <v>134</v>
      </c>
      <c r="E19" s="90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1" t="s">
        <v>54</v>
      </c>
      <c r="B20" s="90">
        <v>40</v>
      </c>
      <c r="C20" s="132" t="s">
        <v>134</v>
      </c>
      <c r="D20" s="132" t="s">
        <v>134</v>
      </c>
      <c r="E20" s="90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1" t="s">
        <v>55</v>
      </c>
      <c r="B21" s="90">
        <v>40</v>
      </c>
      <c r="C21" s="132" t="s">
        <v>134</v>
      </c>
      <c r="D21" s="132" t="s">
        <v>134</v>
      </c>
      <c r="E21" s="90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1" t="s">
        <v>72</v>
      </c>
      <c r="B22" s="90">
        <v>40</v>
      </c>
      <c r="C22" s="151">
        <v>232</v>
      </c>
      <c r="D22" s="133">
        <f t="shared" si="0"/>
        <v>0.36069090965625533</v>
      </c>
      <c r="E22" s="90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1" t="s">
        <v>85</v>
      </c>
      <c r="B23" s="90">
        <v>40</v>
      </c>
      <c r="C23" s="151">
        <v>242</v>
      </c>
      <c r="D23" s="133">
        <f t="shared" si="0"/>
        <v>0.3762379316241974</v>
      </c>
      <c r="E23" s="90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1" t="s">
        <v>73</v>
      </c>
      <c r="B24" s="90">
        <v>40</v>
      </c>
      <c r="C24" s="151">
        <v>239</v>
      </c>
      <c r="D24" s="133">
        <f t="shared" si="0"/>
        <v>0.37157382503381475</v>
      </c>
      <c r="E24" s="90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1" t="s">
        <v>86</v>
      </c>
      <c r="B25" s="90">
        <v>40</v>
      </c>
      <c r="C25" s="151">
        <v>249</v>
      </c>
      <c r="D25" s="133">
        <f t="shared" si="0"/>
        <v>0.3871208470017568</v>
      </c>
      <c r="E25" s="90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81" t="s">
        <v>36</v>
      </c>
      <c r="B26" s="282"/>
      <c r="C26" s="282"/>
      <c r="D26" s="283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89" t="s">
        <v>87</v>
      </c>
      <c r="B27" s="90">
        <v>40</v>
      </c>
      <c r="C27" s="91">
        <v>245</v>
      </c>
      <c r="D27" s="92">
        <f aca="true" t="shared" si="1" ref="D27:D36">C27/$B$58</f>
        <v>0.38090203821457996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89" t="s">
        <v>37</v>
      </c>
      <c r="B28" s="90">
        <v>40</v>
      </c>
      <c r="C28" s="91">
        <v>241</v>
      </c>
      <c r="D28" s="92">
        <f t="shared" si="1"/>
        <v>0.3746832294274032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89" t="s">
        <v>88</v>
      </c>
      <c r="B29" s="90">
        <v>40</v>
      </c>
      <c r="C29" s="91">
        <f>229</f>
        <v>229</v>
      </c>
      <c r="D29" s="92">
        <f t="shared" si="1"/>
        <v>0.3560268030658727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89" t="s">
        <v>38</v>
      </c>
      <c r="B30" s="90">
        <v>40</v>
      </c>
      <c r="C30" s="91">
        <v>225</v>
      </c>
      <c r="D30" s="92">
        <f t="shared" si="1"/>
        <v>0.3498079942786959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89" t="s">
        <v>89</v>
      </c>
      <c r="B31" s="90">
        <v>40</v>
      </c>
      <c r="C31" s="91">
        <f>218</f>
        <v>218</v>
      </c>
      <c r="D31" s="92">
        <f t="shared" si="1"/>
        <v>0.3389250789011365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89" t="s">
        <v>39</v>
      </c>
      <c r="B32" s="90">
        <v>40</v>
      </c>
      <c r="C32" s="91">
        <v>214</v>
      </c>
      <c r="D32" s="92">
        <f t="shared" si="1"/>
        <v>0.33270627011395965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89" t="s">
        <v>90</v>
      </c>
      <c r="B33" s="90">
        <v>40</v>
      </c>
      <c r="C33" s="91">
        <v>211</v>
      </c>
      <c r="D33" s="92">
        <f t="shared" si="1"/>
        <v>0.328042163523577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89" t="s">
        <v>40</v>
      </c>
      <c r="B34" s="90">
        <v>40</v>
      </c>
      <c r="C34" s="91">
        <v>207</v>
      </c>
      <c r="D34" s="92">
        <f t="shared" si="1"/>
        <v>0.3218233547364002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89" t="s">
        <v>91</v>
      </c>
      <c r="B35" s="90">
        <v>40</v>
      </c>
      <c r="C35" s="91">
        <v>222</v>
      </c>
      <c r="D35" s="92">
        <f t="shared" si="1"/>
        <v>0.3451438876883133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89" t="s">
        <v>99</v>
      </c>
      <c r="B36" s="90">
        <v>40</v>
      </c>
      <c r="C36" s="91">
        <v>218</v>
      </c>
      <c r="D36" s="92">
        <f t="shared" si="1"/>
        <v>0.3389250789011365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81" t="s">
        <v>41</v>
      </c>
      <c r="B37" s="282"/>
      <c r="C37" s="282"/>
      <c r="D37" s="283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89" t="s">
        <v>57</v>
      </c>
      <c r="B38" s="95" t="s">
        <v>59</v>
      </c>
      <c r="C38" s="152">
        <f>219</f>
        <v>219</v>
      </c>
      <c r="D38" s="92">
        <f aca="true" t="shared" si="2" ref="D38:D47">C38/$B$58</f>
        <v>0.34047978109793064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89" t="s">
        <v>58</v>
      </c>
      <c r="B39" s="95" t="s">
        <v>59</v>
      </c>
      <c r="C39" s="152">
        <f>(203)</f>
        <v>203</v>
      </c>
      <c r="D39" s="92">
        <f t="shared" si="2"/>
        <v>0.3156045459492234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89" t="s">
        <v>60</v>
      </c>
      <c r="B40" s="95">
        <v>50</v>
      </c>
      <c r="C40" s="91">
        <v>193</v>
      </c>
      <c r="D40" s="92">
        <f t="shared" si="2"/>
        <v>0.3000575239812814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89" t="s">
        <v>42</v>
      </c>
      <c r="B41" s="95">
        <v>50</v>
      </c>
      <c r="C41" s="91">
        <v>190</v>
      </c>
      <c r="D41" s="92">
        <f t="shared" si="2"/>
        <v>0.29539341739089875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89" t="s">
        <v>43</v>
      </c>
      <c r="B42" s="95">
        <v>50</v>
      </c>
      <c r="C42" s="151">
        <v>192</v>
      </c>
      <c r="D42" s="92">
        <f t="shared" si="2"/>
        <v>0.29850282178448717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89" t="s">
        <v>44</v>
      </c>
      <c r="B43" s="95">
        <v>50</v>
      </c>
      <c r="C43" s="151">
        <v>190</v>
      </c>
      <c r="D43" s="92">
        <f t="shared" si="2"/>
        <v>0.29539341739089875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89" t="s">
        <v>45</v>
      </c>
      <c r="B44" s="95">
        <v>50</v>
      </c>
      <c r="C44" s="151">
        <v>186</v>
      </c>
      <c r="D44" s="92">
        <f t="shared" si="2"/>
        <v>0.28917460860372196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89" t="s">
        <v>46</v>
      </c>
      <c r="B45" s="95">
        <v>50</v>
      </c>
      <c r="C45" s="151">
        <v>185</v>
      </c>
      <c r="D45" s="92">
        <f t="shared" si="2"/>
        <v>0.28761990640692775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89" t="s">
        <v>47</v>
      </c>
      <c r="B46" s="95">
        <v>50</v>
      </c>
      <c r="C46" s="97">
        <v>177</v>
      </c>
      <c r="D46" s="92">
        <f t="shared" si="2"/>
        <v>0.2751822888325741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89" t="s">
        <v>48</v>
      </c>
      <c r="B47" s="95">
        <v>50</v>
      </c>
      <c r="C47" s="97">
        <v>282</v>
      </c>
      <c r="D47" s="92">
        <f t="shared" si="2"/>
        <v>0.43842601949596555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81" t="s">
        <v>49</v>
      </c>
      <c r="B48" s="282"/>
      <c r="C48" s="282"/>
      <c r="D48" s="283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216" t="s">
        <v>50</v>
      </c>
      <c r="B49" s="217">
        <v>40</v>
      </c>
      <c r="C49" s="218" t="s">
        <v>134</v>
      </c>
      <c r="D49" s="219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220" t="s">
        <v>52</v>
      </c>
      <c r="B50" s="94">
        <v>40</v>
      </c>
      <c r="C50" s="221" t="s">
        <v>134</v>
      </c>
      <c r="D50" s="222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131" t="s">
        <v>51</v>
      </c>
      <c r="B51" s="90">
        <v>40</v>
      </c>
      <c r="C51" s="221" t="s">
        <v>134</v>
      </c>
      <c r="D51" s="222" t="s">
        <v>134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131" t="s">
        <v>63</v>
      </c>
      <c r="B52" s="95">
        <v>40</v>
      </c>
      <c r="C52" s="221" t="s">
        <v>134</v>
      </c>
      <c r="D52" s="222" t="s">
        <v>134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131" t="s">
        <v>61</v>
      </c>
      <c r="B53" s="90">
        <v>40</v>
      </c>
      <c r="C53" s="221" t="s">
        <v>134</v>
      </c>
      <c r="D53" s="222" t="s">
        <v>134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131" t="s">
        <v>62</v>
      </c>
      <c r="B54" s="90">
        <v>50</v>
      </c>
      <c r="C54" s="221" t="s">
        <v>134</v>
      </c>
      <c r="D54" s="222" t="s">
        <v>134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131" t="s">
        <v>156</v>
      </c>
      <c r="B55" s="90">
        <v>50</v>
      </c>
      <c r="C55" s="221" t="s">
        <v>134</v>
      </c>
      <c r="D55" s="222" t="s">
        <v>134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223" t="s">
        <v>144</v>
      </c>
      <c r="B56" s="96">
        <v>50</v>
      </c>
      <c r="C56" s="224" t="s">
        <v>134</v>
      </c>
      <c r="D56" s="225" t="s">
        <v>134</v>
      </c>
      <c r="E56" s="16"/>
    </row>
    <row r="57" spans="1:5" s="15" customFormat="1" ht="15" customHeight="1">
      <c r="A57" s="81" t="s">
        <v>154</v>
      </c>
      <c r="B57" s="81"/>
      <c r="C57" s="81"/>
      <c r="D57" s="215"/>
      <c r="E57" s="16"/>
    </row>
    <row r="58" spans="1:5" s="15" customFormat="1" ht="12.75">
      <c r="A58" s="153" t="s">
        <v>200</v>
      </c>
      <c r="B58" s="125">
        <v>643.21</v>
      </c>
      <c r="C58" s="79"/>
      <c r="D58" s="16"/>
      <c r="E58" s="16"/>
    </row>
    <row r="59" spans="1:5" s="15" customFormat="1" ht="12.75">
      <c r="A59" s="135"/>
      <c r="B59" s="136"/>
      <c r="C59" s="137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D33" sqref="D33"/>
    </sheetView>
  </sheetViews>
  <sheetFormatPr defaultColWidth="11.421875" defaultRowHeight="12.75"/>
  <cols>
    <col min="1" max="1" width="45.421875" style="128" customWidth="1"/>
    <col min="2" max="2" width="23.7109375" style="128" customWidth="1"/>
    <col min="3" max="3" width="18.421875" style="128" bestFit="1" customWidth="1"/>
    <col min="4" max="4" width="22.28125" style="128" customWidth="1"/>
    <col min="5" max="5" width="27.00390625" style="128" bestFit="1" customWidth="1"/>
    <col min="6" max="16384" width="11.421875" style="128" customWidth="1"/>
  </cols>
  <sheetData>
    <row r="1" spans="1:5" ht="12.75">
      <c r="A1" s="284" t="s">
        <v>97</v>
      </c>
      <c r="B1" s="284"/>
      <c r="C1" s="284"/>
      <c r="D1" s="284"/>
      <c r="E1" s="284"/>
    </row>
    <row r="2" spans="1:5" ht="12.75">
      <c r="A2" s="288" t="s">
        <v>139</v>
      </c>
      <c r="B2" s="288"/>
      <c r="C2" s="288"/>
      <c r="D2" s="288"/>
      <c r="E2" s="288"/>
    </row>
    <row r="3" spans="1:5" ht="12.75" customHeight="1">
      <c r="A3" s="289" t="s">
        <v>153</v>
      </c>
      <c r="B3" s="289"/>
      <c r="C3" s="289"/>
      <c r="D3" s="289"/>
      <c r="E3" s="289"/>
    </row>
    <row r="4" spans="1:5" ht="12.75">
      <c r="A4" s="290" t="s">
        <v>202</v>
      </c>
      <c r="B4" s="290"/>
      <c r="C4" s="290"/>
      <c r="D4" s="290"/>
      <c r="E4" s="290"/>
    </row>
    <row r="5" ht="12.75">
      <c r="A5" s="136"/>
    </row>
    <row r="6" spans="1:5" ht="21.75" customHeight="1">
      <c r="A6" s="105" t="s">
        <v>100</v>
      </c>
      <c r="B6" s="98" t="s">
        <v>101</v>
      </c>
      <c r="C6" s="25" t="s">
        <v>102</v>
      </c>
      <c r="D6" s="25" t="s">
        <v>145</v>
      </c>
      <c r="E6" s="106" t="s">
        <v>135</v>
      </c>
    </row>
    <row r="7" spans="1:6" ht="14.25">
      <c r="A7" s="104" t="s">
        <v>103</v>
      </c>
      <c r="B7" s="140" t="s">
        <v>104</v>
      </c>
      <c r="C7" s="87">
        <f>D7*50</f>
        <v>23750</v>
      </c>
      <c r="D7" s="108">
        <v>475</v>
      </c>
      <c r="E7" s="141">
        <f aca="true" t="shared" si="0" ref="E7:E23">D7/$B$26</f>
        <v>0.7384835434772469</v>
      </c>
      <c r="F7" s="142"/>
    </row>
    <row r="8" spans="1:6" ht="14.25">
      <c r="A8" s="143" t="s">
        <v>120</v>
      </c>
      <c r="B8" s="144" t="s">
        <v>118</v>
      </c>
      <c r="C8" s="91">
        <f aca="true" t="shared" si="1" ref="C8:C23">D8*50</f>
        <v>23750</v>
      </c>
      <c r="D8" s="107">
        <v>475</v>
      </c>
      <c r="E8" s="145">
        <f t="shared" si="0"/>
        <v>0.7384835434772469</v>
      </c>
      <c r="F8" s="142"/>
    </row>
    <row r="9" spans="1:6" ht="14.25">
      <c r="A9" s="143"/>
      <c r="B9" s="144" t="s">
        <v>127</v>
      </c>
      <c r="C9" s="91">
        <f t="shared" si="1"/>
        <v>23750</v>
      </c>
      <c r="D9" s="107">
        <v>475</v>
      </c>
      <c r="E9" s="145">
        <f t="shared" si="0"/>
        <v>0.7384835434772469</v>
      </c>
      <c r="F9" s="142"/>
    </row>
    <row r="10" spans="1:6" ht="14.25">
      <c r="A10" s="146" t="s">
        <v>129</v>
      </c>
      <c r="B10" s="84" t="s">
        <v>125</v>
      </c>
      <c r="C10" s="87">
        <f t="shared" si="1"/>
        <v>18000</v>
      </c>
      <c r="D10" s="108">
        <v>360</v>
      </c>
      <c r="E10" s="141">
        <f t="shared" si="0"/>
        <v>0.5596927908459134</v>
      </c>
      <c r="F10" s="142"/>
    </row>
    <row r="11" spans="1:6" ht="14.25">
      <c r="A11" s="143" t="s">
        <v>120</v>
      </c>
      <c r="B11" s="85" t="s">
        <v>126</v>
      </c>
      <c r="C11" s="193">
        <f>D11*50</f>
        <v>19750</v>
      </c>
      <c r="D11" s="107">
        <v>395</v>
      </c>
      <c r="E11" s="145">
        <f t="shared" si="0"/>
        <v>0.6141073677337106</v>
      </c>
      <c r="F11" s="142"/>
    </row>
    <row r="12" spans="1:6" ht="14.25">
      <c r="A12" s="143"/>
      <c r="B12" s="85" t="s">
        <v>108</v>
      </c>
      <c r="C12" s="91">
        <f t="shared" si="1"/>
        <v>19750</v>
      </c>
      <c r="D12" s="107">
        <v>395</v>
      </c>
      <c r="E12" s="145">
        <f t="shared" si="0"/>
        <v>0.6141073677337106</v>
      </c>
      <c r="F12" s="142"/>
    </row>
    <row r="13" spans="1:6" ht="14.25">
      <c r="A13" s="143"/>
      <c r="B13" s="85" t="s">
        <v>119</v>
      </c>
      <c r="C13" s="91">
        <f t="shared" si="1"/>
        <v>18000</v>
      </c>
      <c r="D13" s="107">
        <v>360</v>
      </c>
      <c r="E13" s="145">
        <f t="shared" si="0"/>
        <v>0.5596927908459134</v>
      </c>
      <c r="F13" s="142"/>
    </row>
    <row r="14" spans="1:6" ht="14.25">
      <c r="A14" s="143"/>
      <c r="B14" s="85" t="s">
        <v>109</v>
      </c>
      <c r="C14" s="91">
        <f t="shared" si="1"/>
        <v>18000</v>
      </c>
      <c r="D14" s="107">
        <v>360</v>
      </c>
      <c r="E14" s="145">
        <f t="shared" si="0"/>
        <v>0.5596927908459134</v>
      </c>
      <c r="F14" s="142"/>
    </row>
    <row r="15" spans="1:6" ht="14.25">
      <c r="A15" s="147"/>
      <c r="B15" s="148" t="s">
        <v>160</v>
      </c>
      <c r="C15" s="88">
        <f t="shared" si="1"/>
        <v>18000</v>
      </c>
      <c r="D15" s="109">
        <v>360</v>
      </c>
      <c r="E15" s="149">
        <f t="shared" si="0"/>
        <v>0.5596927908459134</v>
      </c>
      <c r="F15" s="142"/>
    </row>
    <row r="16" spans="1:6" ht="14.25">
      <c r="A16" s="191" t="s">
        <v>130</v>
      </c>
      <c r="B16" s="85" t="s">
        <v>107</v>
      </c>
      <c r="C16" s="91">
        <f t="shared" si="1"/>
        <v>19500</v>
      </c>
      <c r="D16" s="107">
        <v>390</v>
      </c>
      <c r="E16" s="145">
        <f t="shared" si="0"/>
        <v>0.6063338567497396</v>
      </c>
      <c r="F16" s="142"/>
    </row>
    <row r="17" spans="1:6" ht="14.25">
      <c r="A17" s="143" t="s">
        <v>120</v>
      </c>
      <c r="B17" s="85" t="s">
        <v>105</v>
      </c>
      <c r="C17" s="91">
        <f t="shared" si="1"/>
        <v>19500</v>
      </c>
      <c r="D17" s="107">
        <v>390</v>
      </c>
      <c r="E17" s="145">
        <f t="shared" si="0"/>
        <v>0.6063338567497396</v>
      </c>
      <c r="F17" s="142"/>
    </row>
    <row r="18" spans="1:6" ht="14.25">
      <c r="A18" s="143"/>
      <c r="B18" s="85" t="s">
        <v>106</v>
      </c>
      <c r="C18" s="91">
        <f t="shared" si="1"/>
        <v>19500</v>
      </c>
      <c r="D18" s="107">
        <v>390</v>
      </c>
      <c r="E18" s="145">
        <f t="shared" si="0"/>
        <v>0.6063338567497396</v>
      </c>
      <c r="F18" s="142"/>
    </row>
    <row r="19" spans="1:6" ht="14.25">
      <c r="A19" s="143"/>
      <c r="B19" s="85" t="s">
        <v>131</v>
      </c>
      <c r="C19" s="91">
        <f t="shared" si="1"/>
        <v>19500</v>
      </c>
      <c r="D19" s="107">
        <v>390</v>
      </c>
      <c r="E19" s="145">
        <f t="shared" si="0"/>
        <v>0.6063338567497396</v>
      </c>
      <c r="F19" s="142"/>
    </row>
    <row r="20" spans="1:6" ht="14.25">
      <c r="A20" s="143"/>
      <c r="B20" s="85" t="s">
        <v>148</v>
      </c>
      <c r="C20" s="91">
        <f t="shared" si="1"/>
        <v>19500</v>
      </c>
      <c r="D20" s="107">
        <v>390</v>
      </c>
      <c r="E20" s="145">
        <f t="shared" si="0"/>
        <v>0.6063338567497396</v>
      </c>
      <c r="F20" s="142"/>
    </row>
    <row r="21" spans="1:6" ht="14.25">
      <c r="A21" s="104" t="s">
        <v>157</v>
      </c>
      <c r="B21" s="84" t="s">
        <v>158</v>
      </c>
      <c r="C21" s="87">
        <f t="shared" si="1"/>
        <v>17250</v>
      </c>
      <c r="D21" s="108">
        <v>345</v>
      </c>
      <c r="E21" s="141">
        <f t="shared" si="0"/>
        <v>0.5363722578940003</v>
      </c>
      <c r="F21" s="142"/>
    </row>
    <row r="22" spans="1:6" ht="14.25">
      <c r="A22" s="104" t="s">
        <v>110</v>
      </c>
      <c r="B22" s="84" t="s">
        <v>111</v>
      </c>
      <c r="C22" s="87">
        <f t="shared" si="1"/>
        <v>18500</v>
      </c>
      <c r="D22" s="108">
        <v>370</v>
      </c>
      <c r="E22" s="141">
        <f t="shared" si="0"/>
        <v>0.5752398128138555</v>
      </c>
      <c r="F22" s="142"/>
    </row>
    <row r="23" spans="1:6" ht="14.25">
      <c r="A23" s="147" t="s">
        <v>132</v>
      </c>
      <c r="B23" s="148" t="s">
        <v>117</v>
      </c>
      <c r="C23" s="88">
        <f t="shared" si="1"/>
        <v>18500</v>
      </c>
      <c r="D23" s="109">
        <v>370</v>
      </c>
      <c r="E23" s="149">
        <f t="shared" si="0"/>
        <v>0.5752398128138555</v>
      </c>
      <c r="F23" s="142"/>
    </row>
    <row r="24" spans="1:5" ht="12.75">
      <c r="A24" s="80" t="s">
        <v>155</v>
      </c>
      <c r="E24" s="144"/>
    </row>
    <row r="25" spans="1:5" ht="12.75">
      <c r="A25" s="80" t="s">
        <v>178</v>
      </c>
      <c r="E25" s="144"/>
    </row>
    <row r="26" spans="1:2" ht="12.75">
      <c r="A26" s="153" t="s">
        <v>201</v>
      </c>
      <c r="B26" s="125">
        <v>643.21</v>
      </c>
    </row>
    <row r="34" ht="12.75">
      <c r="D34" s="150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57" t="s">
        <v>69</v>
      </c>
      <c r="B18" s="257"/>
      <c r="C18" s="257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258" t="s">
        <v>114</v>
      </c>
      <c r="B1" s="258"/>
      <c r="C1" s="258"/>
      <c r="D1" s="258"/>
      <c r="E1" s="258"/>
      <c r="F1" s="258"/>
      <c r="G1" s="258"/>
      <c r="H1" s="258"/>
      <c r="I1" s="258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A2" sqref="A2:J2"/>
    </sheetView>
  </sheetViews>
  <sheetFormatPr defaultColWidth="11.421875" defaultRowHeight="12.75"/>
  <cols>
    <col min="1" max="1" width="51.28125" style="179" customWidth="1"/>
    <col min="2" max="4" width="11.7109375" style="179" bestFit="1" customWidth="1"/>
    <col min="5" max="5" width="14.8515625" style="179" customWidth="1"/>
    <col min="6" max="6" width="6.8515625" style="179" customWidth="1"/>
    <col min="7" max="7" width="11.7109375" style="179" bestFit="1" customWidth="1"/>
    <col min="8" max="8" width="10.421875" style="179" customWidth="1"/>
    <col min="9" max="9" width="11.7109375" style="179" bestFit="1" customWidth="1"/>
    <col min="10" max="10" width="14.421875" style="179" customWidth="1"/>
    <col min="11" max="11" width="11.421875" style="178" customWidth="1"/>
    <col min="12" max="16384" width="11.421875" style="179" customWidth="1"/>
  </cols>
  <sheetData>
    <row r="1" spans="1:11" s="156" customFormat="1" ht="19.5" customHeight="1">
      <c r="A1" s="263" t="s">
        <v>173</v>
      </c>
      <c r="B1" s="263"/>
      <c r="C1" s="263"/>
      <c r="D1" s="263"/>
      <c r="E1" s="263"/>
      <c r="F1" s="263"/>
      <c r="G1" s="263"/>
      <c r="H1" s="263"/>
      <c r="I1" s="263"/>
      <c r="J1" s="263"/>
      <c r="K1" s="154"/>
    </row>
    <row r="2" spans="1:11" s="156" customFormat="1" ht="19.5" customHeight="1">
      <c r="A2" s="264" t="s">
        <v>159</v>
      </c>
      <c r="B2" s="264"/>
      <c r="C2" s="264"/>
      <c r="D2" s="264"/>
      <c r="E2" s="264"/>
      <c r="F2" s="264"/>
      <c r="G2" s="264"/>
      <c r="H2" s="264"/>
      <c r="I2" s="264"/>
      <c r="J2" s="264"/>
      <c r="K2" s="154"/>
    </row>
    <row r="3" spans="1:19" s="164" customFormat="1" ht="12.75">
      <c r="A3" s="227"/>
      <c r="B3" s="265" t="s">
        <v>3</v>
      </c>
      <c r="C3" s="265"/>
      <c r="D3" s="265"/>
      <c r="E3" s="265"/>
      <c r="F3" s="228"/>
      <c r="G3" s="265" t="s">
        <v>176</v>
      </c>
      <c r="H3" s="265"/>
      <c r="I3" s="265"/>
      <c r="J3" s="265"/>
      <c r="K3" s="181"/>
      <c r="L3" s="181"/>
      <c r="M3" s="181"/>
      <c r="N3" s="176"/>
      <c r="O3" s="176"/>
      <c r="P3" s="182"/>
      <c r="Q3" s="182"/>
      <c r="R3" s="182"/>
      <c r="S3" s="176"/>
    </row>
    <row r="4" spans="1:11" s="156" customFormat="1" ht="19.5" customHeight="1">
      <c r="A4" s="227" t="s">
        <v>128</v>
      </c>
      <c r="B4" s="259">
        <v>2016</v>
      </c>
      <c r="C4" s="261" t="s">
        <v>195</v>
      </c>
      <c r="D4" s="261"/>
      <c r="E4" s="261"/>
      <c r="F4" s="228"/>
      <c r="G4" s="259">
        <v>2016</v>
      </c>
      <c r="H4" s="261" t="s">
        <v>195</v>
      </c>
      <c r="I4" s="261"/>
      <c r="J4" s="261"/>
      <c r="K4" s="159"/>
    </row>
    <row r="5" spans="1:11" s="184" customFormat="1" ht="12.75">
      <c r="A5" s="229"/>
      <c r="B5" s="260"/>
      <c r="C5" s="230">
        <v>2016</v>
      </c>
      <c r="D5" s="230">
        <v>2017</v>
      </c>
      <c r="E5" s="231" t="s">
        <v>189</v>
      </c>
      <c r="F5" s="232"/>
      <c r="G5" s="260"/>
      <c r="H5" s="230">
        <v>2016</v>
      </c>
      <c r="I5" s="230">
        <v>2017</v>
      </c>
      <c r="J5" s="231" t="s">
        <v>189</v>
      </c>
      <c r="K5" s="183"/>
    </row>
    <row r="6" spans="1:11" s="184" customFormat="1" ht="12.75">
      <c r="A6" s="227"/>
      <c r="B6" s="227"/>
      <c r="C6" s="233"/>
      <c r="D6" s="233"/>
      <c r="E6" s="228"/>
      <c r="F6" s="228"/>
      <c r="G6" s="227"/>
      <c r="H6" s="233"/>
      <c r="I6" s="233"/>
      <c r="J6" s="228"/>
      <c r="K6" s="162"/>
    </row>
    <row r="7" spans="1:11" s="184" customFormat="1" ht="12.75">
      <c r="A7" s="227" t="s">
        <v>165</v>
      </c>
      <c r="B7" s="227"/>
      <c r="C7" s="233"/>
      <c r="D7" s="233"/>
      <c r="E7" s="228"/>
      <c r="F7" s="228"/>
      <c r="G7" s="234">
        <v>1431611.44343</v>
      </c>
      <c r="H7" s="234">
        <v>176618.86646</v>
      </c>
      <c r="I7" s="234">
        <v>193051.82121000002</v>
      </c>
      <c r="J7" s="235">
        <v>9.30418990868209</v>
      </c>
      <c r="K7" s="185"/>
    </row>
    <row r="8" spans="1:11" s="186" customFormat="1" ht="12.75">
      <c r="A8" s="227"/>
      <c r="B8" s="227"/>
      <c r="C8" s="233"/>
      <c r="D8" s="233"/>
      <c r="E8" s="228"/>
      <c r="F8" s="228"/>
      <c r="G8" s="227"/>
      <c r="H8" s="233"/>
      <c r="I8" s="233"/>
      <c r="J8" s="228"/>
      <c r="K8" s="171"/>
    </row>
    <row r="9" spans="1:11" s="156" customFormat="1" ht="12.75">
      <c r="A9" s="236" t="s">
        <v>4</v>
      </c>
      <c r="B9" s="236"/>
      <c r="C9" s="236"/>
      <c r="D9" s="236"/>
      <c r="E9" s="236"/>
      <c r="F9" s="236"/>
      <c r="G9" s="236">
        <v>821641.7447099999</v>
      </c>
      <c r="H9" s="236">
        <v>78664.18306</v>
      </c>
      <c r="I9" s="236">
        <v>96343.40927</v>
      </c>
      <c r="J9" s="235">
        <v>22.47430218211943</v>
      </c>
      <c r="K9" s="154"/>
    </row>
    <row r="10" spans="1:11" s="156" customFormat="1" ht="12.75">
      <c r="A10" s="237"/>
      <c r="B10" s="249"/>
      <c r="C10" s="238"/>
      <c r="D10" s="239"/>
      <c r="E10" s="238"/>
      <c r="F10" s="238"/>
      <c r="G10" s="238"/>
      <c r="H10" s="239"/>
      <c r="I10" s="240"/>
      <c r="J10" s="241"/>
      <c r="K10" s="154"/>
    </row>
    <row r="11" spans="1:11" s="156" customFormat="1" ht="12.75">
      <c r="A11" s="242" t="s">
        <v>5</v>
      </c>
      <c r="B11" s="243">
        <v>1034046.9636114002</v>
      </c>
      <c r="C11" s="243">
        <v>67665.1390594</v>
      </c>
      <c r="D11" s="243">
        <v>112627.50110709999</v>
      </c>
      <c r="E11" s="235">
        <v>66.4483405675553</v>
      </c>
      <c r="F11" s="243"/>
      <c r="G11" s="243">
        <v>326732.8867</v>
      </c>
      <c r="H11" s="243">
        <v>24378.687599999997</v>
      </c>
      <c r="I11" s="243">
        <v>39761.93362</v>
      </c>
      <c r="J11" s="235">
        <v>63.10120656372004</v>
      </c>
      <c r="K11" s="154"/>
    </row>
    <row r="12" spans="1:11" s="156" customFormat="1" ht="12.75">
      <c r="A12" s="237" t="s">
        <v>6</v>
      </c>
      <c r="B12" s="244">
        <v>539170.5998008001</v>
      </c>
      <c r="C12" s="244">
        <v>40786.9640154</v>
      </c>
      <c r="D12" s="244">
        <v>30057.1863138</v>
      </c>
      <c r="E12" s="241">
        <v>-26.30688005498213</v>
      </c>
      <c r="F12" s="244"/>
      <c r="G12" s="244">
        <v>128360.25678999996</v>
      </c>
      <c r="H12" s="244">
        <v>11089.7261</v>
      </c>
      <c r="I12" s="244">
        <v>8681.21166</v>
      </c>
      <c r="J12" s="241">
        <v>-21.718430358708304</v>
      </c>
      <c r="K12" s="154"/>
    </row>
    <row r="13" spans="1:11" s="156" customFormat="1" ht="12.75">
      <c r="A13" s="237" t="s">
        <v>7</v>
      </c>
      <c r="B13" s="244">
        <v>111189.84166240001</v>
      </c>
      <c r="C13" s="244">
        <v>8987.8105</v>
      </c>
      <c r="D13" s="244">
        <v>16630.278</v>
      </c>
      <c r="E13" s="241">
        <v>85.03147123540265</v>
      </c>
      <c r="F13" s="244"/>
      <c r="G13" s="244">
        <v>34719.87916</v>
      </c>
      <c r="H13" s="244">
        <v>3156.30893</v>
      </c>
      <c r="I13" s="244">
        <v>4723.35822</v>
      </c>
      <c r="J13" s="241">
        <v>49.6481594404639</v>
      </c>
      <c r="K13" s="154"/>
    </row>
    <row r="14" spans="1:11" s="156" customFormat="1" ht="12.75">
      <c r="A14" s="237" t="s">
        <v>161</v>
      </c>
      <c r="B14" s="244">
        <v>52924.096808300004</v>
      </c>
      <c r="C14" s="244">
        <v>3556</v>
      </c>
      <c r="D14" s="244">
        <v>10844.307719999999</v>
      </c>
      <c r="E14" s="241">
        <v>204.95803487064114</v>
      </c>
      <c r="F14" s="244"/>
      <c r="G14" s="244">
        <v>16168.133280000002</v>
      </c>
      <c r="H14" s="244">
        <v>1388.83341</v>
      </c>
      <c r="I14" s="244">
        <v>3170.1902</v>
      </c>
      <c r="J14" s="241">
        <v>128.26281231238528</v>
      </c>
      <c r="K14" s="154"/>
    </row>
    <row r="15" spans="1:11" s="156" customFormat="1" ht="12.75">
      <c r="A15" s="237" t="s">
        <v>112</v>
      </c>
      <c r="B15" s="244">
        <v>53945.189</v>
      </c>
      <c r="C15" s="244">
        <v>3808.483</v>
      </c>
      <c r="D15" s="244">
        <v>5839.616</v>
      </c>
      <c r="E15" s="241">
        <v>53.33181216773187</v>
      </c>
      <c r="F15" s="244"/>
      <c r="G15" s="244">
        <v>20998.100599999998</v>
      </c>
      <c r="H15" s="244">
        <v>1954.02496</v>
      </c>
      <c r="I15" s="244">
        <v>2268.47577</v>
      </c>
      <c r="J15" s="241">
        <v>16.092466393059794</v>
      </c>
      <c r="K15" s="154"/>
    </row>
    <row r="16" spans="1:11" s="156" customFormat="1" ht="12.75">
      <c r="A16" s="237" t="s">
        <v>162</v>
      </c>
      <c r="B16" s="244">
        <v>107016.0958807</v>
      </c>
      <c r="C16" s="244">
        <v>5330.005</v>
      </c>
      <c r="D16" s="244">
        <v>22346.03715</v>
      </c>
      <c r="E16" s="241">
        <v>319.24983466244396</v>
      </c>
      <c r="F16" s="244"/>
      <c r="G16" s="244">
        <v>43261.99864</v>
      </c>
      <c r="H16" s="244">
        <v>2732.68446</v>
      </c>
      <c r="I16" s="244">
        <v>8548.002620000001</v>
      </c>
      <c r="J16" s="241">
        <v>212.806061040798</v>
      </c>
      <c r="K16" s="154"/>
    </row>
    <row r="17" spans="1:11" s="156" customFormat="1" ht="12.75">
      <c r="A17" s="237" t="s">
        <v>8</v>
      </c>
      <c r="B17" s="244">
        <v>169801.14045920002</v>
      </c>
      <c r="C17" s="244">
        <v>5195.876544000001</v>
      </c>
      <c r="D17" s="244">
        <v>26910.075923300003</v>
      </c>
      <c r="E17" s="241">
        <v>417.9121500562735</v>
      </c>
      <c r="F17" s="244"/>
      <c r="G17" s="244">
        <v>83224.51823</v>
      </c>
      <c r="H17" s="244">
        <v>4057.1097400000003</v>
      </c>
      <c r="I17" s="244">
        <v>12370.69515</v>
      </c>
      <c r="J17" s="241">
        <v>204.9139890901743</v>
      </c>
      <c r="K17" s="154"/>
    </row>
    <row r="18" spans="1:11" s="156" customFormat="1" ht="12.75">
      <c r="A18" s="237"/>
      <c r="B18" s="238"/>
      <c r="C18" s="238"/>
      <c r="D18" s="238"/>
      <c r="E18" s="241"/>
      <c r="F18" s="238"/>
      <c r="G18" s="238"/>
      <c r="H18" s="238"/>
      <c r="I18" s="245"/>
      <c r="J18" s="241"/>
      <c r="K18" s="154"/>
    </row>
    <row r="19" spans="1:11" s="156" customFormat="1" ht="13.5">
      <c r="A19" s="242" t="s">
        <v>196</v>
      </c>
      <c r="B19" s="243">
        <v>47485.108821600006</v>
      </c>
      <c r="C19" s="243">
        <v>6216.398152400001</v>
      </c>
      <c r="D19" s="243">
        <v>6573.5921019</v>
      </c>
      <c r="E19" s="235">
        <v>5.745995361672513</v>
      </c>
      <c r="F19" s="243"/>
      <c r="G19" s="243">
        <v>321971.51661999995</v>
      </c>
      <c r="H19" s="243">
        <v>32976.56803</v>
      </c>
      <c r="I19" s="243">
        <v>33946.63755</v>
      </c>
      <c r="J19" s="235">
        <v>2.9416933839734156</v>
      </c>
      <c r="K19" s="154"/>
    </row>
    <row r="20" spans="1:11" s="156" customFormat="1" ht="12.75">
      <c r="A20" s="237" t="s">
        <v>9</v>
      </c>
      <c r="B20" s="246">
        <v>9306.314445799999</v>
      </c>
      <c r="C20" s="244">
        <v>1486.6654907000002</v>
      </c>
      <c r="D20" s="244">
        <v>2054.6783148000004</v>
      </c>
      <c r="E20" s="241">
        <v>38.20717085674397</v>
      </c>
      <c r="F20" s="246"/>
      <c r="G20" s="244">
        <v>68173.90943</v>
      </c>
      <c r="H20" s="244">
        <v>9468.80383</v>
      </c>
      <c r="I20" s="244">
        <v>11249.460770000002</v>
      </c>
      <c r="J20" s="241">
        <v>18.805510938544813</v>
      </c>
      <c r="K20" s="154"/>
    </row>
    <row r="21" spans="1:11" s="156" customFormat="1" ht="12.75">
      <c r="A21" s="237" t="s">
        <v>10</v>
      </c>
      <c r="B21" s="246">
        <v>6924.8299274</v>
      </c>
      <c r="C21" s="244">
        <v>656.1911255</v>
      </c>
      <c r="D21" s="244">
        <v>878.2439829</v>
      </c>
      <c r="E21" s="241">
        <v>33.83966176482525</v>
      </c>
      <c r="F21" s="244"/>
      <c r="G21" s="244">
        <v>96106.77141</v>
      </c>
      <c r="H21" s="244">
        <v>9315.48787</v>
      </c>
      <c r="I21" s="244">
        <v>9653.77926</v>
      </c>
      <c r="J21" s="241">
        <v>3.6314940743946096</v>
      </c>
      <c r="K21" s="154"/>
    </row>
    <row r="22" spans="1:11" s="156" customFormat="1" ht="12.75">
      <c r="A22" s="237" t="s">
        <v>11</v>
      </c>
      <c r="B22" s="246">
        <v>9061.618058800002</v>
      </c>
      <c r="C22" s="244">
        <v>1225.4914264000004</v>
      </c>
      <c r="D22" s="244">
        <v>1080.9761853</v>
      </c>
      <c r="E22" s="241">
        <v>-11.792431834837714</v>
      </c>
      <c r="F22" s="244"/>
      <c r="G22" s="244">
        <v>76189.35812999998</v>
      </c>
      <c r="H22" s="244">
        <v>6526.18854</v>
      </c>
      <c r="I22" s="244">
        <v>6258.63661</v>
      </c>
      <c r="J22" s="241">
        <v>-4.099665959083694</v>
      </c>
      <c r="K22" s="154"/>
    </row>
    <row r="23" spans="1:11" s="156" customFormat="1" ht="12.75">
      <c r="A23" s="237" t="s">
        <v>12</v>
      </c>
      <c r="B23" s="246">
        <v>22192.3463896</v>
      </c>
      <c r="C23" s="244">
        <v>2848.0501098</v>
      </c>
      <c r="D23" s="244">
        <v>2559.6936189</v>
      </c>
      <c r="E23" s="241">
        <v>-10.124698645848255</v>
      </c>
      <c r="F23" s="244"/>
      <c r="G23" s="244">
        <v>81501.47765</v>
      </c>
      <c r="H23" s="244">
        <v>7666.0877900000005</v>
      </c>
      <c r="I23" s="244">
        <v>6784.76091</v>
      </c>
      <c r="J23" s="241">
        <v>-11.49643604590132</v>
      </c>
      <c r="K23" s="154"/>
    </row>
    <row r="24" spans="1:11" s="156" customFormat="1" ht="12.75">
      <c r="A24" s="237"/>
      <c r="B24" s="244"/>
      <c r="C24" s="244"/>
      <c r="D24" s="244"/>
      <c r="E24" s="241"/>
      <c r="F24" s="244"/>
      <c r="G24" s="244"/>
      <c r="H24" s="244"/>
      <c r="I24" s="244"/>
      <c r="J24" s="241"/>
      <c r="K24" s="154"/>
    </row>
    <row r="25" spans="1:11" s="156" customFormat="1" ht="12.75">
      <c r="A25" s="242" t="s">
        <v>13</v>
      </c>
      <c r="B25" s="243">
        <v>3835.653414899999</v>
      </c>
      <c r="C25" s="243">
        <v>598.8337024</v>
      </c>
      <c r="D25" s="243">
        <v>855.4579397999997</v>
      </c>
      <c r="E25" s="235">
        <v>42.854007109403426</v>
      </c>
      <c r="F25" s="243"/>
      <c r="G25" s="243">
        <v>133804.956</v>
      </c>
      <c r="H25" s="243">
        <v>15330.23144</v>
      </c>
      <c r="I25" s="243">
        <v>16989.15783</v>
      </c>
      <c r="J25" s="235">
        <v>10.821274267728882</v>
      </c>
      <c r="K25" s="154"/>
    </row>
    <row r="26" spans="1:11" s="156" customFormat="1" ht="12.75">
      <c r="A26" s="237" t="s">
        <v>14</v>
      </c>
      <c r="B26" s="244">
        <v>1266.4670396</v>
      </c>
      <c r="C26" s="244">
        <v>165.6317458</v>
      </c>
      <c r="D26" s="244">
        <v>216.98136979999998</v>
      </c>
      <c r="E26" s="241">
        <v>31.00228386290425</v>
      </c>
      <c r="F26" s="244"/>
      <c r="G26" s="244">
        <v>17989.398009999997</v>
      </c>
      <c r="H26" s="244">
        <v>2320.86861</v>
      </c>
      <c r="I26" s="244">
        <v>3344.8907799999997</v>
      </c>
      <c r="J26" s="241">
        <v>44.12236718562019</v>
      </c>
      <c r="K26" s="154"/>
    </row>
    <row r="27" spans="1:11" s="156" customFormat="1" ht="12.75">
      <c r="A27" s="237" t="s">
        <v>15</v>
      </c>
      <c r="B27" s="244">
        <v>167.19879429999997</v>
      </c>
      <c r="C27" s="244">
        <v>22.6549522</v>
      </c>
      <c r="D27" s="244">
        <v>23.298489299999996</v>
      </c>
      <c r="E27" s="241">
        <v>2.840602329763442</v>
      </c>
      <c r="F27" s="244"/>
      <c r="G27" s="244">
        <v>66997.60689999998</v>
      </c>
      <c r="H27" s="244">
        <v>7684.276150000001</v>
      </c>
      <c r="I27" s="244">
        <v>9213.35373</v>
      </c>
      <c r="J27" s="241">
        <v>19.898784871233445</v>
      </c>
      <c r="K27" s="154"/>
    </row>
    <row r="28" spans="1:11" s="156" customFormat="1" ht="15" customHeight="1">
      <c r="A28" s="237" t="s">
        <v>163</v>
      </c>
      <c r="B28" s="244">
        <v>2401.9875809999994</v>
      </c>
      <c r="C28" s="244">
        <v>410.5470044</v>
      </c>
      <c r="D28" s="244">
        <v>615.1780806999998</v>
      </c>
      <c r="E28" s="241">
        <v>49.843519525629205</v>
      </c>
      <c r="F28" s="244"/>
      <c r="G28" s="244">
        <v>48817.95109</v>
      </c>
      <c r="H28" s="244">
        <v>5325.086679999999</v>
      </c>
      <c r="I28" s="244">
        <v>4430.91332</v>
      </c>
      <c r="J28" s="241">
        <v>-16.79171464679331</v>
      </c>
      <c r="K28" s="154"/>
    </row>
    <row r="29" spans="1:11" s="156" customFormat="1" ht="12.75">
      <c r="A29" s="237"/>
      <c r="B29" s="238"/>
      <c r="C29" s="238"/>
      <c r="D29" s="238"/>
      <c r="E29" s="241"/>
      <c r="F29" s="238"/>
      <c r="G29" s="238"/>
      <c r="H29" s="238"/>
      <c r="I29" s="244"/>
      <c r="J29" s="241"/>
      <c r="K29" s="154"/>
    </row>
    <row r="30" spans="1:11" s="156" customFormat="1" ht="12.75">
      <c r="A30" s="242" t="s">
        <v>164</v>
      </c>
      <c r="B30" s="243"/>
      <c r="C30" s="243"/>
      <c r="D30" s="243"/>
      <c r="E30" s="235"/>
      <c r="F30" s="243"/>
      <c r="G30" s="243">
        <v>39132.385389999996</v>
      </c>
      <c r="H30" s="243">
        <v>5978.695989999999</v>
      </c>
      <c r="I30" s="243">
        <v>5645.68027</v>
      </c>
      <c r="J30" s="235">
        <v>-5.570039362379404</v>
      </c>
      <c r="K30" s="154"/>
    </row>
    <row r="31" spans="1:11" s="156" customFormat="1" ht="12.75">
      <c r="A31" s="247" t="s">
        <v>16</v>
      </c>
      <c r="B31" s="244">
        <v>709.2411071000001</v>
      </c>
      <c r="C31" s="244">
        <v>111.4485081</v>
      </c>
      <c r="D31" s="244">
        <v>97.97109219999999</v>
      </c>
      <c r="E31" s="241">
        <v>-12.092953176104487</v>
      </c>
      <c r="F31" s="244"/>
      <c r="G31" s="244">
        <v>16483.73934</v>
      </c>
      <c r="H31" s="244">
        <v>2364.89979</v>
      </c>
      <c r="I31" s="244">
        <v>2448.0971899999995</v>
      </c>
      <c r="J31" s="241">
        <v>3.5180095305433525</v>
      </c>
      <c r="K31" s="154"/>
    </row>
    <row r="32" spans="1:11" s="156" customFormat="1" ht="12.75">
      <c r="A32" s="237" t="s">
        <v>17</v>
      </c>
      <c r="B32" s="244">
        <v>9328.0277106</v>
      </c>
      <c r="C32" s="244">
        <v>1404.2381930999998</v>
      </c>
      <c r="D32" s="244">
        <v>1345.6238537</v>
      </c>
      <c r="E32" s="241">
        <v>-4.174102348733484</v>
      </c>
      <c r="F32" s="244"/>
      <c r="G32" s="244">
        <v>22648.646049999996</v>
      </c>
      <c r="H32" s="244">
        <v>3613.7961999999993</v>
      </c>
      <c r="I32" s="244">
        <v>3197.5830800000003</v>
      </c>
      <c r="J32" s="241">
        <v>-11.517337917395537</v>
      </c>
      <c r="K32" s="154"/>
    </row>
    <row r="33" spans="1:11" s="186" customFormat="1" ht="12.75">
      <c r="A33" s="237"/>
      <c r="B33" s="238"/>
      <c r="C33" s="238"/>
      <c r="D33" s="238"/>
      <c r="E33" s="241"/>
      <c r="F33" s="238"/>
      <c r="G33" s="238"/>
      <c r="H33" s="238"/>
      <c r="I33" s="239"/>
      <c r="J33" s="241"/>
      <c r="K33" s="171"/>
    </row>
    <row r="34" spans="1:11" s="156" customFormat="1" ht="12.75">
      <c r="A34" s="236" t="s">
        <v>147</v>
      </c>
      <c r="B34" s="236"/>
      <c r="C34" s="236"/>
      <c r="D34" s="236"/>
      <c r="E34" s="235"/>
      <c r="F34" s="236"/>
      <c r="G34" s="236">
        <v>609969.69872</v>
      </c>
      <c r="H34" s="236">
        <v>97954.6834</v>
      </c>
      <c r="I34" s="236">
        <v>96708.41194000003</v>
      </c>
      <c r="J34" s="235">
        <v>-1.2722938983027348</v>
      </c>
      <c r="K34" s="154"/>
    </row>
    <row r="35" spans="1:11" s="156" customFormat="1" ht="12.75">
      <c r="A35" s="237" t="s">
        <v>18</v>
      </c>
      <c r="B35" s="244">
        <v>5469</v>
      </c>
      <c r="C35" s="244">
        <v>1061</v>
      </c>
      <c r="D35" s="244">
        <v>1380.0000000000002</v>
      </c>
      <c r="E35" s="241">
        <v>30.06597549481623</v>
      </c>
      <c r="F35" s="244"/>
      <c r="G35" s="244">
        <v>85625.78091</v>
      </c>
      <c r="H35" s="244">
        <v>14459.23529</v>
      </c>
      <c r="I35" s="244">
        <v>14717.742299999998</v>
      </c>
      <c r="J35" s="241">
        <v>1.7878332070492036</v>
      </c>
      <c r="K35" s="154"/>
    </row>
    <row r="36" spans="1:11" s="156" customFormat="1" ht="12.75">
      <c r="A36" s="237" t="s">
        <v>19</v>
      </c>
      <c r="B36" s="244">
        <v>174</v>
      </c>
      <c r="C36" s="244">
        <v>34</v>
      </c>
      <c r="D36" s="244">
        <v>33</v>
      </c>
      <c r="E36" s="241">
        <v>-2.941176470588232</v>
      </c>
      <c r="F36" s="244"/>
      <c r="G36" s="244">
        <v>10006.152520000001</v>
      </c>
      <c r="H36" s="244">
        <v>3201.3687100000006</v>
      </c>
      <c r="I36" s="244">
        <v>1799.39268</v>
      </c>
      <c r="J36" s="241">
        <v>-43.79301970499988</v>
      </c>
      <c r="K36" s="154"/>
    </row>
    <row r="37" spans="1:12" s="156" customFormat="1" ht="12.75">
      <c r="A37" s="247" t="s">
        <v>20</v>
      </c>
      <c r="B37" s="244">
        <v>762</v>
      </c>
      <c r="C37" s="244">
        <v>25</v>
      </c>
      <c r="D37" s="244">
        <v>0</v>
      </c>
      <c r="E37" s="241" t="s">
        <v>190</v>
      </c>
      <c r="F37" s="244"/>
      <c r="G37" s="244">
        <v>6211.7378499999995</v>
      </c>
      <c r="H37" s="244">
        <v>336.16134000000005</v>
      </c>
      <c r="I37" s="244">
        <v>0</v>
      </c>
      <c r="J37" s="241" t="s">
        <v>190</v>
      </c>
      <c r="K37" s="154"/>
      <c r="L37" s="156" t="s">
        <v>121</v>
      </c>
    </row>
    <row r="38" spans="1:10" ht="12.75">
      <c r="A38" s="237" t="s">
        <v>21</v>
      </c>
      <c r="B38" s="238"/>
      <c r="C38" s="238"/>
      <c r="D38" s="238"/>
      <c r="E38" s="241"/>
      <c r="F38" s="238"/>
      <c r="G38" s="244">
        <v>508126.02744000003</v>
      </c>
      <c r="H38" s="244">
        <v>79957.91806</v>
      </c>
      <c r="I38" s="244">
        <v>80191.27696000003</v>
      </c>
      <c r="J38" s="241">
        <v>0.2918521463064252</v>
      </c>
    </row>
    <row r="39" spans="1:10" ht="12.75">
      <c r="A39" s="239"/>
      <c r="B39" s="244"/>
      <c r="C39" s="244"/>
      <c r="D39" s="244"/>
      <c r="E39" s="239"/>
      <c r="F39" s="238"/>
      <c r="G39" s="238"/>
      <c r="H39" s="238"/>
      <c r="I39" s="244"/>
      <c r="J39" s="239"/>
    </row>
    <row r="40" spans="1:10" ht="13.5">
      <c r="A40" s="248" t="s">
        <v>197</v>
      </c>
      <c r="B40" s="238"/>
      <c r="C40" s="238"/>
      <c r="D40" s="239"/>
      <c r="E40" s="238"/>
      <c r="F40" s="238"/>
      <c r="G40" s="238"/>
      <c r="H40" s="239"/>
      <c r="I40" s="240"/>
      <c r="J40" s="238"/>
    </row>
    <row r="44" spans="1:11" ht="12.75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</row>
    <row r="45" spans="1:11" ht="12.75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</row>
    <row r="46" spans="1:11" ht="12.75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</row>
    <row r="47" spans="1:11" ht="12.75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</row>
    <row r="48" spans="1:11" ht="12.7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8"/>
    </row>
    <row r="49" spans="1:11" ht="12.75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</row>
    <row r="50" spans="1:11" ht="12.75">
      <c r="A50" s="262"/>
      <c r="B50" s="262"/>
      <c r="C50" s="262"/>
      <c r="D50" s="262"/>
      <c r="E50" s="262"/>
      <c r="F50" s="262"/>
      <c r="G50" s="262"/>
      <c r="H50" s="262"/>
      <c r="I50" s="262"/>
      <c r="J50" s="262"/>
      <c r="K50" s="262"/>
    </row>
    <row r="51" spans="1:11" ht="12.75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</row>
    <row r="52" spans="1:11" ht="12.75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</row>
    <row r="53" spans="1:11" ht="12.75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K53" s="262"/>
    </row>
    <row r="54" spans="1:11" ht="12.75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</row>
    <row r="55" spans="1:11" ht="12.75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</row>
    <row r="56" spans="1:11" ht="12.75">
      <c r="A56" s="262"/>
      <c r="B56" s="262"/>
      <c r="C56" s="262"/>
      <c r="D56" s="262"/>
      <c r="E56" s="262"/>
      <c r="F56" s="262"/>
      <c r="G56" s="262"/>
      <c r="H56" s="262"/>
      <c r="I56" s="262"/>
      <c r="J56" s="262"/>
      <c r="K56" s="262"/>
    </row>
    <row r="57" spans="1:11" ht="12.75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</row>
    <row r="58" spans="1:11" ht="12.75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</row>
    <row r="59" spans="1:11" ht="12.75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</row>
  </sheetData>
  <sheetProtection/>
  <mergeCells count="12">
    <mergeCell ref="A56:K59"/>
    <mergeCell ref="A1:J1"/>
    <mergeCell ref="A2:J2"/>
    <mergeCell ref="B3:E3"/>
    <mergeCell ref="G3:J3"/>
    <mergeCell ref="A44:K47"/>
    <mergeCell ref="B4:B5"/>
    <mergeCell ref="C4:E4"/>
    <mergeCell ref="G4:G5"/>
    <mergeCell ref="H4:J4"/>
    <mergeCell ref="A49:K51"/>
    <mergeCell ref="A52:K5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2" sqref="A2:J2"/>
    </sheetView>
  </sheetViews>
  <sheetFormatPr defaultColWidth="11.421875" defaultRowHeight="12.75"/>
  <cols>
    <col min="1" max="1" width="51.8515625" style="179" customWidth="1"/>
    <col min="2" max="2" width="12.00390625" style="179" bestFit="1" customWidth="1"/>
    <col min="3" max="4" width="11.7109375" style="179" bestFit="1" customWidth="1"/>
    <col min="5" max="5" width="14.00390625" style="179" bestFit="1" customWidth="1"/>
    <col min="6" max="6" width="8.28125" style="179" customWidth="1"/>
    <col min="7" max="9" width="11.7109375" style="179" bestFit="1" customWidth="1"/>
    <col min="10" max="10" width="14.00390625" style="179" bestFit="1" customWidth="1"/>
    <col min="11" max="11" width="13.00390625" style="178" customWidth="1"/>
    <col min="12" max="16384" width="11.421875" style="179" customWidth="1"/>
  </cols>
  <sheetData>
    <row r="1" spans="1:41" s="156" customFormat="1" ht="19.5" customHeight="1">
      <c r="A1" s="263" t="s">
        <v>172</v>
      </c>
      <c r="B1" s="263"/>
      <c r="C1" s="263"/>
      <c r="D1" s="263"/>
      <c r="E1" s="263"/>
      <c r="F1" s="263"/>
      <c r="G1" s="263"/>
      <c r="H1" s="263"/>
      <c r="I1" s="263"/>
      <c r="J1" s="263"/>
      <c r="K1" s="154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</row>
    <row r="2" spans="1:41" s="157" customFormat="1" ht="12.75" customHeight="1">
      <c r="A2" s="267" t="s">
        <v>166</v>
      </c>
      <c r="B2" s="267"/>
      <c r="C2" s="267"/>
      <c r="D2" s="267"/>
      <c r="E2" s="267"/>
      <c r="F2" s="267"/>
      <c r="G2" s="267"/>
      <c r="H2" s="267"/>
      <c r="I2" s="267"/>
      <c r="J2" s="267"/>
      <c r="K2" s="154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</row>
    <row r="3" spans="1:41" s="93" customFormat="1" ht="12.75">
      <c r="A3" s="161"/>
      <c r="B3" s="268" t="s">
        <v>3</v>
      </c>
      <c r="C3" s="268"/>
      <c r="D3" s="268"/>
      <c r="E3" s="268"/>
      <c r="F3" s="158"/>
      <c r="G3" s="268" t="s">
        <v>175</v>
      </c>
      <c r="H3" s="268"/>
      <c r="I3" s="268"/>
      <c r="J3" s="268"/>
      <c r="K3" s="159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</row>
    <row r="4" spans="1:41" s="164" customFormat="1" ht="19.5" customHeight="1">
      <c r="A4" s="161" t="s">
        <v>128</v>
      </c>
      <c r="B4" s="269">
        <v>2016</v>
      </c>
      <c r="C4" s="271" t="s">
        <v>195</v>
      </c>
      <c r="D4" s="271"/>
      <c r="E4" s="271"/>
      <c r="F4" s="158"/>
      <c r="G4" s="269">
        <v>2016</v>
      </c>
      <c r="H4" s="271" t="s">
        <v>195</v>
      </c>
      <c r="I4" s="271"/>
      <c r="J4" s="271"/>
      <c r="K4" s="162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</row>
    <row r="5" spans="1:41" s="164" customFormat="1" ht="12.75">
      <c r="A5" s="199"/>
      <c r="B5" s="270"/>
      <c r="C5" s="165">
        <v>2016</v>
      </c>
      <c r="D5" s="165">
        <v>2017</v>
      </c>
      <c r="E5" s="166" t="s">
        <v>189</v>
      </c>
      <c r="F5" s="167"/>
      <c r="G5" s="270"/>
      <c r="H5" s="165">
        <v>2016</v>
      </c>
      <c r="I5" s="165">
        <v>2017</v>
      </c>
      <c r="J5" s="166" t="s">
        <v>189</v>
      </c>
      <c r="K5" s="162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</row>
    <row r="6" spans="1:41" s="164" customFormat="1" ht="12.75">
      <c r="A6" s="161"/>
      <c r="B6" s="161"/>
      <c r="C6" s="168"/>
      <c r="D6" s="168"/>
      <c r="E6" s="158"/>
      <c r="F6" s="158"/>
      <c r="G6" s="161"/>
      <c r="H6" s="168"/>
      <c r="I6" s="168"/>
      <c r="J6" s="158"/>
      <c r="K6" s="162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</row>
    <row r="7" spans="1:41" s="173" customFormat="1" ht="12.75">
      <c r="A7" s="161" t="s">
        <v>165</v>
      </c>
      <c r="B7" s="161"/>
      <c r="C7" s="168"/>
      <c r="D7" s="168"/>
      <c r="E7" s="158"/>
      <c r="F7" s="158"/>
      <c r="G7" s="169">
        <v>764133.84591</v>
      </c>
      <c r="H7" s="169">
        <v>116259.31460000003</v>
      </c>
      <c r="I7" s="169">
        <v>108413.99432000003</v>
      </c>
      <c r="J7" s="170">
        <v>-6.748121909192818</v>
      </c>
      <c r="K7" s="171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</row>
    <row r="8" spans="1:41" s="157" customFormat="1" ht="12.75">
      <c r="A8" s="161"/>
      <c r="B8" s="161"/>
      <c r="C8" s="168"/>
      <c r="D8" s="168"/>
      <c r="E8" s="158"/>
      <c r="F8" s="158"/>
      <c r="G8" s="161"/>
      <c r="H8" s="168"/>
      <c r="I8" s="168"/>
      <c r="J8" s="158"/>
      <c r="K8" s="154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</row>
    <row r="9" spans="1:41" s="157" customFormat="1" ht="12.75">
      <c r="A9" s="174" t="s">
        <v>4</v>
      </c>
      <c r="B9" s="174"/>
      <c r="C9" s="174"/>
      <c r="D9" s="174"/>
      <c r="E9" s="174"/>
      <c r="F9" s="174"/>
      <c r="G9" s="174">
        <v>749345.06466</v>
      </c>
      <c r="H9" s="174">
        <v>114336.19122000002</v>
      </c>
      <c r="I9" s="174">
        <v>103678.47378000003</v>
      </c>
      <c r="J9" s="170">
        <v>-9.321385753958651</v>
      </c>
      <c r="K9" s="154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</row>
    <row r="10" spans="1:41" s="157" customFormat="1" ht="12.75">
      <c r="A10" s="93"/>
      <c r="B10" s="173"/>
      <c r="C10" s="173"/>
      <c r="E10" s="173"/>
      <c r="F10" s="173"/>
      <c r="G10" s="173"/>
      <c r="I10" s="200"/>
      <c r="J10" s="175"/>
      <c r="K10" s="154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</row>
    <row r="11" spans="1:41" s="157" customFormat="1" ht="12.75">
      <c r="A11" s="176" t="s">
        <v>5</v>
      </c>
      <c r="B11" s="177">
        <v>2100088.9206915</v>
      </c>
      <c r="C11" s="177">
        <v>289559.04760000005</v>
      </c>
      <c r="D11" s="177">
        <v>304095.65016</v>
      </c>
      <c r="E11" s="170">
        <v>5.020254998241654</v>
      </c>
      <c r="F11" s="177"/>
      <c r="G11" s="177">
        <v>672803.1933500001</v>
      </c>
      <c r="H11" s="177">
        <v>103258.78909000002</v>
      </c>
      <c r="I11" s="177">
        <v>93859.67412000001</v>
      </c>
      <c r="J11" s="170">
        <v>-9.102484207719868</v>
      </c>
      <c r="K11" s="154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</row>
    <row r="12" spans="1:41" s="157" customFormat="1" ht="12.75">
      <c r="A12" s="93" t="s">
        <v>6</v>
      </c>
      <c r="B12" s="173">
        <v>236.3575815</v>
      </c>
      <c r="C12" s="173">
        <v>0</v>
      </c>
      <c r="D12" s="173">
        <v>68.852</v>
      </c>
      <c r="E12" s="175" t="s">
        <v>190</v>
      </c>
      <c r="F12" s="173"/>
      <c r="G12" s="173">
        <v>102.23274</v>
      </c>
      <c r="H12" s="173">
        <v>0</v>
      </c>
      <c r="I12" s="173">
        <v>25.35674</v>
      </c>
      <c r="J12" s="175" t="s">
        <v>190</v>
      </c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</row>
    <row r="13" spans="1:41" s="157" customFormat="1" ht="12.75">
      <c r="A13" s="93" t="s">
        <v>7</v>
      </c>
      <c r="B13" s="173">
        <v>0.011</v>
      </c>
      <c r="C13" s="173">
        <v>0</v>
      </c>
      <c r="D13" s="173">
        <v>0</v>
      </c>
      <c r="E13" s="175" t="s">
        <v>190</v>
      </c>
      <c r="F13" s="201"/>
      <c r="G13" s="173">
        <v>0.061869999999999994</v>
      </c>
      <c r="H13" s="173">
        <v>0</v>
      </c>
      <c r="I13" s="173">
        <v>0</v>
      </c>
      <c r="J13" s="175" t="s">
        <v>190</v>
      </c>
      <c r="K13" s="154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</row>
    <row r="14" spans="1:41" s="157" customFormat="1" ht="12.75">
      <c r="A14" s="93" t="s">
        <v>161</v>
      </c>
      <c r="B14" s="173">
        <v>179370.9</v>
      </c>
      <c r="C14" s="173">
        <v>37612.25</v>
      </c>
      <c r="D14" s="173">
        <v>15303.25</v>
      </c>
      <c r="E14" s="175">
        <v>-59.31312271932681</v>
      </c>
      <c r="F14" s="201"/>
      <c r="G14" s="173">
        <v>62374.11816</v>
      </c>
      <c r="H14" s="173">
        <v>14386.46583</v>
      </c>
      <c r="I14" s="173">
        <v>4529.6600499999995</v>
      </c>
      <c r="J14" s="175">
        <v>-68.5144350007468</v>
      </c>
      <c r="K14" s="154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</row>
    <row r="15" spans="1:41" s="157" customFormat="1" ht="12.75">
      <c r="A15" s="93" t="s">
        <v>112</v>
      </c>
      <c r="B15" s="173">
        <v>1.5</v>
      </c>
      <c r="C15" s="173">
        <v>0.5</v>
      </c>
      <c r="D15" s="173">
        <v>6</v>
      </c>
      <c r="E15" s="175">
        <v>1100</v>
      </c>
      <c r="F15" s="201"/>
      <c r="G15" s="173">
        <v>2.42256</v>
      </c>
      <c r="H15" s="173">
        <v>1.24453</v>
      </c>
      <c r="I15" s="173">
        <v>7.44966</v>
      </c>
      <c r="J15" s="175">
        <v>498.5922396406676</v>
      </c>
      <c r="K15" s="154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</row>
    <row r="16" spans="1:41" s="157" customFormat="1" ht="12.75">
      <c r="A16" s="93" t="s">
        <v>8</v>
      </c>
      <c r="B16" s="173">
        <v>1920480.15211</v>
      </c>
      <c r="C16" s="173">
        <v>251946.29760000002</v>
      </c>
      <c r="D16" s="173">
        <v>288717.54816</v>
      </c>
      <c r="E16" s="175">
        <v>14.594876332884027</v>
      </c>
      <c r="F16" s="201"/>
      <c r="G16" s="173">
        <v>610324.35802</v>
      </c>
      <c r="H16" s="173">
        <v>88871.07873000002</v>
      </c>
      <c r="I16" s="173">
        <v>89297.20767</v>
      </c>
      <c r="J16" s="175">
        <v>0.4794911303986851</v>
      </c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</row>
    <row r="17" spans="1:41" s="157" customFormat="1" ht="12.75">
      <c r="A17" s="93"/>
      <c r="B17" s="173"/>
      <c r="C17" s="173"/>
      <c r="D17" s="173"/>
      <c r="E17" s="175"/>
      <c r="F17" s="173"/>
      <c r="G17" s="173"/>
      <c r="H17" s="173"/>
      <c r="I17" s="202"/>
      <c r="J17" s="175"/>
      <c r="K17" s="154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</row>
    <row r="18" spans="1:41" s="157" customFormat="1" ht="14.25">
      <c r="A18" s="176" t="s">
        <v>170</v>
      </c>
      <c r="B18" s="177">
        <v>21723.812535899997</v>
      </c>
      <c r="C18" s="177">
        <v>3354.2601506999995</v>
      </c>
      <c r="D18" s="177">
        <v>3214.3951675</v>
      </c>
      <c r="E18" s="170">
        <v>-4.16977148211987</v>
      </c>
      <c r="F18" s="177"/>
      <c r="G18" s="177">
        <v>69040.20078</v>
      </c>
      <c r="H18" s="177">
        <v>10504.52791</v>
      </c>
      <c r="I18" s="177">
        <v>8908.085610000002</v>
      </c>
      <c r="J18" s="170">
        <v>-15.19765870182735</v>
      </c>
      <c r="K18" s="154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</row>
    <row r="19" spans="1:41" s="157" customFormat="1" ht="12.75">
      <c r="A19" s="93" t="s">
        <v>9</v>
      </c>
      <c r="B19" s="203">
        <v>110.94574</v>
      </c>
      <c r="C19" s="201">
        <v>22.00924</v>
      </c>
      <c r="D19" s="201">
        <v>2.609</v>
      </c>
      <c r="E19" s="175">
        <v>-88.14588781802551</v>
      </c>
      <c r="F19" s="203"/>
      <c r="G19" s="201">
        <v>1441.5036099999998</v>
      </c>
      <c r="H19" s="201">
        <v>173.09063</v>
      </c>
      <c r="I19" s="201">
        <v>34.12353</v>
      </c>
      <c r="J19" s="175">
        <v>-80.28574394812706</v>
      </c>
      <c r="K19" s="154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</row>
    <row r="20" spans="1:41" s="157" customFormat="1" ht="12.75">
      <c r="A20" s="93" t="s">
        <v>10</v>
      </c>
      <c r="B20" s="203">
        <v>15224.359795399998</v>
      </c>
      <c r="C20" s="201">
        <v>2508.1947124999997</v>
      </c>
      <c r="D20" s="201">
        <v>2798.0179875</v>
      </c>
      <c r="E20" s="175">
        <v>11.555054859003505</v>
      </c>
      <c r="F20" s="201"/>
      <c r="G20" s="201">
        <v>47105.12941</v>
      </c>
      <c r="H20" s="201">
        <v>6455.446430000001</v>
      </c>
      <c r="I20" s="201">
        <v>6683.755950000002</v>
      </c>
      <c r="J20" s="175">
        <v>3.5366960670449004</v>
      </c>
      <c r="K20" s="154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</row>
    <row r="21" spans="1:41" s="157" customFormat="1" ht="12.75">
      <c r="A21" s="93" t="s">
        <v>11</v>
      </c>
      <c r="B21" s="203">
        <v>671.7456239</v>
      </c>
      <c r="C21" s="201">
        <v>166.7730382</v>
      </c>
      <c r="D21" s="201">
        <v>111.04821</v>
      </c>
      <c r="E21" s="175">
        <v>-33.41357140305429</v>
      </c>
      <c r="F21" s="201"/>
      <c r="G21" s="201">
        <v>8144.8282800000015</v>
      </c>
      <c r="H21" s="201">
        <v>2068.4213799999998</v>
      </c>
      <c r="I21" s="201">
        <v>1359.20379</v>
      </c>
      <c r="J21" s="175">
        <v>-34.28786788115677</v>
      </c>
      <c r="K21" s="154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</row>
    <row r="22" spans="1:41" s="157" customFormat="1" ht="12.75">
      <c r="A22" s="93" t="s">
        <v>12</v>
      </c>
      <c r="B22" s="203">
        <v>5716.7613766</v>
      </c>
      <c r="C22" s="201">
        <v>657.28316</v>
      </c>
      <c r="D22" s="201">
        <v>302.71997</v>
      </c>
      <c r="E22" s="175">
        <v>-53.94375081814054</v>
      </c>
      <c r="F22" s="201"/>
      <c r="G22" s="201">
        <v>12348.73948</v>
      </c>
      <c r="H22" s="201">
        <v>1807.56947</v>
      </c>
      <c r="I22" s="201">
        <v>831.00234</v>
      </c>
      <c r="J22" s="175">
        <v>-54.026533763042586</v>
      </c>
      <c r="K22" s="154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</row>
    <row r="23" spans="1:41" s="157" customFormat="1" ht="12.75">
      <c r="A23" s="93"/>
      <c r="B23" s="201"/>
      <c r="C23" s="201"/>
      <c r="D23" s="201"/>
      <c r="E23" s="175"/>
      <c r="F23" s="201"/>
      <c r="G23" s="201"/>
      <c r="H23" s="201"/>
      <c r="I23" s="201"/>
      <c r="J23" s="175"/>
      <c r="K23" s="154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</row>
    <row r="24" spans="1:41" s="157" customFormat="1" ht="12.75">
      <c r="A24" s="176" t="s">
        <v>13</v>
      </c>
      <c r="B24" s="177">
        <v>1342.25573</v>
      </c>
      <c r="C24" s="177">
        <v>123.85513</v>
      </c>
      <c r="D24" s="177">
        <v>275.63521999999995</v>
      </c>
      <c r="E24" s="170">
        <v>122.54647021887584</v>
      </c>
      <c r="F24" s="177"/>
      <c r="G24" s="177">
        <v>5921.94116</v>
      </c>
      <c r="H24" s="177">
        <v>297.00753</v>
      </c>
      <c r="I24" s="177">
        <v>776.90411</v>
      </c>
      <c r="J24" s="170">
        <v>161.57724351298435</v>
      </c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</row>
    <row r="25" spans="1:41" s="157" customFormat="1" ht="12.75">
      <c r="A25" s="93" t="s">
        <v>14</v>
      </c>
      <c r="B25" s="201">
        <v>86.96977000000001</v>
      </c>
      <c r="C25" s="201">
        <v>1.0358</v>
      </c>
      <c r="D25" s="201">
        <v>11.12271</v>
      </c>
      <c r="E25" s="175">
        <v>973.8279590654565</v>
      </c>
      <c r="F25" s="201"/>
      <c r="G25" s="201">
        <v>2663.5965300000003</v>
      </c>
      <c r="H25" s="201">
        <v>19.67678</v>
      </c>
      <c r="I25" s="201">
        <v>209.07180999999997</v>
      </c>
      <c r="J25" s="175">
        <v>962.5306071420221</v>
      </c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</row>
    <row r="26" spans="1:41" s="157" customFormat="1" ht="12.75">
      <c r="A26" s="93" t="s">
        <v>15</v>
      </c>
      <c r="B26" s="201">
        <v>2.986</v>
      </c>
      <c r="C26" s="201">
        <v>0</v>
      </c>
      <c r="D26" s="201">
        <v>0.3</v>
      </c>
      <c r="E26" s="175" t="s">
        <v>190</v>
      </c>
      <c r="F26" s="201"/>
      <c r="G26" s="201">
        <v>612.13933</v>
      </c>
      <c r="H26" s="201">
        <v>0</v>
      </c>
      <c r="I26" s="201">
        <v>113.2016</v>
      </c>
      <c r="J26" s="175" t="s">
        <v>190</v>
      </c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</row>
    <row r="27" spans="1:41" s="157" customFormat="1" ht="12.75" customHeight="1">
      <c r="A27" s="93" t="s">
        <v>163</v>
      </c>
      <c r="B27" s="201">
        <v>1252.29996</v>
      </c>
      <c r="C27" s="201">
        <v>122.81933000000001</v>
      </c>
      <c r="D27" s="201">
        <v>264.21250999999995</v>
      </c>
      <c r="E27" s="175">
        <v>115.12290451348329</v>
      </c>
      <c r="F27" s="201"/>
      <c r="G27" s="201">
        <v>2646.2052999999996</v>
      </c>
      <c r="H27" s="201">
        <v>277.33074999999997</v>
      </c>
      <c r="I27" s="201">
        <v>454.6307</v>
      </c>
      <c r="J27" s="175">
        <v>63.93086594256138</v>
      </c>
      <c r="K27" s="154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</row>
    <row r="28" spans="1:41" s="157" customFormat="1" ht="12.75">
      <c r="A28" s="93"/>
      <c r="B28" s="173"/>
      <c r="C28" s="173"/>
      <c r="D28" s="173"/>
      <c r="E28" s="175"/>
      <c r="F28" s="173"/>
      <c r="G28" s="173"/>
      <c r="H28" s="173"/>
      <c r="I28" s="201"/>
      <c r="J28" s="175"/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</row>
    <row r="29" spans="1:41" s="157" customFormat="1" ht="12.75">
      <c r="A29" s="176" t="s">
        <v>164</v>
      </c>
      <c r="B29" s="177"/>
      <c r="C29" s="177"/>
      <c r="D29" s="177"/>
      <c r="E29" s="170"/>
      <c r="F29" s="177"/>
      <c r="G29" s="177">
        <v>1579.72937</v>
      </c>
      <c r="H29" s="177">
        <v>275.86668999999995</v>
      </c>
      <c r="I29" s="177">
        <v>133.80994</v>
      </c>
      <c r="J29" s="170">
        <v>-51.49470927425126</v>
      </c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</row>
    <row r="30" spans="1:41" s="157" customFormat="1" ht="12.75">
      <c r="A30" s="204" t="s">
        <v>16</v>
      </c>
      <c r="B30" s="201">
        <v>17.3047206</v>
      </c>
      <c r="C30" s="201">
        <v>1.1267782</v>
      </c>
      <c r="D30" s="201">
        <v>0.6059960000000001</v>
      </c>
      <c r="E30" s="175">
        <v>-46.21869681184813</v>
      </c>
      <c r="F30" s="201"/>
      <c r="G30" s="201">
        <v>572.25784</v>
      </c>
      <c r="H30" s="201">
        <v>137.12931999999998</v>
      </c>
      <c r="I30" s="201">
        <v>45.86361</v>
      </c>
      <c r="J30" s="175">
        <v>-66.5544830237618</v>
      </c>
      <c r="K30" s="154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</row>
    <row r="31" spans="1:41" s="173" customFormat="1" ht="12.75">
      <c r="A31" s="93" t="s">
        <v>17</v>
      </c>
      <c r="B31" s="201">
        <v>298.71873300000004</v>
      </c>
      <c r="C31" s="201">
        <v>44.90721</v>
      </c>
      <c r="D31" s="201">
        <v>25.554000000000002</v>
      </c>
      <c r="E31" s="175">
        <v>-43.095997279724116</v>
      </c>
      <c r="F31" s="201"/>
      <c r="G31" s="201">
        <v>1007.47153</v>
      </c>
      <c r="H31" s="201">
        <v>138.73736999999997</v>
      </c>
      <c r="I31" s="201">
        <v>87.94633</v>
      </c>
      <c r="J31" s="175">
        <v>-36.60948740775465</v>
      </c>
      <c r="K31" s="171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</row>
    <row r="32" spans="1:41" s="157" customFormat="1" ht="12.75">
      <c r="A32" s="93"/>
      <c r="B32" s="173"/>
      <c r="C32" s="173"/>
      <c r="D32" s="173"/>
      <c r="E32" s="175"/>
      <c r="F32" s="173"/>
      <c r="G32" s="173"/>
      <c r="H32" s="173"/>
      <c r="J32" s="175"/>
      <c r="K32" s="154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</row>
    <row r="33" spans="1:41" s="157" customFormat="1" ht="12.75">
      <c r="A33" s="174" t="s">
        <v>147</v>
      </c>
      <c r="B33" s="174"/>
      <c r="C33" s="174"/>
      <c r="D33" s="174"/>
      <c r="E33" s="170"/>
      <c r="F33" s="174"/>
      <c r="G33" s="174">
        <v>14788.781250000004</v>
      </c>
      <c r="H33" s="174">
        <v>1923.1233800000002</v>
      </c>
      <c r="I33" s="174">
        <v>4735.5205399999995</v>
      </c>
      <c r="J33" s="170">
        <v>146.24111948553184</v>
      </c>
      <c r="K33" s="154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</row>
    <row r="34" spans="1:41" s="157" customFormat="1" ht="12.75">
      <c r="A34" s="93" t="s">
        <v>18</v>
      </c>
      <c r="B34" s="201">
        <v>21</v>
      </c>
      <c r="C34" s="201">
        <v>1</v>
      </c>
      <c r="D34" s="201">
        <v>2</v>
      </c>
      <c r="E34" s="175">
        <v>100</v>
      </c>
      <c r="F34" s="201"/>
      <c r="G34" s="201">
        <v>523.59985</v>
      </c>
      <c r="H34" s="201">
        <v>38.9</v>
      </c>
      <c r="I34" s="201">
        <v>31.20535</v>
      </c>
      <c r="J34" s="175">
        <v>-19.780591259640104</v>
      </c>
      <c r="K34" s="154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</row>
    <row r="35" spans="1:41" s="157" customFormat="1" ht="12.75">
      <c r="A35" s="93" t="s">
        <v>19</v>
      </c>
      <c r="B35" s="201">
        <v>7201</v>
      </c>
      <c r="C35" s="201">
        <v>0</v>
      </c>
      <c r="D35" s="201">
        <v>0</v>
      </c>
      <c r="E35" s="175" t="s">
        <v>190</v>
      </c>
      <c r="F35" s="201"/>
      <c r="G35" s="201">
        <v>81.834</v>
      </c>
      <c r="H35" s="201">
        <v>0</v>
      </c>
      <c r="I35" s="201">
        <v>0</v>
      </c>
      <c r="J35" s="175" t="s">
        <v>190</v>
      </c>
      <c r="K35" s="154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</row>
    <row r="36" spans="1:11" s="156" customFormat="1" ht="12.75">
      <c r="A36" s="204" t="s">
        <v>20</v>
      </c>
      <c r="B36" s="201">
        <v>5</v>
      </c>
      <c r="C36" s="201">
        <v>4</v>
      </c>
      <c r="D36" s="201">
        <v>0</v>
      </c>
      <c r="E36" s="175" t="s">
        <v>190</v>
      </c>
      <c r="F36" s="201"/>
      <c r="G36" s="201">
        <v>47.486489999999996</v>
      </c>
      <c r="H36" s="201">
        <v>35.00317</v>
      </c>
      <c r="I36" s="201">
        <v>0</v>
      </c>
      <c r="J36" s="175" t="s">
        <v>190</v>
      </c>
      <c r="K36" s="154"/>
    </row>
    <row r="37" spans="1:10" ht="12.75">
      <c r="A37" s="93" t="s">
        <v>21</v>
      </c>
      <c r="B37" s="201"/>
      <c r="C37" s="201"/>
      <c r="D37" s="201"/>
      <c r="E37" s="175"/>
      <c r="F37" s="173"/>
      <c r="G37" s="201">
        <v>14135.860910000003</v>
      </c>
      <c r="H37" s="201">
        <v>1849.2202100000002</v>
      </c>
      <c r="I37" s="201">
        <v>4704.315189999999</v>
      </c>
      <c r="J37" s="175">
        <v>154.39453692754088</v>
      </c>
    </row>
    <row r="38" spans="1:33" ht="12.75">
      <c r="A38" s="157"/>
      <c r="B38" s="201"/>
      <c r="C38" s="201"/>
      <c r="D38" s="201"/>
      <c r="E38" s="157"/>
      <c r="F38" s="173"/>
      <c r="G38" s="173"/>
      <c r="H38" s="173"/>
      <c r="I38" s="201"/>
      <c r="J38" s="157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</row>
    <row r="39" spans="1:10" ht="14.25">
      <c r="A39" s="85" t="s">
        <v>171</v>
      </c>
      <c r="B39" s="173"/>
      <c r="C39" s="173"/>
      <c r="D39" s="157"/>
      <c r="E39" s="173"/>
      <c r="F39" s="173"/>
      <c r="G39" s="173"/>
      <c r="H39" s="157"/>
      <c r="I39" s="200"/>
      <c r="J39" s="173"/>
    </row>
    <row r="41" spans="2:33" ht="12.75">
      <c r="B41" s="180"/>
      <c r="C41" s="180"/>
      <c r="D41" s="180"/>
      <c r="E41" s="180"/>
      <c r="F41" s="180"/>
      <c r="G41" s="180"/>
      <c r="H41" s="180"/>
      <c r="I41" s="180"/>
      <c r="J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</row>
    <row r="42" spans="2:33" ht="12.75">
      <c r="B42" s="180"/>
      <c r="C42" s="180"/>
      <c r="D42" s="180"/>
      <c r="E42" s="180"/>
      <c r="F42" s="180"/>
      <c r="G42" s="180"/>
      <c r="H42" s="180"/>
      <c r="I42" s="180"/>
      <c r="J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</row>
    <row r="43" spans="2:33" ht="12.75">
      <c r="B43" s="180"/>
      <c r="C43" s="180"/>
      <c r="D43" s="180"/>
      <c r="E43" s="180"/>
      <c r="F43" s="180"/>
      <c r="G43" s="180"/>
      <c r="H43" s="180"/>
      <c r="I43" s="180"/>
      <c r="J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</row>
    <row r="44" spans="2:33" ht="12.75">
      <c r="B44" s="180"/>
      <c r="C44" s="180"/>
      <c r="D44" s="180"/>
      <c r="E44" s="180"/>
      <c r="F44" s="180"/>
      <c r="G44" s="180"/>
      <c r="H44" s="180"/>
      <c r="I44" s="180"/>
      <c r="J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</row>
    <row r="45" spans="2:33" ht="12.75">
      <c r="B45" s="180"/>
      <c r="C45" s="180"/>
      <c r="D45" s="180"/>
      <c r="E45" s="180"/>
      <c r="F45" s="180"/>
      <c r="G45" s="180"/>
      <c r="H45" s="180"/>
      <c r="I45" s="180"/>
      <c r="J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</row>
    <row r="46" spans="2:33" ht="12.75">
      <c r="B46" s="180"/>
      <c r="C46" s="180"/>
      <c r="D46" s="180"/>
      <c r="E46" s="180"/>
      <c r="F46" s="180"/>
      <c r="G46" s="180"/>
      <c r="H46" s="180"/>
      <c r="I46" s="180"/>
      <c r="J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</row>
    <row r="47" spans="2:33" ht="12.75">
      <c r="B47" s="180"/>
      <c r="C47" s="180"/>
      <c r="D47" s="180"/>
      <c r="E47" s="180"/>
      <c r="F47" s="180"/>
      <c r="G47" s="180"/>
      <c r="H47" s="180"/>
      <c r="I47" s="180"/>
      <c r="J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</row>
    <row r="48" spans="2:33" ht="12.75">
      <c r="B48" s="180"/>
      <c r="C48" s="180"/>
      <c r="D48" s="180"/>
      <c r="E48" s="180"/>
      <c r="F48" s="180"/>
      <c r="G48" s="180"/>
      <c r="H48" s="180"/>
      <c r="I48" s="180"/>
      <c r="J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</row>
    <row r="49" spans="2:33" ht="12.75">
      <c r="B49" s="180"/>
      <c r="C49" s="180"/>
      <c r="D49" s="180"/>
      <c r="E49" s="180"/>
      <c r="F49" s="180"/>
      <c r="G49" s="180"/>
      <c r="H49" s="180"/>
      <c r="I49" s="180"/>
      <c r="J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</row>
    <row r="50" spans="2:33" ht="12.75">
      <c r="B50" s="180"/>
      <c r="C50" s="180"/>
      <c r="D50" s="180"/>
      <c r="E50" s="180"/>
      <c r="F50" s="180"/>
      <c r="G50" s="180"/>
      <c r="H50" s="180"/>
      <c r="I50" s="180"/>
      <c r="J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</row>
    <row r="51" spans="2:33" ht="12.75">
      <c r="B51" s="180"/>
      <c r="C51" s="180"/>
      <c r="D51" s="180"/>
      <c r="E51" s="180"/>
      <c r="F51" s="180"/>
      <c r="G51" s="180"/>
      <c r="H51" s="180"/>
      <c r="I51" s="180"/>
      <c r="J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</row>
    <row r="52" spans="2:33" ht="12.75">
      <c r="B52" s="180"/>
      <c r="C52" s="180"/>
      <c r="D52" s="180"/>
      <c r="E52" s="180"/>
      <c r="F52" s="180"/>
      <c r="G52" s="180"/>
      <c r="H52" s="180"/>
      <c r="I52" s="180"/>
      <c r="J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</row>
    <row r="53" spans="2:33" ht="12.75">
      <c r="B53" s="180"/>
      <c r="C53" s="180"/>
      <c r="D53" s="180"/>
      <c r="E53" s="180"/>
      <c r="F53" s="180"/>
      <c r="G53" s="180"/>
      <c r="H53" s="180"/>
      <c r="I53" s="180"/>
      <c r="J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</row>
    <row r="54" spans="2:33" ht="12.75">
      <c r="B54" s="180"/>
      <c r="C54" s="180"/>
      <c r="D54" s="180"/>
      <c r="E54" s="180"/>
      <c r="F54" s="180"/>
      <c r="G54" s="180"/>
      <c r="H54" s="180"/>
      <c r="I54" s="180"/>
      <c r="J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</row>
    <row r="55" spans="2:33" ht="12.75">
      <c r="B55" s="180"/>
      <c r="C55" s="180"/>
      <c r="D55" s="180"/>
      <c r="E55" s="180"/>
      <c r="F55" s="180"/>
      <c r="G55" s="180"/>
      <c r="H55" s="180"/>
      <c r="I55" s="180"/>
      <c r="J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33" ht="12.75">
      <c r="B56" s="180"/>
      <c r="C56" s="180"/>
      <c r="D56" s="180"/>
      <c r="E56" s="180"/>
      <c r="F56" s="180"/>
      <c r="G56" s="180"/>
      <c r="H56" s="180"/>
      <c r="I56" s="180"/>
      <c r="J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</row>
    <row r="57" spans="2:33" ht="12.75">
      <c r="B57" s="180"/>
      <c r="C57" s="180"/>
      <c r="D57" s="180"/>
      <c r="E57" s="180"/>
      <c r="F57" s="180"/>
      <c r="G57" s="180"/>
      <c r="H57" s="180"/>
      <c r="I57" s="180"/>
      <c r="J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</row>
    <row r="58" spans="2:33" ht="12.75">
      <c r="B58" s="180"/>
      <c r="C58" s="180"/>
      <c r="D58" s="180"/>
      <c r="E58" s="180"/>
      <c r="F58" s="180"/>
      <c r="G58" s="180"/>
      <c r="H58" s="180"/>
      <c r="I58" s="180"/>
      <c r="J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</row>
    <row r="59" spans="2:33" ht="12.75">
      <c r="B59" s="180"/>
      <c r="C59" s="180"/>
      <c r="D59" s="180"/>
      <c r="E59" s="180"/>
      <c r="F59" s="180"/>
      <c r="G59" s="180"/>
      <c r="H59" s="180"/>
      <c r="I59" s="180"/>
      <c r="J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</row>
    <row r="60" spans="2:33" ht="12.75">
      <c r="B60" s="180"/>
      <c r="C60" s="180"/>
      <c r="D60" s="180"/>
      <c r="E60" s="180"/>
      <c r="F60" s="180"/>
      <c r="G60" s="180"/>
      <c r="H60" s="180"/>
      <c r="I60" s="180"/>
      <c r="J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</row>
    <row r="61" spans="2:33" ht="12.75">
      <c r="B61" s="180"/>
      <c r="C61" s="180"/>
      <c r="D61" s="180"/>
      <c r="E61" s="180"/>
      <c r="F61" s="180"/>
      <c r="G61" s="180"/>
      <c r="H61" s="180"/>
      <c r="I61" s="180"/>
      <c r="J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</row>
    <row r="62" spans="2:33" ht="12.75">
      <c r="B62" s="180"/>
      <c r="C62" s="180"/>
      <c r="D62" s="180"/>
      <c r="E62" s="180"/>
      <c r="F62" s="180"/>
      <c r="G62" s="180"/>
      <c r="H62" s="180"/>
      <c r="I62" s="180"/>
      <c r="J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</row>
    <row r="63" spans="2:33" ht="12.75">
      <c r="B63" s="180"/>
      <c r="C63" s="180"/>
      <c r="D63" s="180"/>
      <c r="E63" s="180"/>
      <c r="F63" s="180"/>
      <c r="G63" s="180"/>
      <c r="H63" s="180"/>
      <c r="I63" s="180"/>
      <c r="J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</row>
    <row r="64" spans="2:33" ht="12.75">
      <c r="B64" s="180"/>
      <c r="C64" s="180"/>
      <c r="D64" s="180"/>
      <c r="E64" s="180"/>
      <c r="F64" s="180"/>
      <c r="G64" s="180"/>
      <c r="H64" s="180"/>
      <c r="I64" s="180"/>
      <c r="J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</row>
    <row r="65" spans="2:33" ht="12.75">
      <c r="B65" s="180"/>
      <c r="C65" s="180"/>
      <c r="D65" s="180"/>
      <c r="E65" s="180"/>
      <c r="F65" s="180"/>
      <c r="G65" s="180"/>
      <c r="H65" s="180"/>
      <c r="I65" s="180"/>
      <c r="J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</row>
    <row r="66" spans="2:33" ht="12.75">
      <c r="B66" s="180"/>
      <c r="C66" s="180"/>
      <c r="D66" s="180"/>
      <c r="E66" s="180"/>
      <c r="F66" s="180"/>
      <c r="G66" s="180"/>
      <c r="H66" s="180"/>
      <c r="I66" s="180"/>
      <c r="J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</row>
    <row r="67" spans="2:33" ht="12.75">
      <c r="B67" s="180"/>
      <c r="C67" s="180"/>
      <c r="D67" s="180"/>
      <c r="E67" s="180"/>
      <c r="F67" s="180"/>
      <c r="G67" s="180"/>
      <c r="H67" s="180"/>
      <c r="I67" s="180"/>
      <c r="J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</row>
    <row r="68" spans="2:33" ht="12.75">
      <c r="B68" s="180"/>
      <c r="C68" s="180"/>
      <c r="D68" s="180"/>
      <c r="E68" s="180"/>
      <c r="F68" s="180"/>
      <c r="G68" s="180"/>
      <c r="H68" s="180"/>
      <c r="I68" s="180"/>
      <c r="J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</row>
    <row r="69" spans="2:33" ht="12.75">
      <c r="B69" s="180"/>
      <c r="C69" s="180"/>
      <c r="D69" s="180"/>
      <c r="E69" s="180"/>
      <c r="F69" s="180"/>
      <c r="G69" s="180"/>
      <c r="H69" s="180"/>
      <c r="I69" s="180"/>
      <c r="J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</row>
    <row r="70" spans="2:33" ht="12.75">
      <c r="B70" s="180"/>
      <c r="C70" s="180"/>
      <c r="D70" s="180"/>
      <c r="E70" s="180"/>
      <c r="F70" s="180"/>
      <c r="G70" s="180"/>
      <c r="H70" s="180"/>
      <c r="I70" s="180"/>
      <c r="J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</row>
    <row r="71" spans="2:33" ht="12.75">
      <c r="B71" s="180"/>
      <c r="C71" s="180"/>
      <c r="D71" s="180"/>
      <c r="E71" s="180"/>
      <c r="F71" s="180"/>
      <c r="G71" s="180"/>
      <c r="H71" s="180"/>
      <c r="I71" s="180"/>
      <c r="J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</row>
    <row r="72" spans="2:33" ht="12.75">
      <c r="B72" s="180"/>
      <c r="C72" s="180"/>
      <c r="D72" s="180"/>
      <c r="E72" s="180"/>
      <c r="F72" s="180"/>
      <c r="G72" s="180"/>
      <c r="H72" s="180"/>
      <c r="I72" s="180"/>
      <c r="J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</row>
    <row r="73" spans="2:33" ht="12.75">
      <c r="B73" s="180"/>
      <c r="C73" s="180"/>
      <c r="D73" s="180"/>
      <c r="E73" s="180"/>
      <c r="F73" s="180"/>
      <c r="G73" s="180"/>
      <c r="H73" s="180"/>
      <c r="I73" s="180"/>
      <c r="J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</row>
    <row r="74" spans="2:33" ht="12.75">
      <c r="B74" s="180"/>
      <c r="C74" s="180"/>
      <c r="D74" s="180"/>
      <c r="E74" s="180"/>
      <c r="F74" s="180"/>
      <c r="G74" s="180"/>
      <c r="H74" s="180"/>
      <c r="I74" s="180"/>
      <c r="J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</row>
    <row r="75" spans="2:33" ht="12.75">
      <c r="B75" s="180"/>
      <c r="C75" s="180"/>
      <c r="D75" s="180"/>
      <c r="E75" s="180"/>
      <c r="F75" s="180"/>
      <c r="G75" s="180"/>
      <c r="H75" s="180"/>
      <c r="I75" s="180"/>
      <c r="J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</row>
    <row r="76" spans="2:33" ht="12.75">
      <c r="B76" s="180"/>
      <c r="C76" s="180"/>
      <c r="D76" s="180"/>
      <c r="E76" s="180"/>
      <c r="F76" s="180"/>
      <c r="G76" s="180"/>
      <c r="H76" s="180"/>
      <c r="I76" s="180"/>
      <c r="J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</row>
    <row r="77" spans="2:33" ht="12.75">
      <c r="B77" s="180"/>
      <c r="C77" s="180"/>
      <c r="D77" s="180"/>
      <c r="E77" s="180"/>
      <c r="F77" s="180"/>
      <c r="G77" s="180"/>
      <c r="H77" s="180"/>
      <c r="I77" s="180"/>
      <c r="J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</row>
    <row r="78" spans="2:33" ht="12.75">
      <c r="B78" s="180"/>
      <c r="C78" s="180"/>
      <c r="D78" s="180"/>
      <c r="E78" s="180"/>
      <c r="F78" s="180"/>
      <c r="G78" s="180"/>
      <c r="H78" s="180"/>
      <c r="I78" s="180"/>
      <c r="J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</row>
    <row r="79" spans="2:33" ht="12.75">
      <c r="B79" s="180"/>
      <c r="C79" s="180"/>
      <c r="D79" s="180"/>
      <c r="E79" s="180"/>
      <c r="F79" s="180"/>
      <c r="G79" s="180"/>
      <c r="H79" s="180"/>
      <c r="I79" s="180"/>
      <c r="J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</row>
    <row r="80" spans="2:33" ht="12.75">
      <c r="B80" s="180"/>
      <c r="C80" s="180"/>
      <c r="D80" s="180"/>
      <c r="E80" s="180"/>
      <c r="F80" s="180"/>
      <c r="G80" s="180"/>
      <c r="H80" s="180"/>
      <c r="I80" s="180"/>
      <c r="J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</row>
    <row r="81" spans="2:33" ht="12.75">
      <c r="B81" s="180"/>
      <c r="C81" s="180"/>
      <c r="D81" s="180"/>
      <c r="E81" s="180"/>
      <c r="F81" s="180"/>
      <c r="G81" s="180"/>
      <c r="H81" s="180"/>
      <c r="I81" s="180"/>
      <c r="J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</row>
    <row r="82" spans="2:33" ht="12.75">
      <c r="B82" s="180"/>
      <c r="C82" s="180"/>
      <c r="D82" s="180"/>
      <c r="E82" s="180"/>
      <c r="F82" s="180"/>
      <c r="G82" s="180"/>
      <c r="H82" s="180"/>
      <c r="I82" s="180"/>
      <c r="J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33" ht="12.75">
      <c r="B83" s="180"/>
      <c r="C83" s="180"/>
      <c r="D83" s="180"/>
      <c r="E83" s="180"/>
      <c r="F83" s="180"/>
      <c r="G83" s="180"/>
      <c r="H83" s="180"/>
      <c r="I83" s="180"/>
      <c r="J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</row>
    <row r="84" spans="2:33" ht="12.75">
      <c r="B84" s="180"/>
      <c r="C84" s="180"/>
      <c r="D84" s="180"/>
      <c r="E84" s="180"/>
      <c r="F84" s="180"/>
      <c r="G84" s="180"/>
      <c r="H84" s="180"/>
      <c r="I84" s="180"/>
      <c r="J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</row>
    <row r="85" spans="2:33" ht="12.75">
      <c r="B85" s="180"/>
      <c r="C85" s="180"/>
      <c r="D85" s="180"/>
      <c r="E85" s="180"/>
      <c r="F85" s="180"/>
      <c r="G85" s="180"/>
      <c r="H85" s="180"/>
      <c r="I85" s="180"/>
      <c r="J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</row>
    <row r="86" spans="2:33" ht="12.75">
      <c r="B86" s="180"/>
      <c r="C86" s="180"/>
      <c r="D86" s="180"/>
      <c r="E86" s="180"/>
      <c r="F86" s="180"/>
      <c r="G86" s="180"/>
      <c r="H86" s="180"/>
      <c r="I86" s="180"/>
      <c r="J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</row>
    <row r="87" spans="2:33" ht="12.75">
      <c r="B87" s="180"/>
      <c r="C87" s="180"/>
      <c r="D87" s="180"/>
      <c r="E87" s="180"/>
      <c r="F87" s="180"/>
      <c r="G87" s="180"/>
      <c r="H87" s="180"/>
      <c r="I87" s="180"/>
      <c r="J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</row>
    <row r="88" spans="2:33" ht="12.75">
      <c r="B88" s="180"/>
      <c r="C88" s="180"/>
      <c r="D88" s="180"/>
      <c r="E88" s="180"/>
      <c r="F88" s="180"/>
      <c r="G88" s="180"/>
      <c r="H88" s="180"/>
      <c r="I88" s="180"/>
      <c r="J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</row>
    <row r="89" spans="2:33" ht="12.75">
      <c r="B89" s="180"/>
      <c r="C89" s="180"/>
      <c r="D89" s="180"/>
      <c r="E89" s="180"/>
      <c r="F89" s="180"/>
      <c r="G89" s="180"/>
      <c r="H89" s="180"/>
      <c r="I89" s="180"/>
      <c r="J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</row>
    <row r="90" spans="2:33" ht="12.75">
      <c r="B90" s="180"/>
      <c r="C90" s="180"/>
      <c r="D90" s="180"/>
      <c r="E90" s="180"/>
      <c r="F90" s="180"/>
      <c r="G90" s="180"/>
      <c r="H90" s="180"/>
      <c r="I90" s="180"/>
      <c r="J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</row>
    <row r="91" spans="2:33" ht="12.75">
      <c r="B91" s="180"/>
      <c r="C91" s="180"/>
      <c r="D91" s="180"/>
      <c r="E91" s="180"/>
      <c r="F91" s="180"/>
      <c r="G91" s="180"/>
      <c r="H91" s="180"/>
      <c r="I91" s="180"/>
      <c r="J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</row>
    <row r="92" spans="2:33" ht="12.75">
      <c r="B92" s="180"/>
      <c r="C92" s="180"/>
      <c r="D92" s="180"/>
      <c r="E92" s="180"/>
      <c r="F92" s="180"/>
      <c r="G92" s="180"/>
      <c r="H92" s="180"/>
      <c r="I92" s="180"/>
      <c r="J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</row>
    <row r="93" spans="2:33" ht="12.75">
      <c r="B93" s="180"/>
      <c r="C93" s="180"/>
      <c r="D93" s="180"/>
      <c r="E93" s="180"/>
      <c r="F93" s="180"/>
      <c r="G93" s="180"/>
      <c r="H93" s="180"/>
      <c r="I93" s="180"/>
      <c r="J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</row>
    <row r="94" spans="2:33" ht="12.75">
      <c r="B94" s="180"/>
      <c r="C94" s="180"/>
      <c r="D94" s="180"/>
      <c r="E94" s="180"/>
      <c r="F94" s="180"/>
      <c r="G94" s="180"/>
      <c r="H94" s="180"/>
      <c r="I94" s="180"/>
      <c r="J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</row>
    <row r="95" spans="2:33" ht="12.75">
      <c r="B95" s="180"/>
      <c r="C95" s="180"/>
      <c r="D95" s="180"/>
      <c r="E95" s="180"/>
      <c r="F95" s="180"/>
      <c r="G95" s="180"/>
      <c r="H95" s="180"/>
      <c r="I95" s="180"/>
      <c r="J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</row>
    <row r="96" spans="2:33" ht="12.75">
      <c r="B96" s="180"/>
      <c r="C96" s="180"/>
      <c r="D96" s="180"/>
      <c r="E96" s="180"/>
      <c r="F96" s="180"/>
      <c r="G96" s="180"/>
      <c r="H96" s="180"/>
      <c r="I96" s="180"/>
      <c r="J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</row>
    <row r="97" spans="2:33" ht="12.75">
      <c r="B97" s="180"/>
      <c r="C97" s="180"/>
      <c r="D97" s="180"/>
      <c r="E97" s="180"/>
      <c r="F97" s="180"/>
      <c r="G97" s="180"/>
      <c r="H97" s="180"/>
      <c r="I97" s="180"/>
      <c r="J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</row>
    <row r="98" spans="2:33" ht="12.75">
      <c r="B98" s="180"/>
      <c r="C98" s="180"/>
      <c r="D98" s="180"/>
      <c r="E98" s="180"/>
      <c r="F98" s="180"/>
      <c r="G98" s="180"/>
      <c r="H98" s="180"/>
      <c r="I98" s="180"/>
      <c r="J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</row>
    <row r="99" spans="2:33" ht="12.75">
      <c r="B99" s="180"/>
      <c r="C99" s="180"/>
      <c r="D99" s="180"/>
      <c r="E99" s="180"/>
      <c r="F99" s="180"/>
      <c r="G99" s="180"/>
      <c r="H99" s="180"/>
      <c r="I99" s="180"/>
      <c r="J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</row>
    <row r="100" spans="2:33" ht="12.75">
      <c r="B100" s="180"/>
      <c r="C100" s="180"/>
      <c r="D100" s="180"/>
      <c r="E100" s="180"/>
      <c r="F100" s="180"/>
      <c r="G100" s="180"/>
      <c r="H100" s="180"/>
      <c r="I100" s="180"/>
      <c r="J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</row>
    <row r="101" spans="2:33" ht="12.75">
      <c r="B101" s="180"/>
      <c r="C101" s="180"/>
      <c r="D101" s="180"/>
      <c r="E101" s="180"/>
      <c r="F101" s="180"/>
      <c r="G101" s="180"/>
      <c r="H101" s="180"/>
      <c r="I101" s="180"/>
      <c r="J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</row>
    <row r="102" spans="2:33" ht="12.75">
      <c r="B102" s="180"/>
      <c r="C102" s="180"/>
      <c r="D102" s="180"/>
      <c r="E102" s="180"/>
      <c r="F102" s="180"/>
      <c r="G102" s="180"/>
      <c r="H102" s="180"/>
      <c r="I102" s="180"/>
      <c r="J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</row>
    <row r="103" spans="2:33" ht="12.75">
      <c r="B103" s="180"/>
      <c r="C103" s="180"/>
      <c r="D103" s="180"/>
      <c r="E103" s="180"/>
      <c r="F103" s="180"/>
      <c r="G103" s="180"/>
      <c r="H103" s="180"/>
      <c r="I103" s="180"/>
      <c r="J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</row>
    <row r="104" spans="2:33" ht="12.75">
      <c r="B104" s="180"/>
      <c r="C104" s="180"/>
      <c r="D104" s="180"/>
      <c r="E104" s="180"/>
      <c r="F104" s="180"/>
      <c r="G104" s="180"/>
      <c r="H104" s="180"/>
      <c r="I104" s="180"/>
      <c r="J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</row>
    <row r="105" spans="2:33" ht="12.75">
      <c r="B105" s="180"/>
      <c r="C105" s="180"/>
      <c r="D105" s="180"/>
      <c r="E105" s="180"/>
      <c r="F105" s="180"/>
      <c r="G105" s="180"/>
      <c r="H105" s="180"/>
      <c r="I105" s="180"/>
      <c r="J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</row>
    <row r="106" spans="2:33" ht="12.75">
      <c r="B106" s="180"/>
      <c r="C106" s="180"/>
      <c r="D106" s="180"/>
      <c r="E106" s="180"/>
      <c r="F106" s="180"/>
      <c r="G106" s="180"/>
      <c r="H106" s="180"/>
      <c r="I106" s="180"/>
      <c r="J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</row>
    <row r="107" spans="2:33" ht="12.75">
      <c r="B107" s="180"/>
      <c r="C107" s="180"/>
      <c r="D107" s="180"/>
      <c r="E107" s="180"/>
      <c r="F107" s="180"/>
      <c r="G107" s="180"/>
      <c r="H107" s="180"/>
      <c r="I107" s="180"/>
      <c r="J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</row>
    <row r="108" spans="2:33" ht="12.75">
      <c r="B108" s="180"/>
      <c r="C108" s="180"/>
      <c r="D108" s="180"/>
      <c r="E108" s="180"/>
      <c r="F108" s="180"/>
      <c r="G108" s="180"/>
      <c r="H108" s="180"/>
      <c r="I108" s="180"/>
      <c r="J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</row>
    <row r="109" spans="2:33" ht="12.75">
      <c r="B109" s="180"/>
      <c r="C109" s="180"/>
      <c r="D109" s="180"/>
      <c r="E109" s="180"/>
      <c r="F109" s="180"/>
      <c r="G109" s="180"/>
      <c r="H109" s="180"/>
      <c r="I109" s="180"/>
      <c r="J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0" spans="2:33" ht="12.75">
      <c r="B110" s="180"/>
      <c r="C110" s="180"/>
      <c r="D110" s="180"/>
      <c r="E110" s="180"/>
      <c r="F110" s="180"/>
      <c r="G110" s="180"/>
      <c r="H110" s="180"/>
      <c r="I110" s="180"/>
      <c r="J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</row>
    <row r="111" spans="2:33" ht="12.75">
      <c r="B111" s="180"/>
      <c r="C111" s="180"/>
      <c r="D111" s="180"/>
      <c r="E111" s="180"/>
      <c r="F111" s="180"/>
      <c r="G111" s="180"/>
      <c r="H111" s="180"/>
      <c r="I111" s="180"/>
      <c r="J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</row>
    <row r="112" spans="2:33" ht="12.75">
      <c r="B112" s="180"/>
      <c r="C112" s="180"/>
      <c r="D112" s="180"/>
      <c r="E112" s="180"/>
      <c r="F112" s="180"/>
      <c r="G112" s="180"/>
      <c r="H112" s="180"/>
      <c r="I112" s="180"/>
      <c r="J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</row>
    <row r="113" spans="2:33" ht="12.75">
      <c r="B113" s="180"/>
      <c r="C113" s="180"/>
      <c r="D113" s="180"/>
      <c r="E113" s="180"/>
      <c r="F113" s="180"/>
      <c r="G113" s="180"/>
      <c r="H113" s="180"/>
      <c r="I113" s="180"/>
      <c r="J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</row>
    <row r="114" spans="2:33" ht="12.75">
      <c r="B114" s="180"/>
      <c r="C114" s="180"/>
      <c r="D114" s="180"/>
      <c r="E114" s="180"/>
      <c r="F114" s="180"/>
      <c r="G114" s="180"/>
      <c r="H114" s="180"/>
      <c r="I114" s="180"/>
      <c r="J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</row>
    <row r="115" spans="2:33" ht="12.75">
      <c r="B115" s="180"/>
      <c r="C115" s="180"/>
      <c r="D115" s="180"/>
      <c r="E115" s="180"/>
      <c r="F115" s="180"/>
      <c r="G115" s="180"/>
      <c r="H115" s="180"/>
      <c r="I115" s="180"/>
      <c r="J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</row>
    <row r="116" spans="2:33" ht="12.75">
      <c r="B116" s="180"/>
      <c r="C116" s="180"/>
      <c r="D116" s="180"/>
      <c r="E116" s="180"/>
      <c r="F116" s="180"/>
      <c r="G116" s="180"/>
      <c r="H116" s="180"/>
      <c r="I116" s="180"/>
      <c r="J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</row>
    <row r="117" spans="2:33" ht="12.75">
      <c r="B117" s="180"/>
      <c r="C117" s="180"/>
      <c r="D117" s="180"/>
      <c r="E117" s="180"/>
      <c r="F117" s="180"/>
      <c r="G117" s="180"/>
      <c r="H117" s="180"/>
      <c r="I117" s="180"/>
      <c r="J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</row>
    <row r="118" spans="2:33" ht="12.75">
      <c r="B118" s="180"/>
      <c r="C118" s="180"/>
      <c r="D118" s="180"/>
      <c r="E118" s="180"/>
      <c r="F118" s="180"/>
      <c r="G118" s="180"/>
      <c r="H118" s="180"/>
      <c r="I118" s="180"/>
      <c r="J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</row>
    <row r="119" spans="2:33" ht="12.75">
      <c r="B119" s="180"/>
      <c r="C119" s="180"/>
      <c r="D119" s="180"/>
      <c r="E119" s="180"/>
      <c r="F119" s="180"/>
      <c r="G119" s="180"/>
      <c r="H119" s="180"/>
      <c r="I119" s="180"/>
      <c r="J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</row>
    <row r="120" spans="2:33" ht="12.75">
      <c r="B120" s="180"/>
      <c r="C120" s="180"/>
      <c r="D120" s="180"/>
      <c r="E120" s="180"/>
      <c r="F120" s="180"/>
      <c r="G120" s="180"/>
      <c r="H120" s="180"/>
      <c r="I120" s="180"/>
      <c r="J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</row>
    <row r="121" spans="2:33" ht="12.75">
      <c r="B121" s="180"/>
      <c r="C121" s="180"/>
      <c r="D121" s="180"/>
      <c r="E121" s="180"/>
      <c r="F121" s="180"/>
      <c r="G121" s="180"/>
      <c r="H121" s="180"/>
      <c r="I121" s="180"/>
      <c r="J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</row>
    <row r="122" spans="2:33" ht="12.75">
      <c r="B122" s="180"/>
      <c r="C122" s="180"/>
      <c r="D122" s="180"/>
      <c r="E122" s="180"/>
      <c r="F122" s="180"/>
      <c r="G122" s="180"/>
      <c r="H122" s="180"/>
      <c r="I122" s="180"/>
      <c r="J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</row>
    <row r="123" spans="12:33" ht="12.75"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</row>
    <row r="124" spans="12:33" ht="12.75"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</row>
    <row r="125" spans="12:33" ht="12.75"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</row>
    <row r="126" spans="12:33" ht="12.75"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</row>
    <row r="127" spans="12:33" ht="12.75"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</row>
    <row r="128" spans="12:33" ht="12.75"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</row>
  </sheetData>
  <sheetProtection/>
  <mergeCells count="8">
    <mergeCell ref="A1:J1"/>
    <mergeCell ref="A2:J2"/>
    <mergeCell ref="B3:E3"/>
    <mergeCell ref="G3:J3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5"/>
  <sheetViews>
    <sheetView view="pageBreakPreview" zoomScaleSheetLayoutView="100" zoomScalePageLayoutView="0" workbookViewId="0" topLeftCell="A1">
      <selection activeCell="A2" sqref="A2:G2"/>
    </sheetView>
  </sheetViews>
  <sheetFormatPr defaultColWidth="13.140625" defaultRowHeight="12.75"/>
  <cols>
    <col min="1" max="1" width="18.57421875" style="121" customWidth="1"/>
    <col min="2" max="2" width="13.140625" style="121" customWidth="1"/>
    <col min="3" max="3" width="16.28125" style="121" customWidth="1"/>
    <col min="4" max="10" width="13.140625" style="121" customWidth="1"/>
    <col min="11" max="163" width="13.140625" style="117" customWidth="1"/>
    <col min="164" max="16384" width="13.140625" style="121" customWidth="1"/>
  </cols>
  <sheetData>
    <row r="1" spans="1:163" s="114" customFormat="1" ht="21.75" customHeight="1">
      <c r="A1" s="273" t="s">
        <v>146</v>
      </c>
      <c r="B1" s="273"/>
      <c r="C1" s="273"/>
      <c r="D1" s="273"/>
      <c r="E1" s="273"/>
      <c r="F1" s="273"/>
      <c r="G1" s="273"/>
      <c r="H1" s="112"/>
      <c r="I1" s="112"/>
      <c r="J1" s="113"/>
      <c r="K1" s="113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</row>
    <row r="2" spans="1:163" s="114" customFormat="1" ht="12" customHeight="1">
      <c r="A2" s="274" t="s">
        <v>133</v>
      </c>
      <c r="B2" s="274"/>
      <c r="C2" s="274"/>
      <c r="D2" s="274"/>
      <c r="E2" s="274"/>
      <c r="F2" s="274"/>
      <c r="G2" s="274"/>
      <c r="H2" s="110"/>
      <c r="I2" s="110"/>
      <c r="J2" s="113"/>
      <c r="K2" s="113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</row>
    <row r="3" spans="1:163" s="114" customFormat="1" ht="24.75" customHeight="1">
      <c r="A3" s="275" t="s">
        <v>137</v>
      </c>
      <c r="B3" s="275"/>
      <c r="C3" s="275"/>
      <c r="D3" s="275"/>
      <c r="E3" s="275"/>
      <c r="F3" s="275"/>
      <c r="G3" s="275"/>
      <c r="H3" s="115"/>
      <c r="I3" s="115"/>
      <c r="J3" s="112"/>
      <c r="K3" s="116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</row>
    <row r="4" spans="1:163" s="114" customFormat="1" ht="17.25" customHeight="1">
      <c r="A4" s="189"/>
      <c r="B4" s="117"/>
      <c r="C4" s="117"/>
      <c r="D4" s="117"/>
      <c r="E4" s="117"/>
      <c r="F4" s="112"/>
      <c r="G4" s="112"/>
      <c r="H4" s="116"/>
      <c r="I4" s="112"/>
      <c r="J4" s="112"/>
      <c r="K4" s="116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</row>
    <row r="5" spans="1:163" s="114" customFormat="1" ht="46.5" customHeight="1">
      <c r="A5" s="99" t="s">
        <v>24</v>
      </c>
      <c r="B5" s="99" t="s">
        <v>112</v>
      </c>
      <c r="C5" s="99" t="s">
        <v>25</v>
      </c>
      <c r="D5" s="99" t="s">
        <v>26</v>
      </c>
      <c r="E5" s="99" t="s">
        <v>27</v>
      </c>
      <c r="F5" s="99" t="s">
        <v>28</v>
      </c>
      <c r="G5" s="99" t="s">
        <v>6</v>
      </c>
      <c r="H5" s="116"/>
      <c r="I5" s="118"/>
      <c r="J5" s="118"/>
      <c r="K5" s="118"/>
      <c r="L5" s="118"/>
      <c r="M5" s="118"/>
      <c r="N5" s="118"/>
      <c r="O5" s="118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</row>
    <row r="6" spans="1:163" s="114" customFormat="1" ht="18" customHeight="1">
      <c r="A6" s="100" t="s">
        <v>169</v>
      </c>
      <c r="B6" s="120">
        <v>646.23</v>
      </c>
      <c r="C6" s="120">
        <v>859.28</v>
      </c>
      <c r="D6" s="120">
        <v>894.78</v>
      </c>
      <c r="E6" s="120">
        <v>944.49</v>
      </c>
      <c r="F6" s="120">
        <v>529.77</v>
      </c>
      <c r="G6" s="120">
        <v>424.67</v>
      </c>
      <c r="H6" s="112"/>
      <c r="I6" s="119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</row>
    <row r="7" spans="1:163" s="114" customFormat="1" ht="18" customHeight="1">
      <c r="A7" s="100" t="s">
        <v>174</v>
      </c>
      <c r="B7" s="120">
        <v>609.91</v>
      </c>
      <c r="C7" s="120">
        <v>878.21</v>
      </c>
      <c r="D7" s="120">
        <v>923.66</v>
      </c>
      <c r="E7" s="120">
        <v>1045.35</v>
      </c>
      <c r="F7" s="120">
        <v>514.61</v>
      </c>
      <c r="G7" s="120">
        <v>395.85</v>
      </c>
      <c r="H7" s="112"/>
      <c r="I7" s="119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</row>
    <row r="8" spans="1:163" s="114" customFormat="1" ht="18" customHeight="1">
      <c r="A8" s="100" t="s">
        <v>177</v>
      </c>
      <c r="B8" s="120">
        <v>632.9210218023035</v>
      </c>
      <c r="C8" s="120">
        <v>911.3454136047591</v>
      </c>
      <c r="D8" s="120">
        <v>940.4</v>
      </c>
      <c r="E8" s="120">
        <v>1064.29</v>
      </c>
      <c r="F8" s="120">
        <v>523.94</v>
      </c>
      <c r="G8" s="120">
        <v>403.03</v>
      </c>
      <c r="H8" s="112"/>
      <c r="I8" s="119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</row>
    <row r="9" spans="1:163" s="114" customFormat="1" ht="18" customHeight="1">
      <c r="A9" s="100" t="s">
        <v>179</v>
      </c>
      <c r="B9" s="120">
        <v>583.6889729713876</v>
      </c>
      <c r="C9" s="197" t="s">
        <v>134</v>
      </c>
      <c r="D9" s="120">
        <v>923.9297813366184</v>
      </c>
      <c r="E9" s="120">
        <v>962.0602167568599</v>
      </c>
      <c r="F9" s="120">
        <v>483.9632187953716</v>
      </c>
      <c r="G9" s="120">
        <v>369.57191253464737</v>
      </c>
      <c r="H9" s="112"/>
      <c r="I9" s="119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</row>
    <row r="10" spans="1:163" s="114" customFormat="1" ht="18" customHeight="1">
      <c r="A10" s="205" t="s">
        <v>180</v>
      </c>
      <c r="B10" s="197">
        <v>584.3745870468528</v>
      </c>
      <c r="C10" s="197">
        <v>879.4984362840823</v>
      </c>
      <c r="D10" s="197">
        <v>925.0150498480332</v>
      </c>
      <c r="E10" s="197">
        <v>963.1902741274758</v>
      </c>
      <c r="F10" s="197">
        <v>484.5316927775412</v>
      </c>
      <c r="G10" s="197">
        <v>370.0060199392133</v>
      </c>
      <c r="H10" s="112"/>
      <c r="I10" s="119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</row>
    <row r="11" spans="1:163" s="114" customFormat="1" ht="18" customHeight="1">
      <c r="A11" s="205" t="s">
        <v>181</v>
      </c>
      <c r="B11" s="197">
        <v>605.2587557218243</v>
      </c>
      <c r="C11" s="197">
        <v>910.9296348677707</v>
      </c>
      <c r="D11" s="197">
        <v>958.0729047858022</v>
      </c>
      <c r="E11" s="197">
        <v>997.612421491248</v>
      </c>
      <c r="F11" s="197">
        <v>501.8477120306583</v>
      </c>
      <c r="G11" s="197">
        <v>383.22916191432085</v>
      </c>
      <c r="H11" s="112"/>
      <c r="I11" s="119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</row>
    <row r="12" spans="1:163" s="114" customFormat="1" ht="18" customHeight="1">
      <c r="A12" s="205" t="s">
        <v>182</v>
      </c>
      <c r="B12" s="197">
        <v>558.9514429615459</v>
      </c>
      <c r="C12" s="197">
        <v>895.2190222833316</v>
      </c>
      <c r="D12" s="197">
        <v>941.5492221009998</v>
      </c>
      <c r="E12" s="197">
        <v>971.4396735962697</v>
      </c>
      <c r="F12" s="197">
        <v>446.862249854284</v>
      </c>
      <c r="G12" s="197">
        <v>328.7949664479682</v>
      </c>
      <c r="H12" s="112"/>
      <c r="I12" s="119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</row>
    <row r="13" spans="1:163" s="114" customFormat="1" ht="18" customHeight="1">
      <c r="A13" s="205" t="s">
        <v>184</v>
      </c>
      <c r="B13" s="120">
        <v>559.3527062800053</v>
      </c>
      <c r="C13" s="120">
        <v>895.8616873308108</v>
      </c>
      <c r="D13" s="120">
        <v>942.225146942255</v>
      </c>
      <c r="E13" s="120">
        <v>972.1370563689933</v>
      </c>
      <c r="F13" s="120">
        <v>447.1830459297369</v>
      </c>
      <c r="G13" s="120">
        <v>329.03100369412084</v>
      </c>
      <c r="H13" s="112"/>
      <c r="I13" s="119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</row>
    <row r="14" spans="1:163" s="114" customFormat="1" ht="18" customHeight="1">
      <c r="A14" s="205" t="s">
        <v>185</v>
      </c>
      <c r="B14" s="197">
        <v>546.7526207976865</v>
      </c>
      <c r="C14" s="197">
        <v>763.6462224364382</v>
      </c>
      <c r="D14" s="197">
        <v>948.9095071695385</v>
      </c>
      <c r="E14" s="197">
        <v>831.4254729485481</v>
      </c>
      <c r="F14" s="197">
        <v>444.33064224605374</v>
      </c>
      <c r="G14" s="197">
        <v>355.464513796843</v>
      </c>
      <c r="H14" s="112"/>
      <c r="I14" s="119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</row>
    <row r="15" spans="1:163" s="114" customFormat="1" ht="18" customHeight="1">
      <c r="A15" s="205" t="s">
        <v>186</v>
      </c>
      <c r="B15" s="196">
        <v>544.9468564222663</v>
      </c>
      <c r="C15" s="196">
        <v>761.1241217798595</v>
      </c>
      <c r="D15" s="196">
        <v>945.7755359394704</v>
      </c>
      <c r="E15" s="196">
        <v>828.6795172041074</v>
      </c>
      <c r="F15" s="196">
        <v>442.86314778118054</v>
      </c>
      <c r="G15" s="196">
        <v>363.29790428151085</v>
      </c>
      <c r="H15" s="112"/>
      <c r="I15" s="119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</row>
    <row r="16" spans="1:163" s="114" customFormat="1" ht="18" customHeight="1">
      <c r="A16" s="205" t="s">
        <v>187</v>
      </c>
      <c r="B16" s="226">
        <v>544.0892126444535</v>
      </c>
      <c r="C16" s="226">
        <v>759.9262556769639</v>
      </c>
      <c r="D16" s="226">
        <v>944.2870632672333</v>
      </c>
      <c r="E16" s="226">
        <v>827.3753316246234</v>
      </c>
      <c r="F16" s="226">
        <v>442.16616454576797</v>
      </c>
      <c r="G16" s="226">
        <v>388.20690378764033</v>
      </c>
      <c r="H16" s="112"/>
      <c r="I16" s="119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</row>
    <row r="17" spans="1:163" s="114" customFormat="1" ht="18" customHeight="1">
      <c r="A17" s="205" t="s">
        <v>191</v>
      </c>
      <c r="B17" s="250">
        <v>549.0101181203587</v>
      </c>
      <c r="C17" s="250">
        <v>766.7992558871126</v>
      </c>
      <c r="D17" s="250">
        <v>952.8274777295481</v>
      </c>
      <c r="E17" s="250">
        <v>834.8583614392231</v>
      </c>
      <c r="F17" s="250">
        <v>446.1652475082805</v>
      </c>
      <c r="G17" s="250">
        <v>391.717963066592</v>
      </c>
      <c r="H17" s="112"/>
      <c r="I17" s="119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</row>
    <row r="18" spans="1:163" s="114" customFormat="1" ht="18" customHeight="1">
      <c r="A18" s="205" t="s">
        <v>198</v>
      </c>
      <c r="B18" s="226">
        <v>564.3568974362961</v>
      </c>
      <c r="C18" s="226">
        <v>788.2340137746614</v>
      </c>
      <c r="D18" s="226">
        <v>979.4623839803485</v>
      </c>
      <c r="E18" s="226">
        <v>858.1956126304005</v>
      </c>
      <c r="F18" s="226">
        <v>458.63714805429015</v>
      </c>
      <c r="G18" s="226">
        <v>402.6678689696988</v>
      </c>
      <c r="H18" s="112"/>
      <c r="I18" s="119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</row>
    <row r="19" spans="1:163" s="114" customFormat="1" ht="25.5">
      <c r="A19" s="101" t="s">
        <v>199</v>
      </c>
      <c r="B19" s="198">
        <f aca="true" t="shared" si="0" ref="B19:G19">B18/B6-1</f>
        <v>-0.1266934412882471</v>
      </c>
      <c r="C19" s="198">
        <f t="shared" si="0"/>
        <v>-0.08268083305248408</v>
      </c>
      <c r="D19" s="198">
        <f t="shared" si="0"/>
        <v>0.09464045237974528</v>
      </c>
      <c r="E19" s="198">
        <f t="shared" si="0"/>
        <v>-0.09136612073139949</v>
      </c>
      <c r="F19" s="198">
        <f t="shared" si="0"/>
        <v>-0.13427119683204003</v>
      </c>
      <c r="G19" s="198">
        <f t="shared" si="0"/>
        <v>-0.05180994897285229</v>
      </c>
      <c r="H19" s="112"/>
      <c r="I19" s="119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</row>
    <row r="20" spans="1:10" ht="12.75">
      <c r="A20" s="272" t="s">
        <v>168</v>
      </c>
      <c r="B20" s="272"/>
      <c r="C20" s="272"/>
      <c r="D20" s="272"/>
      <c r="E20" s="272"/>
      <c r="F20" s="272"/>
      <c r="G20" s="272"/>
      <c r="H20" s="117"/>
      <c r="I20" s="117"/>
      <c r="J20" s="117"/>
    </row>
    <row r="21" spans="1:7" s="117" customFormat="1" ht="12.75">
      <c r="A21" s="122" t="s">
        <v>200</v>
      </c>
      <c r="B21" s="123"/>
      <c r="C21" s="124"/>
      <c r="D21" s="125">
        <v>643.21</v>
      </c>
      <c r="E21" s="124"/>
      <c r="F21" s="124"/>
      <c r="G21" s="124"/>
    </row>
    <row r="22" spans="1:7" s="117" customFormat="1" ht="12.75">
      <c r="A22" s="124" t="s">
        <v>143</v>
      </c>
      <c r="B22" s="124"/>
      <c r="C22" s="124"/>
      <c r="D22" s="124"/>
      <c r="E22" s="124"/>
      <c r="F22" s="124"/>
      <c r="G22" s="124"/>
    </row>
    <row r="23" s="117" customFormat="1" ht="12.75"/>
    <row r="24" s="117" customFormat="1" ht="12.75"/>
    <row r="25" s="117" customFormat="1" ht="12.75"/>
    <row r="26" s="117" customFormat="1" ht="12.75"/>
    <row r="27" s="117" customFormat="1" ht="12.75"/>
    <row r="28" s="117" customFormat="1" ht="12.75"/>
    <row r="29" s="117" customFormat="1" ht="12.75"/>
    <row r="30" s="117" customFormat="1" ht="12.75"/>
    <row r="31" s="117" customFormat="1" ht="12.75">
      <c r="H31" s="126"/>
    </row>
    <row r="32" s="117" customFormat="1" ht="12.75"/>
    <row r="33" s="117" customFormat="1" ht="12.75"/>
    <row r="34" s="117" customFormat="1" ht="12.75"/>
    <row r="35" s="117" customFormat="1" ht="12.75">
      <c r="D35" s="127"/>
    </row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9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A2" sqref="A2:F2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76" t="s">
        <v>95</v>
      </c>
      <c r="B1" s="276"/>
      <c r="C1" s="276"/>
      <c r="D1" s="276"/>
      <c r="E1" s="276"/>
      <c r="F1" s="276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76" t="s">
        <v>80</v>
      </c>
      <c r="B2" s="276"/>
      <c r="C2" s="276"/>
      <c r="D2" s="276"/>
      <c r="E2" s="276"/>
      <c r="F2" s="276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77" t="s">
        <v>136</v>
      </c>
      <c r="B3" s="277"/>
      <c r="C3" s="277"/>
      <c r="D3" s="277"/>
      <c r="E3" s="277"/>
      <c r="F3" s="277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0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99" t="s">
        <v>29</v>
      </c>
      <c r="B5" s="103" t="s">
        <v>149</v>
      </c>
      <c r="C5" s="103" t="s">
        <v>66</v>
      </c>
      <c r="D5" s="103" t="s">
        <v>65</v>
      </c>
      <c r="E5" s="103" t="s">
        <v>67</v>
      </c>
      <c r="F5" s="103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2" t="s">
        <v>169</v>
      </c>
      <c r="B6" s="207">
        <v>362.5</v>
      </c>
      <c r="C6" s="207">
        <v>315.5</v>
      </c>
      <c r="D6" s="207">
        <v>301.5</v>
      </c>
      <c r="E6" s="207">
        <v>114.5</v>
      </c>
      <c r="F6" s="207">
        <v>233.13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2" t="s">
        <v>174</v>
      </c>
      <c r="B7" s="207">
        <v>360</v>
      </c>
      <c r="C7" s="207">
        <v>315.5</v>
      </c>
      <c r="D7" s="207">
        <v>301.5</v>
      </c>
      <c r="E7" s="207">
        <v>114.5</v>
      </c>
      <c r="F7" s="207">
        <v>256.38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2" t="s">
        <v>177</v>
      </c>
      <c r="B8" s="207">
        <v>356.13</v>
      </c>
      <c r="C8" s="207">
        <v>315.5</v>
      </c>
      <c r="D8" s="207">
        <v>301.5</v>
      </c>
      <c r="E8" s="207">
        <v>114.13</v>
      </c>
      <c r="F8" s="207">
        <v>238.25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2" t="s">
        <v>179</v>
      </c>
      <c r="B9" s="208">
        <v>351</v>
      </c>
      <c r="C9" s="208">
        <v>315.5</v>
      </c>
      <c r="D9" s="208">
        <v>301.5</v>
      </c>
      <c r="E9" s="208">
        <v>110.5</v>
      </c>
      <c r="F9" s="208">
        <v>200.375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2" t="s">
        <v>180</v>
      </c>
      <c r="B10" s="208">
        <v>347</v>
      </c>
      <c r="C10" s="208">
        <v>315.5</v>
      </c>
      <c r="D10" s="208">
        <v>301.5</v>
      </c>
      <c r="E10" s="208">
        <v>110.5</v>
      </c>
      <c r="F10" s="208">
        <v>207.25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95" t="s">
        <v>181</v>
      </c>
      <c r="B11" s="208">
        <v>340.63</v>
      </c>
      <c r="C11" s="208">
        <v>304.5</v>
      </c>
      <c r="D11" s="208">
        <v>290.5</v>
      </c>
      <c r="E11" s="209">
        <v>110.5</v>
      </c>
      <c r="F11" s="209">
        <v>170.2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95" t="s">
        <v>182</v>
      </c>
      <c r="B12" s="208">
        <v>337</v>
      </c>
      <c r="C12" s="208">
        <v>230.5</v>
      </c>
      <c r="D12" s="208">
        <v>216.5</v>
      </c>
      <c r="E12" s="209">
        <v>109.75</v>
      </c>
      <c r="F12" s="209">
        <v>188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95" t="s">
        <v>184</v>
      </c>
      <c r="B13" s="208">
        <f>338.9</f>
        <v>338.9</v>
      </c>
      <c r="C13" s="208">
        <v>320</v>
      </c>
      <c r="D13" s="208">
        <v>206.5</v>
      </c>
      <c r="E13" s="210">
        <v>109</v>
      </c>
      <c r="F13" s="210">
        <v>183.1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95" t="s">
        <v>185</v>
      </c>
      <c r="B14" s="208">
        <v>333.125</v>
      </c>
      <c r="C14" s="208">
        <v>220.5</v>
      </c>
      <c r="D14" s="208">
        <v>206.5</v>
      </c>
      <c r="E14" s="210">
        <v>109</v>
      </c>
      <c r="F14" s="210">
        <v>195.375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95" t="s">
        <v>186</v>
      </c>
      <c r="B15" s="211">
        <v>322.25</v>
      </c>
      <c r="C15" s="211">
        <v>220.5</v>
      </c>
      <c r="D15" s="211">
        <v>206.5</v>
      </c>
      <c r="E15" s="212">
        <v>103</v>
      </c>
      <c r="F15" s="212">
        <v>218.5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195" t="s">
        <v>187</v>
      </c>
      <c r="B16" s="213">
        <f>((320+322)/2+320)/2</f>
        <v>320.5</v>
      </c>
      <c r="C16" s="214">
        <f>((214+244)/2+(217+224)/2+(217+224)/2+(217+224)/2)/4</f>
        <v>222.625</v>
      </c>
      <c r="D16" s="214">
        <f>(204+209)/2</f>
        <v>206.5</v>
      </c>
      <c r="E16" s="214">
        <f>((90+105)/2)</f>
        <v>97.5</v>
      </c>
      <c r="F16" s="214">
        <f>((216+228)/2+(215+220)/2+(224+236)/2+(232+242)/2)/4</f>
        <v>226.625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195" t="s">
        <v>191</v>
      </c>
      <c r="B17" s="213">
        <v>326.25</v>
      </c>
      <c r="C17" s="214">
        <v>220.5</v>
      </c>
      <c r="D17" s="214">
        <v>206.5</v>
      </c>
      <c r="E17" s="214">
        <v>96.88</v>
      </c>
      <c r="F17" s="214">
        <v>244.25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195" t="s">
        <v>198</v>
      </c>
      <c r="B18" s="213">
        <v>361.6666666666667</v>
      </c>
      <c r="C18" s="214">
        <v>220.5</v>
      </c>
      <c r="D18" s="214">
        <v>206.5</v>
      </c>
      <c r="E18" s="214">
        <v>95</v>
      </c>
      <c r="F18" s="214">
        <v>237.625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25.5">
      <c r="A19" s="194" t="s">
        <v>199</v>
      </c>
      <c r="B19" s="206">
        <f>B18/B6-1</f>
        <v>-0.0022988505747125743</v>
      </c>
      <c r="C19" s="206">
        <f>C18/C6-1</f>
        <v>-0.3011093502377179</v>
      </c>
      <c r="D19" s="206">
        <f>D18/D6-1</f>
        <v>-0.3150912106135987</v>
      </c>
      <c r="E19" s="206">
        <f>E18/E6-1</f>
        <v>-0.17030567685589515</v>
      </c>
      <c r="F19" s="206">
        <f>F18/F6-1</f>
        <v>0.019281087805087305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78" t="s">
        <v>183</v>
      </c>
      <c r="B20" s="279"/>
      <c r="C20" s="279"/>
      <c r="D20" s="279"/>
      <c r="E20" s="279"/>
      <c r="F20" s="279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L3" sqref="L3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6"/>
      <c r="B1" s="86"/>
      <c r="C1" s="86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E42" sqref="E42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80"/>
      <c r="B35" s="280"/>
      <c r="C35" s="280"/>
      <c r="D35" s="280"/>
      <c r="E35" s="280"/>
      <c r="F35" s="280"/>
      <c r="G35" s="280"/>
      <c r="H35" s="280"/>
      <c r="I35" s="280"/>
      <c r="J35" s="280"/>
    </row>
    <row r="36" spans="1:10" ht="12.75">
      <c r="A36" s="280"/>
      <c r="B36" s="280"/>
      <c r="C36" s="280"/>
      <c r="D36" s="280"/>
      <c r="E36" s="280"/>
      <c r="F36" s="280"/>
      <c r="G36" s="280"/>
      <c r="H36" s="280"/>
      <c r="I36" s="280"/>
      <c r="J36" s="280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