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r\excel\Superficie_fruticola\2017\"/>
    </mc:Choice>
  </mc:AlternateContent>
  <bookViews>
    <workbookView xWindow="0" yWindow="0" windowWidth="19200" windowHeight="6210" tabRatio="823"/>
  </bookViews>
  <sheets>
    <sheet name="Indice" sheetId="8" r:id="rId1"/>
    <sheet name="Superficie Nacional" sheetId="1" r:id="rId2"/>
    <sheet name="Superficie regional" sheetId="10" r:id="rId3"/>
    <sheet name="Serie Historica superficie" sheetId="2" r:id="rId4"/>
    <sheet name="Tamaño_Huertos" sheetId="5" r:id="rId5"/>
    <sheet name="Numero de predios" sheetId="6" r:id="rId6"/>
    <sheet name="Infraestructura fruticola" sheetId="4" r:id="rId7"/>
    <sheet name="Producción_hasta 2004" sheetId="9" r:id="rId8"/>
  </sheets>
  <externalReferences>
    <externalReference r:id="rId9"/>
  </externalReferences>
  <definedNames>
    <definedName name="_xlnm._FilterDatabase" localSheetId="1" hidden="1">'Superficie Nacional'!$A$5:$L$5</definedName>
    <definedName name="_xlnm._FilterDatabase" localSheetId="2" hidden="1">'Superficie regional'!$A$5:$P$5</definedName>
    <definedName name="_Order1" hidden="1">255</definedName>
    <definedName name="_Sort" hidden="1">'[1]Página 7'!#REF!</definedName>
    <definedName name="_xlnm.Print_Area" localSheetId="0">Indice!$A$1:$H$30</definedName>
    <definedName name="_xlnm.Print_Area" localSheetId="3">'Serie Historica superficie'!$A$1:$O$46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  <definedName name="rangotd">OFFSET(#REF!,0,0,COUNTA(#REF!),COUNTA(#REF!))</definedName>
    <definedName name="sin_transaccione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5" l="1"/>
  <c r="X26" i="2"/>
  <c r="O68" i="10"/>
  <c r="O69" i="10" s="1"/>
  <c r="N68" i="10"/>
  <c r="N69" i="10" s="1"/>
  <c r="M68" i="10"/>
  <c r="M69" i="10" s="1"/>
  <c r="L68" i="10"/>
  <c r="L69" i="10" s="1"/>
  <c r="K68" i="10"/>
  <c r="K69" i="10" s="1"/>
  <c r="J68" i="10"/>
  <c r="J69" i="10" s="1"/>
  <c r="I68" i="10"/>
  <c r="H68" i="10"/>
  <c r="G68" i="10"/>
  <c r="G69" i="10" s="1"/>
  <c r="F68" i="10"/>
  <c r="F69" i="10" s="1"/>
  <c r="E68" i="10"/>
  <c r="E69" i="10" s="1"/>
  <c r="D68" i="10"/>
  <c r="D69" i="10" s="1"/>
  <c r="C68" i="10"/>
  <c r="C69" i="10" s="1"/>
  <c r="B68" i="10"/>
  <c r="B69" i="10" s="1"/>
  <c r="P64" i="10"/>
  <c r="P56" i="10"/>
  <c r="P48" i="10"/>
  <c r="P40" i="10"/>
  <c r="P32" i="10"/>
  <c r="P24" i="10"/>
  <c r="P16" i="10"/>
  <c r="P8" i="10"/>
  <c r="P10" i="10" l="1"/>
  <c r="P50" i="10"/>
  <c r="I69" i="10"/>
  <c r="P11" i="10"/>
  <c r="P19" i="10"/>
  <c r="P27" i="10"/>
  <c r="P35" i="10"/>
  <c r="P43" i="10"/>
  <c r="P51" i="10"/>
  <c r="P59" i="10"/>
  <c r="P67" i="10"/>
  <c r="P26" i="10"/>
  <c r="P68" i="10"/>
  <c r="P12" i="10"/>
  <c r="P20" i="10"/>
  <c r="P28" i="10"/>
  <c r="P36" i="10"/>
  <c r="P44" i="10"/>
  <c r="P52" i="10"/>
  <c r="P60" i="10"/>
  <c r="P17" i="10"/>
  <c r="P57" i="10"/>
  <c r="P13" i="10"/>
  <c r="P21" i="10"/>
  <c r="P29" i="10"/>
  <c r="P37" i="10"/>
  <c r="P45" i="10"/>
  <c r="P53" i="10"/>
  <c r="P61" i="10"/>
  <c r="P25" i="10"/>
  <c r="P49" i="10"/>
  <c r="H69" i="10"/>
  <c r="P18" i="10"/>
  <c r="P42" i="10"/>
  <c r="P66" i="10"/>
  <c r="P6" i="10"/>
  <c r="P14" i="10"/>
  <c r="P22" i="10"/>
  <c r="P30" i="10"/>
  <c r="P38" i="10"/>
  <c r="P46" i="10"/>
  <c r="P54" i="10"/>
  <c r="P62" i="10"/>
  <c r="P9" i="10"/>
  <c r="P33" i="10"/>
  <c r="P41" i="10"/>
  <c r="P65" i="10"/>
  <c r="P34" i="10"/>
  <c r="P58" i="10"/>
  <c r="P7" i="10"/>
  <c r="P15" i="10"/>
  <c r="P23" i="10"/>
  <c r="P31" i="10"/>
  <c r="P39" i="10"/>
  <c r="P47" i="10"/>
  <c r="P55" i="10"/>
  <c r="P63" i="10"/>
  <c r="X16" i="2" l="1"/>
  <c r="X11" i="2"/>
  <c r="X7" i="2"/>
  <c r="I24" i="1"/>
  <c r="J24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7" i="1"/>
  <c r="J6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6" i="1"/>
  <c r="J25" i="1"/>
  <c r="C45" i="5" l="1"/>
  <c r="E45" i="5"/>
  <c r="F45" i="5"/>
  <c r="G45" i="5"/>
  <c r="H45" i="5"/>
  <c r="I45" i="5"/>
  <c r="J45" i="5"/>
  <c r="K45" i="5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K21" i="6" l="1"/>
  <c r="J21" i="6"/>
  <c r="I21" i="6"/>
  <c r="H21" i="6"/>
  <c r="G21" i="6"/>
  <c r="F21" i="6"/>
  <c r="E21" i="6"/>
  <c r="D21" i="6"/>
  <c r="C21" i="6"/>
  <c r="B21" i="6"/>
  <c r="L20" i="6"/>
  <c r="L19" i="6"/>
  <c r="L18" i="6"/>
  <c r="L17" i="6"/>
  <c r="K10" i="6"/>
  <c r="J10" i="6"/>
  <c r="I10" i="6"/>
  <c r="H10" i="6"/>
  <c r="G10" i="6"/>
  <c r="F10" i="6"/>
  <c r="E10" i="6"/>
  <c r="D10" i="6"/>
  <c r="C10" i="6"/>
  <c r="B10" i="6"/>
  <c r="L10" i="6" s="1"/>
  <c r="L9" i="6"/>
  <c r="L8" i="6"/>
  <c r="L7" i="6"/>
  <c r="L6" i="6"/>
  <c r="G67" i="5"/>
  <c r="F67" i="5"/>
  <c r="E67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K64" i="5"/>
  <c r="J64" i="5"/>
  <c r="I64" i="5"/>
  <c r="H64" i="5"/>
  <c r="G64" i="5"/>
  <c r="F64" i="5"/>
  <c r="E64" i="5"/>
  <c r="D64" i="5"/>
  <c r="C64" i="5"/>
  <c r="B64" i="5"/>
  <c r="K63" i="5"/>
  <c r="J63" i="5"/>
  <c r="I63" i="5"/>
  <c r="H63" i="5"/>
  <c r="G63" i="5"/>
  <c r="F63" i="5"/>
  <c r="E63" i="5"/>
  <c r="D63" i="5"/>
  <c r="C63" i="5"/>
  <c r="B63" i="5"/>
  <c r="K62" i="5"/>
  <c r="J62" i="5"/>
  <c r="I62" i="5"/>
  <c r="H62" i="5"/>
  <c r="G62" i="5"/>
  <c r="F62" i="5"/>
  <c r="E62" i="5"/>
  <c r="D62" i="5"/>
  <c r="C62" i="5"/>
  <c r="B62" i="5"/>
  <c r="K61" i="5"/>
  <c r="J61" i="5"/>
  <c r="I61" i="5"/>
  <c r="H61" i="5"/>
  <c r="G61" i="5"/>
  <c r="F61" i="5"/>
  <c r="E61" i="5"/>
  <c r="D61" i="5"/>
  <c r="C61" i="5"/>
  <c r="B61" i="5"/>
  <c r="K60" i="5"/>
  <c r="J60" i="5"/>
  <c r="I60" i="5"/>
  <c r="H60" i="5"/>
  <c r="G60" i="5"/>
  <c r="F60" i="5"/>
  <c r="E60" i="5"/>
  <c r="D60" i="5"/>
  <c r="C60" i="5"/>
  <c r="B60" i="5"/>
  <c r="K59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B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K21" i="5"/>
  <c r="J21" i="5"/>
  <c r="I21" i="5"/>
  <c r="H21" i="5"/>
  <c r="G21" i="5"/>
  <c r="F21" i="5"/>
  <c r="E21" i="5"/>
  <c r="D21" i="5"/>
  <c r="C21" i="5"/>
  <c r="B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5" i="5" l="1"/>
  <c r="M37" i="5" s="1"/>
  <c r="L21" i="6"/>
  <c r="L57" i="5"/>
  <c r="L65" i="5"/>
  <c r="L64" i="5"/>
  <c r="L61" i="5"/>
  <c r="L60" i="5"/>
  <c r="L59" i="5"/>
  <c r="L66" i="5"/>
  <c r="L21" i="5"/>
  <c r="M15" i="5" s="1"/>
  <c r="L56" i="5"/>
  <c r="L63" i="5"/>
  <c r="L67" i="5"/>
  <c r="M9" i="6"/>
  <c r="M8" i="6"/>
  <c r="M10" i="6"/>
  <c r="M6" i="6"/>
  <c r="M19" i="6"/>
  <c r="M21" i="6"/>
  <c r="M18" i="6"/>
  <c r="M17" i="6"/>
  <c r="M7" i="6"/>
  <c r="M20" i="6"/>
  <c r="L55" i="5"/>
  <c r="L58" i="5"/>
  <c r="L62" i="5"/>
  <c r="M39" i="5" l="1"/>
  <c r="M38" i="5"/>
  <c r="M43" i="5"/>
  <c r="M36" i="5"/>
  <c r="M45" i="5"/>
  <c r="M32" i="5"/>
  <c r="M44" i="5"/>
  <c r="M41" i="5"/>
  <c r="M40" i="5"/>
  <c r="M35" i="5"/>
  <c r="M34" i="5"/>
  <c r="M30" i="5"/>
  <c r="M31" i="5"/>
  <c r="M5" i="5"/>
  <c r="M14" i="5"/>
  <c r="M6" i="5"/>
  <c r="M8" i="5"/>
  <c r="M12" i="5"/>
  <c r="M11" i="5"/>
  <c r="M17" i="5"/>
  <c r="M42" i="5"/>
  <c r="M29" i="5"/>
  <c r="M19" i="5"/>
  <c r="M33" i="5"/>
  <c r="M13" i="5"/>
  <c r="M16" i="5"/>
  <c r="M18" i="5"/>
  <c r="M9" i="5"/>
  <c r="M7" i="5"/>
  <c r="M21" i="5"/>
  <c r="M20" i="5"/>
  <c r="M10" i="5"/>
  <c r="K28" i="4"/>
  <c r="J28" i="4"/>
  <c r="I28" i="4"/>
  <c r="H28" i="4"/>
  <c r="G28" i="4"/>
  <c r="L27" i="4"/>
  <c r="L25" i="4"/>
  <c r="K24" i="4"/>
  <c r="J24" i="4"/>
  <c r="I24" i="4"/>
  <c r="H24" i="4"/>
  <c r="G24" i="4"/>
  <c r="L23" i="4"/>
  <c r="L21" i="4"/>
  <c r="L20" i="4"/>
  <c r="L19" i="4"/>
  <c r="L17" i="4"/>
  <c r="L16" i="4"/>
  <c r="L15" i="4"/>
  <c r="L13" i="4"/>
  <c r="L12" i="4"/>
  <c r="L11" i="4"/>
  <c r="L9" i="4"/>
  <c r="L8" i="4"/>
  <c r="L7" i="4"/>
  <c r="L28" i="4" l="1"/>
  <c r="L24" i="4"/>
  <c r="V16" i="2" l="1"/>
  <c r="U16" i="2"/>
  <c r="T16" i="2"/>
  <c r="S16" i="2"/>
  <c r="V11" i="2"/>
  <c r="U11" i="2"/>
  <c r="T11" i="2"/>
  <c r="S11" i="2"/>
  <c r="V7" i="2"/>
  <c r="U7" i="2"/>
  <c r="T7" i="2"/>
  <c r="S7" i="2"/>
</calcChain>
</file>

<file path=xl/sharedStrings.xml><?xml version="1.0" encoding="utf-8"?>
<sst xmlns="http://schemas.openxmlformats.org/spreadsheetml/2006/main" count="386" uniqueCount="226">
  <si>
    <t>Superficie plantada con frutales</t>
  </si>
  <si>
    <t>Especies</t>
  </si>
  <si>
    <t>Almendros</t>
  </si>
  <si>
    <t>Cerezos</t>
  </si>
  <si>
    <t>Damascos</t>
  </si>
  <si>
    <t>Kiwis</t>
  </si>
  <si>
    <t>Limoneros</t>
  </si>
  <si>
    <t>Naranjos</t>
  </si>
  <si>
    <t>Nectarinos</t>
  </si>
  <si>
    <t>Nogal</t>
  </si>
  <si>
    <t>Olivos</t>
  </si>
  <si>
    <t>Paltos</t>
  </si>
  <si>
    <t>Perales (europeo y asiático)</t>
  </si>
  <si>
    <t>Vid de mesa</t>
  </si>
  <si>
    <t>Otros frutales</t>
  </si>
  <si>
    <t>Total</t>
  </si>
  <si>
    <t xml:space="preserve">Fuente: elaborado por Odepa con información de Cirén. </t>
  </si>
  <si>
    <t>Notas:</t>
  </si>
  <si>
    <t>Ciruelo japonés</t>
  </si>
  <si>
    <t>Ciruelo europeo</t>
  </si>
  <si>
    <t>Durazno consumo fresco</t>
  </si>
  <si>
    <t>Durazno conservero</t>
  </si>
  <si>
    <t>Manzano rojo</t>
  </si>
  <si>
    <t>Manzano verde</t>
  </si>
  <si>
    <t>Ciruelos total</t>
  </si>
  <si>
    <t>  - Ciruelo japonés</t>
  </si>
  <si>
    <t>  - Ciruelo europeo</t>
  </si>
  <si>
    <t>Duraznos total</t>
  </si>
  <si>
    <t>  - Durazno consumo fresco</t>
  </si>
  <si>
    <t>-</t>
  </si>
  <si>
    <t>  - Durazno conservero</t>
  </si>
  <si>
    <t>Manzanos</t>
  </si>
  <si>
    <t>  - Manzano rojo</t>
  </si>
  <si>
    <t>  - Manzano verde</t>
  </si>
  <si>
    <t>Actualización 2015: Atacama y Coquimbo 2015; Valparaíso 2014; Metropolitana 2014; O´Higgins 2015; Maule 2013; Bio Bio 2012; La Araucania 2012; Los Ríos y Los Lagos 2012</t>
  </si>
  <si>
    <t>Actualización 2014: Atacama y Coquimbo 2011; Valparaíso 2014; Metropolitana 2014; O´Higgins 2009; Maule 2013; Bio Bio 2012; La Araucania 2012; Los Ríos y Los Lagos 2012</t>
  </si>
  <si>
    <t>Actualización 2013: Atacama y Coquimbo 2011; Valparaíso 2008; Metropolitana 2010; O´Higgins 2009; Maule 2013; Bio Bio 2012; La Araucania 2012; Los Ríos y Los Lagos 2012</t>
  </si>
  <si>
    <t>Actualización 2012: Atacama y Coquimbo 2011; Valparaíso 2008; Metropolitana 2010; O´Higgins 2009; Maule 2007; Bio Bio 2012; La Araucania 2012; Los Ríos y Los Lagos 2012</t>
  </si>
  <si>
    <t>Actualización 2011: Atacama y Coquimbo 2011; Valparaíso 2008; Metropolitana 2010; O´Higgins 2009; Maule 2007; Bio Bio 2006; La Araucania 2006; Los Ríos y Los Lagos 2006</t>
  </si>
  <si>
    <t>Actualización 2010: Atacama y Coquimbo 2005; Valparaíso 2008; Metropolitana 2010; O'Higgins 2009: Maule 2007; Bio Bio 2006; La Araucanía 2006; LosRíos  y Los Lagos 2006</t>
  </si>
  <si>
    <t>Actualización 2009: Atacama y Coquimbo 2005; Valparaíso 2008; Metropolitana 2004; O'Higgins 2009: Maule 2007; Bio Bio 2006; La Araucanía 2006; LosRíos  y Los Lagos 2006</t>
  </si>
  <si>
    <t>Actualización 2008: Atacama y Coquimbo 2005; Valparaíso 2008; Metropolitana 2004; O'Higgins 2003: Maule 2007; Bio Bio 2006; La Araucanía 2006; LosRíos  y Los Lagos 2006</t>
  </si>
  <si>
    <t>Actualización 2007: Atacama y Coquimbo 2005; Valparaíso 2002; Metropolitana 2004; O'Higgins 2003: Maule 2007; Bio Bio 2006; La Araucanía 2006; LosRíos  y Los Lagos 2006</t>
  </si>
  <si>
    <t>Actualización 2006: Atacama y Coquimbo 2005; Valparaíso 2002; Metropolitana 2004; O'Higgins 2003: Maule 2001; Bio Bio 2006; La Araucanía 2006; LosRíos  y Los Lagos 2006</t>
  </si>
  <si>
    <t>Actualización 2005: Atacama y Coquimbo 2005; Valparaíso 2002; Metropolitana 2004; O'Higgins 2003: Maule 2001; Bio Bio 2000; La Araucanía 2000; LosRíos  y Los Lagos 2000</t>
  </si>
  <si>
    <t>Actualización 2004: Atacama y Coquimbo 1999; Valparaíso 2002; Metropolitana 2004; O'Higgins 2003: Maule 2001; Bio Bio 2000; La Araucanía 2000; LosRíos  y Los Lagos 2000</t>
  </si>
  <si>
    <t>Actualización 2003: Atacama y Coquimbo 1999; Valparaíso 2002; Metropolitana 1998; O'Higgins 2003: Maule 2001; Bio Bio 2000; La Araucanía 2000; LosRíos  y Los Lagos 2000</t>
  </si>
  <si>
    <t>Actualización 2002: Atacama y Coquimbo 1999; Valparaíso 2002; Metropolitana 1998; O'Higgins 1996: Maule 2001; Bio Bio 2000; La Araucanía 2000; LosRíos  y Los Lagos 2000</t>
  </si>
  <si>
    <t>Superficie de frutales por región</t>
  </si>
  <si>
    <t>Según fecha del catastro frutícola</t>
  </si>
  <si>
    <t>(hectáreas)</t>
  </si>
  <si>
    <t>Atacama</t>
  </si>
  <si>
    <t xml:space="preserve">Coquimbo </t>
  </si>
  <si>
    <t xml:space="preserve">Valparaíso </t>
  </si>
  <si>
    <t xml:space="preserve">Metropolitana </t>
  </si>
  <si>
    <t>O'Higgins</t>
  </si>
  <si>
    <t>Maule</t>
  </si>
  <si>
    <t>Bío Bío</t>
  </si>
  <si>
    <t xml:space="preserve">La Araucanía </t>
  </si>
  <si>
    <t xml:space="preserve">Los Ríos </t>
  </si>
  <si>
    <t>Los Lagos</t>
  </si>
  <si>
    <t>Almendro</t>
  </si>
  <si>
    <t>Arándano americano</t>
  </si>
  <si>
    <t>Avellano</t>
  </si>
  <si>
    <t>Babaco</t>
  </si>
  <si>
    <t>Caqui</t>
  </si>
  <si>
    <t>Castaño</t>
  </si>
  <si>
    <t>Cerezo</t>
  </si>
  <si>
    <t>Chirimoyo</t>
  </si>
  <si>
    <t>Cranberry</t>
  </si>
  <si>
    <t>Damasco</t>
  </si>
  <si>
    <t>Duraznero consumo fresco</t>
  </si>
  <si>
    <t>Feijoa</t>
  </si>
  <si>
    <t>Frambuesa</t>
  </si>
  <si>
    <t>Granado</t>
  </si>
  <si>
    <t>Grosella</t>
  </si>
  <si>
    <t>Guayabo</t>
  </si>
  <si>
    <t>Guindo agrio</t>
  </si>
  <si>
    <t>Higuera</t>
  </si>
  <si>
    <t>Jojoba</t>
  </si>
  <si>
    <t>Kiwi</t>
  </si>
  <si>
    <t>Lima</t>
  </si>
  <si>
    <t>Limonero</t>
  </si>
  <si>
    <t>Lúcumo</t>
  </si>
  <si>
    <t>Mandarino</t>
  </si>
  <si>
    <t>Mango</t>
  </si>
  <si>
    <t>Membrillo</t>
  </si>
  <si>
    <t>Mosqueta</t>
  </si>
  <si>
    <t>Murtilla</t>
  </si>
  <si>
    <t>Naranjo</t>
  </si>
  <si>
    <t>Nectarino</t>
  </si>
  <si>
    <t>Níspero</t>
  </si>
  <si>
    <t>Nuez de macadamia</t>
  </si>
  <si>
    <t>Olivo</t>
  </si>
  <si>
    <t>Palto</t>
  </si>
  <si>
    <t>Papayo</t>
  </si>
  <si>
    <t>Pecana</t>
  </si>
  <si>
    <t>Peral</t>
  </si>
  <si>
    <t>Pistacho</t>
  </si>
  <si>
    <t>Pluots</t>
  </si>
  <si>
    <t>Pomelo</t>
  </si>
  <si>
    <t>Sauco</t>
  </si>
  <si>
    <t>Tangelo</t>
  </si>
  <si>
    <t>Tuna</t>
  </si>
  <si>
    <t>Zarzaparrilla negra</t>
  </si>
  <si>
    <t>Zarzaparrilla roja</t>
  </si>
  <si>
    <t>Fuente: Odepa - Ciren</t>
  </si>
  <si>
    <t>http://www.odepa.cl/catastros-de-superficie-fruticola-regional/</t>
  </si>
  <si>
    <t>Infraestructura frutícola</t>
  </si>
  <si>
    <t>Infraestructura</t>
  </si>
  <si>
    <t>Total estimado</t>
  </si>
  <si>
    <t>Capacidad instalada de cámaras de frío</t>
  </si>
  <si>
    <t>Nº Cámaras de frío</t>
  </si>
  <si>
    <t>Capacidad instalada de cámaras de prefrío</t>
  </si>
  <si>
    <t>Nº Cámaras</t>
  </si>
  <si>
    <t>Capacidad instalada de atmosfera controlada</t>
  </si>
  <si>
    <t>Capacidad instalada de fumigación</t>
  </si>
  <si>
    <t>Capacidad total kilos/día</t>
  </si>
  <si>
    <t>Embalajes</t>
  </si>
  <si>
    <t>Número de empresas</t>
  </si>
  <si>
    <t>Capacidad total de embalaje ton/temporada</t>
  </si>
  <si>
    <t>Agroindustria</t>
  </si>
  <si>
    <t>Nº agroindustrias</t>
  </si>
  <si>
    <t>Procesamiento  ton/temporada</t>
  </si>
  <si>
    <t>Tamaño de los huertos frutícolas  (ha)</t>
  </si>
  <si>
    <t>Participación</t>
  </si>
  <si>
    <t xml:space="preserve">     Menos de 0,50      </t>
  </si>
  <si>
    <t xml:space="preserve">0,50        -     0,99  </t>
  </si>
  <si>
    <t xml:space="preserve">1,00        -     1,99  </t>
  </si>
  <si>
    <t xml:space="preserve">2,00        -     2,99  </t>
  </si>
  <si>
    <t xml:space="preserve">3,00        -     3,99  </t>
  </si>
  <si>
    <t xml:space="preserve">4,00        -     4,99  </t>
  </si>
  <si>
    <t xml:space="preserve">5,00        -     9,99  </t>
  </si>
  <si>
    <t xml:space="preserve">10,00      -    19,99  </t>
  </si>
  <si>
    <t xml:space="preserve">20,00      -    49,99  </t>
  </si>
  <si>
    <t xml:space="preserve">50,00      -    99,99  </t>
  </si>
  <si>
    <t xml:space="preserve">100,00    -   199,99  </t>
  </si>
  <si>
    <t xml:space="preserve">200,00    -   499,99  </t>
  </si>
  <si>
    <t xml:space="preserve">500,00    -   999,99  </t>
  </si>
  <si>
    <t xml:space="preserve">1000,00  -  1999,99  </t>
  </si>
  <si>
    <t xml:space="preserve">2000,00  -  4999,99  </t>
  </si>
  <si>
    <t xml:space="preserve">5000,00  y más    </t>
  </si>
  <si>
    <t>Totales</t>
  </si>
  <si>
    <t>1/Huerto frutícola: agrupación de todos los predios o partes de predios frutícolas de un mismo productor al interior de una comuna</t>
  </si>
  <si>
    <t>Distribución de la superficie frutal según tamaño de los huertos frutícolas*</t>
  </si>
  <si>
    <t>*Huerto frutícola: agrupación de todos los predios o partes de predios frutícolas de un mismo productor al interior de una comuna</t>
  </si>
  <si>
    <t>Supericie frutal física no considera asociaciones de frutales</t>
  </si>
  <si>
    <t>Tamaño promedio de los huertos frutícolas * (ha)</t>
  </si>
  <si>
    <t>Número de Predios</t>
  </si>
  <si>
    <t>Tamaño de los predios frutícolas  (ha)</t>
  </si>
  <si>
    <t>0 - 4,9</t>
  </si>
  <si>
    <t>5,0 - 19,9</t>
  </si>
  <si>
    <t>20,0 - 49,9</t>
  </si>
  <si>
    <t>50 a más</t>
  </si>
  <si>
    <t>Fuente: elaborado por Odepa con información de la última actualización de los  Catastros Frutícolas de CIREN</t>
  </si>
  <si>
    <t>1/ Predio: unidad física frutícola</t>
  </si>
  <si>
    <t>2/Supericie frutal considera asociaciones</t>
  </si>
  <si>
    <t>Catastros frutícolas</t>
  </si>
  <si>
    <t>Superficie nacional</t>
  </si>
  <si>
    <t>Superficie regional</t>
  </si>
  <si>
    <t>Serie histórica de superficie nacional</t>
  </si>
  <si>
    <t xml:space="preserve">Tamaño de huertos </t>
  </si>
  <si>
    <t>Producción estimada de huertos frutales</t>
  </si>
  <si>
    <t>1989/90</t>
  </si>
  <si>
    <t>1990/91</t>
  </si>
  <si>
    <t xml:space="preserve">1991/92  </t>
  </si>
  <si>
    <t xml:space="preserve">1992/93 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</si>
  <si>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</si>
  <si>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</si>
  <si>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</si>
  <si>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</si>
  <si>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</si>
  <si>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</si>
  <si>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</si>
  <si>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</si>
  <si>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</si>
  <si>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</si>
  <si>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</si>
  <si>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</si>
  <si>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Ciruelos</t>
  </si>
  <si>
    <t>Durazneros</t>
  </si>
  <si>
    <t>Nogales</t>
  </si>
  <si>
    <t>Perales</t>
  </si>
  <si>
    <t>Fuente: elaborado por ODEPA con información de CIREN, INE, antecedentes de producción agroindustrial de ChileAlimentos y diversas fuentes.</t>
  </si>
  <si>
    <t>Total
estimado</t>
  </si>
  <si>
    <r>
      <t>(hectáreas)</t>
    </r>
    <r>
      <rPr>
        <vertAlign val="superscript"/>
        <sz val="10"/>
        <rFont val="Calibri"/>
        <family val="2"/>
        <scheme val="minor"/>
      </rPr>
      <t>1</t>
    </r>
  </si>
  <si>
    <r>
      <t>1997</t>
    </r>
    <r>
      <rPr>
        <b/>
        <vertAlign val="superscript"/>
        <sz val="10"/>
        <rFont val="Calibri"/>
        <family val="2"/>
        <scheme val="minor"/>
      </rPr>
      <t xml:space="preserve"> 2</t>
    </r>
  </si>
  <si>
    <r>
      <t>1</t>
    </r>
    <r>
      <rPr>
        <b/>
        <sz val="8"/>
        <rFont val="Calibri"/>
        <family val="2"/>
        <scheme val="minor"/>
      </rPr>
      <t xml:space="preserve"> Estimación Odepa, cifras sujetas a revisión.</t>
    </r>
  </si>
  <si>
    <r>
      <t>2</t>
    </r>
    <r>
      <rPr>
        <b/>
        <sz val="8"/>
        <rFont val="Calibri"/>
        <family val="2"/>
        <scheme val="minor"/>
      </rPr>
      <t xml:space="preserve"> Año 1997 cifras del VI Censo Nacional Agropecuario.</t>
    </r>
  </si>
  <si>
    <r>
      <t>Capacidad en m</t>
    </r>
    <r>
      <rPr>
        <vertAlign val="superscript"/>
        <sz val="10"/>
        <rFont val="Calibri"/>
        <family val="2"/>
        <scheme val="minor"/>
      </rPr>
      <t>3</t>
    </r>
  </si>
  <si>
    <r>
      <t>Distribución del número de huertos según tamaño de los huertos frutícolas</t>
    </r>
    <r>
      <rPr>
        <b/>
        <vertAlign val="superscript"/>
        <sz val="10"/>
        <rFont val="Calibri"/>
        <family val="2"/>
        <scheme val="minor"/>
      </rPr>
      <t xml:space="preserve"> 1</t>
    </r>
  </si>
  <si>
    <r>
      <t>(miles de toneladas)</t>
    </r>
    <r>
      <rPr>
        <vertAlign val="superscript"/>
        <sz val="10"/>
        <rFont val="Calibri"/>
        <family val="2"/>
        <scheme val="minor"/>
      </rPr>
      <t>1</t>
    </r>
  </si>
  <si>
    <r>
      <t>Manzanos</t>
    </r>
    <r>
      <rPr>
        <vertAlign val="superscript"/>
        <sz val="10"/>
        <rFont val="Calibri"/>
        <family val="2"/>
        <scheme val="minor"/>
      </rPr>
      <t>2</t>
    </r>
  </si>
  <si>
    <r>
      <t>Vid de mesa</t>
    </r>
    <r>
      <rPr>
        <vertAlign val="superscript"/>
        <sz val="10"/>
        <rFont val="Calibri"/>
        <family val="2"/>
        <scheme val="minor"/>
      </rPr>
      <t>2</t>
    </r>
  </si>
  <si>
    <r>
      <t xml:space="preserve">Distribución del número de predios y superficie frutal  según tamaño de los predios </t>
    </r>
    <r>
      <rPr>
        <b/>
        <vertAlign val="superscript"/>
        <sz val="10"/>
        <color indexed="8"/>
        <rFont val="Calibri"/>
        <family val="2"/>
        <scheme val="minor"/>
      </rPr>
      <t>1</t>
    </r>
  </si>
  <si>
    <r>
      <t xml:space="preserve">Superficie frutal </t>
    </r>
    <r>
      <rPr>
        <b/>
        <vertAlign val="superscript"/>
        <sz val="10"/>
        <color indexed="8"/>
        <rFont val="Calibri"/>
        <family val="2"/>
        <scheme val="minor"/>
      </rPr>
      <t>2</t>
    </r>
    <r>
      <rPr>
        <b/>
        <sz val="10"/>
        <color indexed="8"/>
        <rFont val="Calibri"/>
        <family val="2"/>
        <scheme val="minor"/>
      </rPr>
      <t xml:space="preserve"> (ha.)</t>
    </r>
  </si>
  <si>
    <r>
      <t>1</t>
    </r>
    <r>
      <rPr>
        <sz val="8"/>
        <rFont val="Calibri"/>
        <family val="2"/>
        <scheme val="minor"/>
      </rPr>
      <t xml:space="preserve"> Estimación Odepa, cifras sujetas a revisión.</t>
    </r>
  </si>
  <si>
    <t>Índice</t>
  </si>
  <si>
    <r>
      <t>1</t>
    </r>
    <r>
      <rPr>
        <sz val="8"/>
        <color theme="1"/>
        <rFont val="Calibri"/>
        <family val="2"/>
        <scheme val="minor"/>
      </rPr>
      <t xml:space="preserve"> Estimación ODEPA, cifras sujetas a revisión.</t>
    </r>
  </si>
  <si>
    <r>
      <t>2</t>
    </r>
    <r>
      <rPr>
        <sz val="8"/>
        <color theme="1"/>
        <rFont val="Calibri"/>
        <family val="2"/>
        <scheme val="minor"/>
      </rPr>
      <t xml:space="preserve"> Incluye uva de mesa que va a vinificación y manzana de huertos caseros destinada a jugo.</t>
    </r>
  </si>
  <si>
    <t>Número de predios y su distribución</t>
  </si>
  <si>
    <t>Producción estimada (hasta 2004)</t>
  </si>
  <si>
    <t>Arica y Parinacota</t>
  </si>
  <si>
    <t>Coquimbo</t>
  </si>
  <si>
    <t>Datilera</t>
  </si>
  <si>
    <t>Maqui</t>
  </si>
  <si>
    <t>Moras cultivadas e híbridos</t>
  </si>
  <si>
    <t>Tumbo</t>
  </si>
  <si>
    <t>Tarapacá</t>
  </si>
  <si>
    <t>Metropolitana</t>
  </si>
  <si>
    <t>Biobío</t>
  </si>
  <si>
    <t>Año de Catastro</t>
  </si>
  <si>
    <t>Valparaíso</t>
  </si>
  <si>
    <t>La Araucanía</t>
  </si>
  <si>
    <t>Los Ríos</t>
  </si>
  <si>
    <t>Aysén</t>
  </si>
  <si>
    <t>Variación % 17/16</t>
  </si>
  <si>
    <t>Estimado</t>
  </si>
  <si>
    <t>Duraznero  tipo conservero</t>
  </si>
  <si>
    <t>Manzano Verde</t>
  </si>
  <si>
    <t>Kiwi Gold o Kiwi Amarillo</t>
  </si>
  <si>
    <t>Pera asiática</t>
  </si>
  <si>
    <t>Maracuyá</t>
  </si>
  <si>
    <t>Hardy Kiwi o Baby Kiwi</t>
  </si>
  <si>
    <t>Kumquat</t>
  </si>
  <si>
    <t>Plátano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</si>
</sst>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€_-;\-* #,##0.00\ _€_-;_-* &quot;-&quot;??\ _€_-;_-@_-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_);_(* \(#,##0.00\);_(* &quot;-&quot;??_);_(@_)"/>
    <numFmt numFmtId="169" formatCode="_(* #,##0.0_);_(* \(#,##0.0\);_(* &quot;-&quot;??_);_(@_)"/>
    <numFmt numFmtId="170" formatCode="_-* #,##0\ _€_-;\-* #,##0\ _€_-;_-* &quot;-&quot;??\ _€_-;_-@_-"/>
    <numFmt numFmtId="171" formatCode="_-* #,##0.0\ _€_-;\-* #,##0.0\ _€_-;_-* &quot;-&quot;??\ _€_-;_-@_-"/>
    <numFmt numFmtId="172" formatCode="_(* #,##0_);_(* \(#,##0\);_(* &quot;-&quot;_);_(@_)"/>
    <numFmt numFmtId="173" formatCode="_(* #,##0.0_);_(* \(#,##0.0\);_(* &quot;-&quot;_);_(@_)"/>
    <numFmt numFmtId="175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1"/>
      <color theme="1"/>
      <name val="Verdana"/>
      <family val="2"/>
    </font>
    <font>
      <sz val="9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sz val="7"/>
      <name val="Verdana"/>
      <family val="2"/>
    </font>
    <font>
      <b/>
      <sz val="7"/>
      <color rgb="FF0066CC"/>
      <name val="Verdana"/>
      <family val="2"/>
    </font>
    <font>
      <sz val="18"/>
      <color theme="1"/>
      <name val="Verdana"/>
      <family val="2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u/>
      <sz val="11"/>
      <color indexed="12"/>
      <name val="Arial"/>
      <family val="2"/>
    </font>
    <font>
      <sz val="11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2" fontId="6" fillId="0" borderId="4" xfId="4" applyNumberFormat="1" applyFont="1" applyBorder="1" applyAlignment="1">
      <alignment horizontal="center" wrapText="1"/>
    </xf>
    <xf numFmtId="0" fontId="7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/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top" wrapText="1"/>
    </xf>
    <xf numFmtId="0" fontId="17" fillId="2" borderId="0" xfId="10" applyFont="1" applyFill="1" applyBorder="1" applyAlignment="1" applyProtection="1">
      <alignment horizontal="left" vertical="center"/>
    </xf>
    <xf numFmtId="0" fontId="17" fillId="2" borderId="0" xfId="10" applyFont="1" applyFill="1" applyBorder="1" applyProtection="1"/>
    <xf numFmtId="0" fontId="17" fillId="2" borderId="0" xfId="10" applyFont="1" applyFill="1" applyBorder="1" applyAlignment="1" applyProtection="1">
      <alignment horizontal="right"/>
    </xf>
    <xf numFmtId="0" fontId="20" fillId="2" borderId="0" xfId="10" applyFont="1" applyFill="1" applyBorder="1" applyAlignment="1" applyProtection="1">
      <alignment horizontal="left"/>
    </xf>
    <xf numFmtId="0" fontId="20" fillId="2" borderId="0" xfId="10" applyFont="1" applyFill="1" applyBorder="1" applyProtection="1"/>
    <xf numFmtId="0" fontId="20" fillId="2" borderId="0" xfId="10" applyFont="1" applyFill="1" applyBorder="1" applyAlignment="1" applyProtection="1">
      <alignment horizontal="right"/>
    </xf>
    <xf numFmtId="0" fontId="15" fillId="2" borderId="0" xfId="10" applyFont="1" applyFill="1" applyBorder="1" applyAlignment="1" applyProtection="1">
      <alignment horizontal="left"/>
    </xf>
    <xf numFmtId="0" fontId="15" fillId="2" borderId="0" xfId="10" applyFont="1" applyFill="1" applyBorder="1" applyProtection="1"/>
    <xf numFmtId="0" fontId="15" fillId="2" borderId="0" xfId="10" applyFont="1" applyFill="1" applyBorder="1" applyAlignment="1" applyProtection="1">
      <alignment horizontal="center"/>
    </xf>
    <xf numFmtId="0" fontId="17" fillId="2" borderId="0" xfId="10" applyFont="1" applyFill="1" applyBorder="1" applyAlignment="1" applyProtection="1">
      <alignment horizontal="center"/>
    </xf>
    <xf numFmtId="0" fontId="20" fillId="2" borderId="0" xfId="10" applyFont="1" applyFill="1" applyBorder="1" applyAlignment="1" applyProtection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justify" vertical="top" wrapText="1"/>
    </xf>
    <xf numFmtId="0" fontId="15" fillId="2" borderId="0" xfId="10" applyFont="1" applyFill="1" applyBorder="1" applyAlignment="1" applyProtection="1">
      <alignment horizontal="center" vertical="center"/>
    </xf>
    <xf numFmtId="49" fontId="5" fillId="2" borderId="0" xfId="7" applyNumberFormat="1" applyFill="1" applyBorder="1" applyAlignment="1" applyProtection="1">
      <alignment horizontal="center" vertical="center"/>
    </xf>
    <xf numFmtId="0" fontId="5" fillId="2" borderId="0" xfId="7" applyNumberFormat="1" applyFill="1" applyBorder="1" applyAlignment="1" applyProtection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49" fontId="5" fillId="2" borderId="0" xfId="7" quotePrefix="1" applyNumberFormat="1" applyFill="1" applyBorder="1" applyAlignment="1" applyProtection="1">
      <alignment horizontal="center" vertical="center"/>
    </xf>
    <xf numFmtId="17" fontId="9" fillId="2" borderId="0" xfId="0" quotePrefix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indent="15"/>
    </xf>
    <xf numFmtId="0" fontId="5" fillId="2" borderId="0" xfId="7" quotePrefix="1" applyFill="1" applyBorder="1" applyAlignment="1" applyProtection="1"/>
    <xf numFmtId="0" fontId="21" fillId="2" borderId="0" xfId="0" applyFont="1" applyFill="1" applyBorder="1"/>
    <xf numFmtId="0" fontId="22" fillId="2" borderId="0" xfId="0" applyFont="1" applyFill="1" applyBorder="1"/>
    <xf numFmtId="0" fontId="2" fillId="2" borderId="0" xfId="0" applyFont="1" applyFill="1" applyBorder="1"/>
    <xf numFmtId="0" fontId="11" fillId="2" borderId="0" xfId="0" applyFont="1" applyFill="1" applyBorder="1" applyAlignment="1">
      <alignment horizontal="left" indent="15"/>
    </xf>
    <xf numFmtId="0" fontId="12" fillId="2" borderId="0" xfId="0" applyFont="1" applyFill="1" applyBorder="1" applyAlignment="1">
      <alignment horizontal="left" indent="15"/>
    </xf>
    <xf numFmtId="0" fontId="5" fillId="2" borderId="0" xfId="7" applyFill="1" applyBorder="1" applyAlignment="1" applyProtection="1">
      <alignment horizontal="left" vertical="center"/>
    </xf>
    <xf numFmtId="0" fontId="23" fillId="2" borderId="0" xfId="0" applyFont="1" applyFill="1" applyBorder="1"/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3" fontId="28" fillId="0" borderId="0" xfId="0" applyNumberFormat="1" applyFont="1" applyAlignment="1">
      <alignment horizontal="right" wrapText="1" indent="1"/>
    </xf>
    <xf numFmtId="165" fontId="28" fillId="0" borderId="0" xfId="1" applyNumberFormat="1" applyFont="1" applyAlignment="1">
      <alignment horizontal="right" wrapText="1" indent="1"/>
    </xf>
    <xf numFmtId="165" fontId="28" fillId="0" borderId="0" xfId="1" applyNumberFormat="1" applyFont="1" applyFill="1"/>
    <xf numFmtId="165" fontId="28" fillId="0" borderId="0" xfId="1" applyNumberFormat="1" applyFont="1"/>
    <xf numFmtId="165" fontId="28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right" wrapText="1" indent="1"/>
    </xf>
    <xf numFmtId="165" fontId="29" fillId="0" borderId="0" xfId="1" applyNumberFormat="1" applyFont="1"/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 horizontal="right" wrapText="1" indent="1"/>
    </xf>
    <xf numFmtId="3" fontId="25" fillId="0" borderId="0" xfId="0" applyNumberFormat="1" applyFont="1"/>
    <xf numFmtId="165" fontId="25" fillId="0" borderId="0" xfId="1" applyNumberFormat="1" applyFont="1"/>
    <xf numFmtId="165" fontId="25" fillId="0" borderId="0" xfId="0" applyNumberFormat="1" applyFont="1"/>
    <xf numFmtId="0" fontId="25" fillId="0" borderId="2" xfId="0" applyFont="1" applyBorder="1"/>
    <xf numFmtId="0" fontId="25" fillId="0" borderId="0" xfId="0" applyFont="1"/>
    <xf numFmtId="164" fontId="25" fillId="0" borderId="0" xfId="1" applyFont="1"/>
    <xf numFmtId="0" fontId="25" fillId="0" borderId="0" xfId="0" quotePrefix="1" applyFont="1"/>
    <xf numFmtId="0" fontId="27" fillId="0" borderId="0" xfId="0" applyFont="1" applyAlignment="1">
      <alignment wrapText="1"/>
    </xf>
    <xf numFmtId="0" fontId="30" fillId="0" borderId="0" xfId="0" applyFont="1"/>
    <xf numFmtId="164" fontId="30" fillId="0" borderId="0" xfId="1" applyFont="1"/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horizontal="right" wrapText="1" indent="1"/>
    </xf>
    <xf numFmtId="165" fontId="30" fillId="0" borderId="0" xfId="1" applyNumberFormat="1" applyFont="1" applyAlignment="1">
      <alignment horizontal="right" wrapText="1" indent="1"/>
    </xf>
    <xf numFmtId="165" fontId="30" fillId="0" borderId="0" xfId="1" applyNumberFormat="1" applyFont="1"/>
    <xf numFmtId="165" fontId="30" fillId="0" borderId="0" xfId="0" applyNumberFormat="1" applyFont="1"/>
    <xf numFmtId="165" fontId="30" fillId="0" borderId="0" xfId="1" applyNumberFormat="1" applyFont="1" applyFill="1"/>
    <xf numFmtId="3" fontId="30" fillId="0" borderId="0" xfId="0" applyNumberFormat="1" applyFont="1"/>
    <xf numFmtId="0" fontId="29" fillId="0" borderId="0" xfId="3" applyFont="1"/>
    <xf numFmtId="3" fontId="29" fillId="0" borderId="0" xfId="3" applyNumberFormat="1" applyFont="1"/>
    <xf numFmtId="0" fontId="29" fillId="0" borderId="0" xfId="0" applyFont="1"/>
    <xf numFmtId="164" fontId="29" fillId="0" borderId="0" xfId="1" applyFont="1"/>
    <xf numFmtId="0" fontId="29" fillId="0" borderId="0" xfId="4" applyFont="1"/>
    <xf numFmtId="0" fontId="25" fillId="0" borderId="8" xfId="4" applyFont="1" applyBorder="1" applyAlignment="1">
      <alignment horizontal="center" vertical="center" wrapText="1"/>
    </xf>
    <xf numFmtId="167" fontId="25" fillId="0" borderId="8" xfId="4" applyNumberFormat="1" applyFont="1" applyBorder="1" applyAlignment="1">
      <alignment horizontal="center" vertical="center" wrapText="1"/>
    </xf>
    <xf numFmtId="0" fontId="25" fillId="0" borderId="8" xfId="4" applyFont="1" applyBorder="1" applyAlignment="1">
      <alignment horizontal="center" vertical="center" wrapText="1"/>
    </xf>
    <xf numFmtId="0" fontId="25" fillId="0" borderId="0" xfId="4" applyFont="1"/>
    <xf numFmtId="0" fontId="29" fillId="0" borderId="0" xfId="4" applyFont="1" applyBorder="1"/>
    <xf numFmtId="0" fontId="31" fillId="0" borderId="0" xfId="0" applyFont="1"/>
    <xf numFmtId="0" fontId="33" fillId="0" borderId="0" xfId="3" applyFont="1"/>
    <xf numFmtId="0" fontId="32" fillId="0" borderId="0" xfId="0" applyFont="1" applyAlignment="1">
      <alignment wrapText="1"/>
    </xf>
    <xf numFmtId="0" fontId="34" fillId="0" borderId="0" xfId="3" applyFont="1"/>
    <xf numFmtId="0" fontId="34" fillId="0" borderId="0" xfId="4" applyFont="1" applyBorder="1" applyAlignment="1" applyProtection="1">
      <alignment horizontal="left" vertical="center" wrapText="1"/>
    </xf>
    <xf numFmtId="0" fontId="25" fillId="0" borderId="4" xfId="4" applyFont="1" applyBorder="1" applyAlignment="1">
      <alignment horizontal="center" vertical="center" wrapText="1"/>
    </xf>
    <xf numFmtId="170" fontId="25" fillId="0" borderId="0" xfId="5" applyNumberFormat="1" applyFont="1" applyFill="1" applyBorder="1" applyAlignment="1">
      <alignment horizontal="center" vertical="center" wrapText="1"/>
    </xf>
    <xf numFmtId="0" fontId="29" fillId="0" borderId="0" xfId="4" applyFont="1" applyFill="1"/>
    <xf numFmtId="0" fontId="25" fillId="0" borderId="8" xfId="4" applyFont="1" applyFill="1" applyBorder="1" applyAlignment="1">
      <alignment horizontal="center" vertical="center" wrapText="1"/>
    </xf>
    <xf numFmtId="167" fontId="25" fillId="0" borderId="8" xfId="4" applyNumberFormat="1" applyFont="1" applyFill="1" applyBorder="1" applyAlignment="1">
      <alignment horizontal="center" vertical="center" wrapText="1"/>
    </xf>
    <xf numFmtId="0" fontId="25" fillId="0" borderId="4" xfId="4" applyFont="1" applyFill="1" applyBorder="1" applyAlignment="1">
      <alignment horizontal="center" vertical="center" wrapText="1"/>
    </xf>
    <xf numFmtId="0" fontId="29" fillId="0" borderId="0" xfId="4" applyFont="1" applyAlignment="1">
      <alignment horizontal="center"/>
    </xf>
    <xf numFmtId="2" fontId="6" fillId="0" borderId="8" xfId="4" applyNumberFormat="1" applyFont="1" applyBorder="1" applyAlignment="1">
      <alignment horizontal="center" wrapText="1"/>
    </xf>
    <xf numFmtId="2" fontId="29" fillId="0" borderId="0" xfId="4" applyNumberFormat="1" applyFont="1"/>
    <xf numFmtId="0" fontId="25" fillId="0" borderId="2" xfId="4" applyFont="1" applyBorder="1"/>
    <xf numFmtId="0" fontId="25" fillId="0" borderId="2" xfId="4" applyFont="1" applyBorder="1" applyAlignment="1">
      <alignment horizontal="center"/>
    </xf>
    <xf numFmtId="170" fontId="25" fillId="0" borderId="2" xfId="5" applyNumberFormat="1" applyFont="1" applyBorder="1" applyAlignment="1">
      <alignment horizontal="center"/>
    </xf>
    <xf numFmtId="166" fontId="25" fillId="0" borderId="2" xfId="6" applyNumberFormat="1" applyFont="1" applyBorder="1"/>
    <xf numFmtId="0" fontId="29" fillId="0" borderId="0" xfId="4" applyFont="1" applyBorder="1" applyAlignment="1">
      <alignment horizontal="center"/>
    </xf>
    <xf numFmtId="0" fontId="29" fillId="0" borderId="0" xfId="4" applyFont="1" applyFill="1" applyBorder="1"/>
    <xf numFmtId="43" fontId="29" fillId="0" borderId="0" xfId="4" applyNumberFormat="1" applyFont="1"/>
    <xf numFmtId="0" fontId="29" fillId="0" borderId="2" xfId="4" applyFont="1" applyBorder="1"/>
    <xf numFmtId="0" fontId="25" fillId="0" borderId="0" xfId="4" applyFont="1" applyBorder="1" applyAlignment="1">
      <alignment vertical="center" wrapText="1"/>
    </xf>
    <xf numFmtId="0" fontId="29" fillId="0" borderId="8" xfId="4" applyFont="1" applyBorder="1"/>
    <xf numFmtId="0" fontId="25" fillId="0" borderId="3" xfId="0" applyFont="1" applyBorder="1" applyAlignment="1">
      <alignment horizontal="center" vertical="center" wrapText="1"/>
    </xf>
    <xf numFmtId="0" fontId="29" fillId="0" borderId="2" xfId="0" applyFont="1" applyBorder="1"/>
    <xf numFmtId="0" fontId="25" fillId="0" borderId="5" xfId="3" applyFont="1" applyBorder="1" applyAlignment="1">
      <alignment horizontal="center" vertical="center" wrapText="1"/>
    </xf>
    <xf numFmtId="0" fontId="25" fillId="0" borderId="6" xfId="3" applyFont="1" applyBorder="1" applyAlignment="1">
      <alignment horizontal="center" vertical="center" wrapText="1"/>
    </xf>
    <xf numFmtId="0" fontId="25" fillId="0" borderId="11" xfId="3" applyFont="1" applyBorder="1" applyAlignment="1">
      <alignment horizontal="center" vertical="center" wrapText="1"/>
    </xf>
    <xf numFmtId="0" fontId="29" fillId="0" borderId="0" xfId="3" applyFont="1" applyAlignment="1">
      <alignment wrapText="1"/>
    </xf>
    <xf numFmtId="173" fontId="30" fillId="0" borderId="0" xfId="12" applyNumberFormat="1" applyFont="1" applyAlignment="1">
      <alignment horizontal="right" wrapText="1" indent="1"/>
    </xf>
    <xf numFmtId="0" fontId="25" fillId="0" borderId="0" xfId="3" applyFont="1" applyAlignment="1">
      <alignment wrapText="1"/>
    </xf>
    <xf numFmtId="173" fontId="25" fillId="0" borderId="0" xfId="12" applyNumberFormat="1" applyFont="1" applyAlignment="1">
      <alignment horizontal="right" wrapText="1" indent="1"/>
    </xf>
    <xf numFmtId="0" fontId="6" fillId="0" borderId="0" xfId="4" applyFont="1" applyFill="1"/>
    <xf numFmtId="170" fontId="30" fillId="0" borderId="8" xfId="5" applyNumberFormat="1" applyFont="1" applyBorder="1"/>
    <xf numFmtId="0" fontId="6" fillId="0" borderId="8" xfId="4" applyFont="1" applyBorder="1"/>
    <xf numFmtId="170" fontId="30" fillId="0" borderId="0" xfId="5" applyNumberFormat="1" applyFont="1"/>
    <xf numFmtId="0" fontId="6" fillId="0" borderId="0" xfId="4" applyFont="1"/>
    <xf numFmtId="0" fontId="30" fillId="0" borderId="0" xfId="8" applyFont="1" applyFill="1"/>
    <xf numFmtId="0" fontId="30" fillId="0" borderId="0" xfId="8" applyFont="1" applyFill="1" applyAlignment="1">
      <alignment vertical="center"/>
    </xf>
    <xf numFmtId="0" fontId="29" fillId="0" borderId="0" xfId="8" applyFont="1" applyFill="1" applyBorder="1"/>
    <xf numFmtId="170" fontId="29" fillId="0" borderId="0" xfId="9" applyNumberFormat="1" applyFont="1" applyFill="1" applyBorder="1"/>
    <xf numFmtId="9" fontId="30" fillId="0" borderId="0" xfId="6" applyFont="1" applyFill="1" applyBorder="1"/>
    <xf numFmtId="0" fontId="30" fillId="0" borderId="0" xfId="8" applyFont="1" applyFill="1" applyAlignment="1">
      <alignment horizontal="center"/>
    </xf>
    <xf numFmtId="0" fontId="29" fillId="0" borderId="2" xfId="8" applyFont="1" applyFill="1" applyBorder="1"/>
    <xf numFmtId="170" fontId="29" fillId="0" borderId="2" xfId="9" applyNumberFormat="1" applyFont="1" applyFill="1" applyBorder="1"/>
    <xf numFmtId="9" fontId="30" fillId="0" borderId="2" xfId="6" applyFont="1" applyFill="1" applyBorder="1"/>
    <xf numFmtId="1" fontId="6" fillId="0" borderId="0" xfId="8" applyNumberFormat="1" applyFont="1" applyFill="1" applyBorder="1"/>
    <xf numFmtId="3" fontId="6" fillId="0" borderId="0" xfId="8" applyNumberFormat="1" applyFont="1" applyFill="1" applyBorder="1" applyAlignment="1">
      <alignment horizontal="center"/>
    </xf>
    <xf numFmtId="9" fontId="30" fillId="0" borderId="0" xfId="6" applyFont="1" applyFill="1"/>
    <xf numFmtId="0" fontId="6" fillId="0" borderId="4" xfId="4" applyFont="1" applyBorder="1"/>
    <xf numFmtId="166" fontId="30" fillId="0" borderId="0" xfId="6" applyNumberFormat="1" applyFont="1"/>
    <xf numFmtId="43" fontId="30" fillId="0" borderId="0" xfId="5" applyNumberFormat="1" applyFont="1" applyAlignment="1">
      <alignment horizontal="center"/>
    </xf>
    <xf numFmtId="170" fontId="30" fillId="0" borderId="0" xfId="5" applyNumberFormat="1" applyFont="1" applyBorder="1" applyAlignment="1">
      <alignment horizontal="center"/>
    </xf>
    <xf numFmtId="0" fontId="6" fillId="0" borderId="0" xfId="4" applyFont="1" applyAlignment="1">
      <alignment horizontal="center"/>
    </xf>
    <xf numFmtId="43" fontId="30" fillId="0" borderId="0" xfId="5" applyNumberFormat="1" applyFont="1"/>
    <xf numFmtId="43" fontId="30" fillId="0" borderId="0" xfId="5" applyNumberFormat="1" applyFont="1" applyAlignment="1">
      <alignment horizontal="right"/>
    </xf>
    <xf numFmtId="9" fontId="30" fillId="0" borderId="0" xfId="6" applyFont="1"/>
    <xf numFmtId="43" fontId="30" fillId="0" borderId="2" xfId="5" applyNumberFormat="1" applyFont="1" applyBorder="1"/>
    <xf numFmtId="9" fontId="30" fillId="0" borderId="2" xfId="6" applyFont="1" applyBorder="1"/>
    <xf numFmtId="0" fontId="6" fillId="0" borderId="0" xfId="4" applyFont="1" applyBorder="1"/>
    <xf numFmtId="171" fontId="30" fillId="0" borderId="0" xfId="5" applyNumberFormat="1" applyFont="1"/>
    <xf numFmtId="166" fontId="30" fillId="0" borderId="0" xfId="2" applyNumberFormat="1" applyFont="1"/>
    <xf numFmtId="0" fontId="34" fillId="0" borderId="1" xfId="0" applyFont="1" applyBorder="1" applyAlignment="1">
      <alignment horizontal="left"/>
    </xf>
    <xf numFmtId="0" fontId="34" fillId="0" borderId="8" xfId="4" applyFont="1" applyBorder="1" applyAlignment="1" applyProtection="1">
      <alignment horizontal="left" vertical="center" wrapText="1"/>
    </xf>
    <xf numFmtId="0" fontId="34" fillId="0" borderId="0" xfId="4" applyFont="1" applyFill="1" applyBorder="1"/>
    <xf numFmtId="0" fontId="38" fillId="2" borderId="0" xfId="7" applyFont="1" applyFill="1" applyBorder="1" applyAlignment="1" applyProtection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0" fontId="38" fillId="2" borderId="0" xfId="7" quotePrefix="1" applyFont="1" applyFill="1" applyBorder="1" applyAlignment="1" applyProtection="1">
      <alignment horizontal="left" vertical="center"/>
    </xf>
    <xf numFmtId="0" fontId="6" fillId="0" borderId="14" xfId="4" applyFont="1" applyFill="1" applyBorder="1"/>
    <xf numFmtId="0" fontId="25" fillId="0" borderId="15" xfId="4" applyFont="1" applyFill="1" applyBorder="1" applyAlignment="1">
      <alignment horizontal="center" vertical="center" wrapText="1"/>
    </xf>
    <xf numFmtId="0" fontId="29" fillId="0" borderId="14" xfId="4" applyFont="1" applyFill="1" applyBorder="1"/>
    <xf numFmtId="170" fontId="29" fillId="0" borderId="0" xfId="5" applyNumberFormat="1" applyFont="1" applyFill="1" applyBorder="1"/>
    <xf numFmtId="170" fontId="6" fillId="0" borderId="15" xfId="4" applyNumberFormat="1" applyFont="1" applyFill="1" applyBorder="1"/>
    <xf numFmtId="170" fontId="30" fillId="0" borderId="0" xfId="5" applyNumberFormat="1" applyFont="1" applyFill="1" applyBorder="1"/>
    <xf numFmtId="170" fontId="29" fillId="0" borderId="0" xfId="5" applyNumberFormat="1" applyFont="1" applyFill="1" applyBorder="1" applyAlignment="1">
      <alignment horizontal="center"/>
    </xf>
    <xf numFmtId="0" fontId="29" fillId="0" borderId="9" xfId="4" applyFont="1" applyFill="1" applyBorder="1"/>
    <xf numFmtId="170" fontId="29" fillId="0" borderId="4" xfId="5" applyNumberFormat="1" applyFont="1" applyFill="1" applyBorder="1"/>
    <xf numFmtId="170" fontId="6" fillId="0" borderId="13" xfId="4" applyNumberFormat="1" applyFont="1" applyFill="1" applyBorder="1"/>
    <xf numFmtId="1" fontId="33" fillId="0" borderId="10" xfId="8" applyNumberFormat="1" applyFont="1" applyFill="1" applyBorder="1"/>
    <xf numFmtId="1" fontId="33" fillId="0" borderId="0" xfId="8" applyNumberFormat="1" applyFont="1" applyFill="1" applyBorder="1"/>
    <xf numFmtId="0" fontId="38" fillId="2" borderId="0" xfId="7" applyFont="1" applyFill="1" applyBorder="1" applyAlignment="1" applyProtection="1">
      <alignment vertical="center"/>
    </xf>
    <xf numFmtId="0" fontId="25" fillId="0" borderId="0" xfId="0" applyFont="1" applyAlignment="1">
      <alignment wrapText="1"/>
    </xf>
    <xf numFmtId="175" fontId="30" fillId="0" borderId="0" xfId="1" applyNumberFormat="1" applyFont="1"/>
    <xf numFmtId="175" fontId="28" fillId="0" borderId="0" xfId="1" applyNumberFormat="1" applyFont="1"/>
    <xf numFmtId="175" fontId="25" fillId="0" borderId="0" xfId="0" applyNumberFormat="1" applyFont="1"/>
    <xf numFmtId="166" fontId="25" fillId="0" borderId="0" xfId="2" applyNumberFormat="1" applyFont="1"/>
    <xf numFmtId="0" fontId="30" fillId="0" borderId="0" xfId="0" applyFont="1" applyFill="1"/>
    <xf numFmtId="0" fontId="6" fillId="0" borderId="0" xfId="0" applyFont="1" applyFill="1"/>
    <xf numFmtId="0" fontId="29" fillId="0" borderId="0" xfId="0" applyFont="1" applyFill="1"/>
    <xf numFmtId="0" fontId="25" fillId="0" borderId="16" xfId="4" applyFont="1" applyFill="1" applyBorder="1" applyAlignment="1">
      <alignment horizontal="center"/>
    </xf>
    <xf numFmtId="0" fontId="40" fillId="0" borderId="0" xfId="4" applyFont="1" applyBorder="1" applyAlignment="1" applyProtection="1">
      <alignment horizontal="left" vertical="center" wrapText="1"/>
    </xf>
    <xf numFmtId="0" fontId="40" fillId="0" borderId="0" xfId="4" applyFont="1"/>
    <xf numFmtId="0" fontId="40" fillId="0" borderId="0" xfId="4" applyFont="1" applyBorder="1"/>
    <xf numFmtId="169" fontId="41" fillId="0" borderId="0" xfId="5" applyNumberFormat="1" applyFont="1" applyAlignment="1">
      <alignment horizontal="right" wrapText="1" indent="1"/>
    </xf>
    <xf numFmtId="0" fontId="42" fillId="0" borderId="0" xfId="7" applyFont="1" applyBorder="1" applyAlignment="1" applyProtection="1"/>
    <xf numFmtId="169" fontId="40" fillId="0" borderId="0" xfId="4" applyNumberFormat="1" applyFont="1"/>
    <xf numFmtId="0" fontId="41" fillId="0" borderId="0" xfId="0" applyFont="1" applyFill="1"/>
    <xf numFmtId="0" fontId="40" fillId="0" borderId="0" xfId="0" applyFont="1" applyFill="1"/>
    <xf numFmtId="0" fontId="25" fillId="0" borderId="0" xfId="0" applyFont="1" applyAlignment="1">
      <alignment wrapText="1"/>
    </xf>
    <xf numFmtId="175" fontId="29" fillId="0" borderId="2" xfId="1" applyNumberFormat="1" applyFont="1" applyBorder="1"/>
    <xf numFmtId="175" fontId="43" fillId="0" borderId="0" xfId="1" applyNumberFormat="1" applyFont="1"/>
    <xf numFmtId="175" fontId="30" fillId="0" borderId="0" xfId="0" applyNumberFormat="1" applyFont="1"/>
    <xf numFmtId="167" fontId="40" fillId="0" borderId="0" xfId="4" applyNumberFormat="1" applyFont="1" applyFill="1"/>
    <xf numFmtId="0" fontId="16" fillId="2" borderId="0" xfId="0" applyFont="1" applyFill="1" applyBorder="1" applyAlignment="1">
      <alignment horizontal="center" wrapText="1"/>
    </xf>
    <xf numFmtId="0" fontId="15" fillId="2" borderId="0" xfId="1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justify" vertical="center" wrapText="1"/>
    </xf>
    <xf numFmtId="0" fontId="24" fillId="2" borderId="0" xfId="0" applyFont="1" applyFill="1" applyBorder="1" applyAlignment="1">
      <alignment horizontal="center" vertical="center"/>
    </xf>
    <xf numFmtId="0" fontId="14" fillId="2" borderId="0" xfId="10" applyFont="1" applyFill="1" applyBorder="1" applyAlignment="1" applyProtection="1">
      <alignment horizontal="left" vertical="center"/>
    </xf>
    <xf numFmtId="0" fontId="25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7" fillId="0" borderId="0" xfId="0" applyFont="1" applyAlignment="1">
      <alignment horizontal="left" wrapText="1"/>
    </xf>
    <xf numFmtId="0" fontId="25" fillId="0" borderId="0" xfId="4" applyFont="1" applyAlignment="1">
      <alignment horizontal="center"/>
    </xf>
    <xf numFmtId="0" fontId="32" fillId="0" borderId="0" xfId="0" applyFont="1" applyAlignment="1">
      <alignment wrapText="1"/>
    </xf>
    <xf numFmtId="0" fontId="30" fillId="0" borderId="4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25" fillId="0" borderId="0" xfId="0" applyFont="1" applyAlignment="1">
      <alignment wrapText="1"/>
    </xf>
    <xf numFmtId="0" fontId="6" fillId="0" borderId="0" xfId="4" applyFont="1" applyAlignment="1">
      <alignment horizontal="center"/>
    </xf>
    <xf numFmtId="0" fontId="25" fillId="0" borderId="8" xfId="4" applyFont="1" applyBorder="1" applyAlignment="1">
      <alignment horizontal="center" vertical="center" wrapText="1"/>
    </xf>
    <xf numFmtId="0" fontId="25" fillId="0" borderId="4" xfId="4" applyFont="1" applyBorder="1" applyAlignment="1">
      <alignment horizontal="center" vertical="center" wrapText="1"/>
    </xf>
    <xf numFmtId="0" fontId="25" fillId="0" borderId="8" xfId="4" applyFont="1" applyFill="1" applyBorder="1" applyAlignment="1">
      <alignment horizontal="center" vertical="center" wrapText="1"/>
    </xf>
    <xf numFmtId="0" fontId="25" fillId="0" borderId="4" xfId="4" applyFont="1" applyFill="1" applyBorder="1" applyAlignment="1">
      <alignment horizontal="center" vertical="center" wrapText="1"/>
    </xf>
    <xf numFmtId="0" fontId="25" fillId="0" borderId="8" xfId="8" applyFont="1" applyFill="1" applyBorder="1" applyAlignment="1">
      <alignment horizontal="center" vertical="center" wrapText="1"/>
    </xf>
    <xf numFmtId="0" fontId="25" fillId="0" borderId="4" xfId="8" applyFont="1" applyFill="1" applyBorder="1" applyAlignment="1">
      <alignment horizontal="center" vertical="center" wrapText="1"/>
    </xf>
    <xf numFmtId="0" fontId="6" fillId="0" borderId="0" xfId="8" applyFont="1" applyFill="1" applyAlignment="1">
      <alignment horizontal="center"/>
    </xf>
    <xf numFmtId="1" fontId="6" fillId="0" borderId="0" xfId="8" applyNumberFormat="1" applyFont="1" applyFill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25" fillId="0" borderId="7" xfId="4" applyFont="1" applyBorder="1" applyAlignment="1">
      <alignment horizontal="center" vertical="center" wrapText="1"/>
    </xf>
    <xf numFmtId="0" fontId="25" fillId="0" borderId="9" xfId="4" applyFont="1" applyBorder="1" applyAlignment="1">
      <alignment horizontal="center" vertical="center" wrapText="1"/>
    </xf>
    <xf numFmtId="0" fontId="25" fillId="0" borderId="12" xfId="4" applyFont="1" applyBorder="1" applyAlignment="1">
      <alignment horizontal="center" vertical="center" wrapText="1"/>
    </xf>
    <xf numFmtId="0" fontId="25" fillId="0" borderId="13" xfId="4" applyFont="1" applyBorder="1" applyAlignment="1">
      <alignment horizontal="center" vertical="center" wrapText="1"/>
    </xf>
    <xf numFmtId="0" fontId="37" fillId="0" borderId="0" xfId="3" applyFont="1" applyAlignment="1">
      <alignment wrapText="1"/>
    </xf>
    <xf numFmtId="0" fontId="25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34" fillId="0" borderId="5" xfId="3" applyFont="1" applyBorder="1" applyAlignment="1">
      <alignment wrapText="1"/>
    </xf>
    <xf numFmtId="0" fontId="34" fillId="0" borderId="6" xfId="3" applyFont="1" applyBorder="1" applyAlignment="1">
      <alignment wrapText="1"/>
    </xf>
    <xf numFmtId="0" fontId="34" fillId="0" borderId="11" xfId="3" applyFont="1" applyBorder="1" applyAlignment="1">
      <alignment wrapText="1"/>
    </xf>
    <xf numFmtId="0" fontId="34" fillId="0" borderId="0" xfId="3" applyFont="1" applyAlignment="1">
      <alignment wrapText="1"/>
    </xf>
    <xf numFmtId="170" fontId="44" fillId="0" borderId="16" xfId="9" applyNumberFormat="1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 vertical="top" wrapText="1"/>
    </xf>
    <xf numFmtId="0" fontId="44" fillId="0" borderId="16" xfId="0" applyFont="1" applyFill="1" applyBorder="1"/>
    <xf numFmtId="49" fontId="6" fillId="0" borderId="16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0" fontId="0" fillId="0" borderId="16" xfId="0" applyFill="1" applyBorder="1"/>
    <xf numFmtId="43" fontId="0" fillId="0" borderId="16" xfId="9" applyNumberFormat="1" applyFont="1" applyFill="1" applyBorder="1"/>
    <xf numFmtId="170" fontId="0" fillId="0" borderId="16" xfId="9" applyNumberFormat="1" applyFont="1" applyFill="1" applyBorder="1"/>
    <xf numFmtId="166" fontId="0" fillId="0" borderId="16" xfId="2" applyNumberFormat="1" applyFont="1" applyFill="1" applyBorder="1"/>
    <xf numFmtId="43" fontId="44" fillId="0" borderId="16" xfId="0" applyNumberFormat="1" applyFont="1" applyFill="1" applyBorder="1"/>
    <xf numFmtId="170" fontId="44" fillId="0" borderId="16" xfId="0" applyNumberFormat="1" applyFont="1" applyFill="1" applyBorder="1"/>
    <xf numFmtId="170" fontId="44" fillId="0" borderId="16" xfId="9" applyNumberFormat="1" applyFont="1" applyFill="1" applyBorder="1"/>
    <xf numFmtId="10" fontId="44" fillId="0" borderId="16" xfId="2" applyNumberFormat="1" applyFont="1" applyFill="1" applyBorder="1"/>
    <xf numFmtId="0" fontId="45" fillId="0" borderId="0" xfId="0" applyFont="1" applyAlignment="1">
      <alignment wrapText="1"/>
    </xf>
    <xf numFmtId="175" fontId="45" fillId="0" borderId="0" xfId="1" applyNumberFormat="1" applyFont="1"/>
    <xf numFmtId="175" fontId="46" fillId="0" borderId="0" xfId="1" applyNumberFormat="1" applyFont="1"/>
  </cellXfs>
  <cellStyles count="14">
    <cellStyle name="Hipervínculo" xfId="7" builtinId="8"/>
    <cellStyle name="Hipervínculo 2" xfId="11"/>
    <cellStyle name="Millares" xfId="1" builtinId="3"/>
    <cellStyle name="Millares [0] 2" xfId="12"/>
    <cellStyle name="Millares 2" xfId="5"/>
    <cellStyle name="Millares 3" xfId="9"/>
    <cellStyle name="Normal" xfId="0" builtinId="0"/>
    <cellStyle name="Normal 2" xfId="4"/>
    <cellStyle name="Normal 2 2" xfId="13"/>
    <cellStyle name="Normal 3" xfId="3"/>
    <cellStyle name="Normal 4" xfId="8"/>
    <cellStyle name="Normal_indice" xfId="10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60960</xdr:rowOff>
    </xdr:from>
    <xdr:to>
      <xdr:col>2</xdr:col>
      <xdr:colOff>381000</xdr:colOff>
      <xdr:row>8</xdr:row>
      <xdr:rowOff>68580</xdr:rowOff>
    </xdr:to>
    <xdr:pic>
      <xdr:nvPicPr>
        <xdr:cNvPr id="2" name="Picture 2" descr="LOGO_ODEP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0960"/>
          <a:ext cx="1882140" cy="1584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60960</xdr:rowOff>
    </xdr:from>
    <xdr:to>
      <xdr:col>1</xdr:col>
      <xdr:colOff>487680</xdr:colOff>
      <xdr:row>29</xdr:row>
      <xdr:rowOff>121920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62220"/>
          <a:ext cx="12725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60960</xdr:rowOff>
    </xdr:from>
    <xdr:to>
      <xdr:col>1</xdr:col>
      <xdr:colOff>487680</xdr:colOff>
      <xdr:row>29</xdr:row>
      <xdr:rowOff>121920</xdr:rowOff>
    </xdr:to>
    <xdr:pic>
      <xdr:nvPicPr>
        <xdr:cNvPr id="5" name="Picture 41" descr="pi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62220"/>
          <a:ext cx="12725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depa.cl/catastros-de-superficie-fruticola-regiona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zoomScaleNormal="100" zoomScaleSheetLayoutView="100" workbookViewId="0">
      <selection activeCell="B11" sqref="B11"/>
    </sheetView>
  </sheetViews>
  <sheetFormatPr baseColWidth="10" defaultColWidth="11.42578125" defaultRowHeight="15" x14ac:dyDescent="0.25"/>
  <cols>
    <col min="1" max="1" width="11.42578125" style="4"/>
    <col min="2" max="2" width="11.42578125" style="4" customWidth="1"/>
    <col min="3" max="3" width="10.7109375" style="4" customWidth="1"/>
    <col min="4" max="6" width="11.42578125" style="4"/>
    <col min="7" max="7" width="11.140625" style="4" customWidth="1"/>
    <col min="8" max="8" width="12" style="4" customWidth="1"/>
    <col min="9" max="10" width="11.42578125" style="4"/>
    <col min="11" max="11" width="31.28515625" style="4" customWidth="1"/>
    <col min="12" max="257" width="11.42578125" style="4"/>
    <col min="258" max="258" width="11.42578125" style="4" customWidth="1"/>
    <col min="259" max="259" width="10.7109375" style="4" customWidth="1"/>
    <col min="260" max="262" width="11.42578125" style="4"/>
    <col min="263" max="263" width="11.140625" style="4" customWidth="1"/>
    <col min="264" max="264" width="12" style="4" customWidth="1"/>
    <col min="265" max="266" width="11.42578125" style="4"/>
    <col min="267" max="267" width="31.28515625" style="4" customWidth="1"/>
    <col min="268" max="513" width="11.42578125" style="4"/>
    <col min="514" max="514" width="11.42578125" style="4" customWidth="1"/>
    <col min="515" max="515" width="10.7109375" style="4" customWidth="1"/>
    <col min="516" max="518" width="11.42578125" style="4"/>
    <col min="519" max="519" width="11.140625" style="4" customWidth="1"/>
    <col min="520" max="520" width="12" style="4" customWidth="1"/>
    <col min="521" max="522" width="11.42578125" style="4"/>
    <col min="523" max="523" width="31.28515625" style="4" customWidth="1"/>
    <col min="524" max="769" width="11.42578125" style="4"/>
    <col min="770" max="770" width="11.42578125" style="4" customWidth="1"/>
    <col min="771" max="771" width="10.7109375" style="4" customWidth="1"/>
    <col min="772" max="774" width="11.42578125" style="4"/>
    <col min="775" max="775" width="11.140625" style="4" customWidth="1"/>
    <col min="776" max="776" width="12" style="4" customWidth="1"/>
    <col min="777" max="778" width="11.42578125" style="4"/>
    <col min="779" max="779" width="31.28515625" style="4" customWidth="1"/>
    <col min="780" max="1025" width="11.42578125" style="4"/>
    <col min="1026" max="1026" width="11.42578125" style="4" customWidth="1"/>
    <col min="1027" max="1027" width="10.7109375" style="4" customWidth="1"/>
    <col min="1028" max="1030" width="11.42578125" style="4"/>
    <col min="1031" max="1031" width="11.140625" style="4" customWidth="1"/>
    <col min="1032" max="1032" width="12" style="4" customWidth="1"/>
    <col min="1033" max="1034" width="11.42578125" style="4"/>
    <col min="1035" max="1035" width="31.28515625" style="4" customWidth="1"/>
    <col min="1036" max="1281" width="11.42578125" style="4"/>
    <col min="1282" max="1282" width="11.42578125" style="4" customWidth="1"/>
    <col min="1283" max="1283" width="10.7109375" style="4" customWidth="1"/>
    <col min="1284" max="1286" width="11.42578125" style="4"/>
    <col min="1287" max="1287" width="11.140625" style="4" customWidth="1"/>
    <col min="1288" max="1288" width="12" style="4" customWidth="1"/>
    <col min="1289" max="1290" width="11.42578125" style="4"/>
    <col min="1291" max="1291" width="31.28515625" style="4" customWidth="1"/>
    <col min="1292" max="1537" width="11.42578125" style="4"/>
    <col min="1538" max="1538" width="11.42578125" style="4" customWidth="1"/>
    <col min="1539" max="1539" width="10.7109375" style="4" customWidth="1"/>
    <col min="1540" max="1542" width="11.42578125" style="4"/>
    <col min="1543" max="1543" width="11.140625" style="4" customWidth="1"/>
    <col min="1544" max="1544" width="12" style="4" customWidth="1"/>
    <col min="1545" max="1546" width="11.42578125" style="4"/>
    <col min="1547" max="1547" width="31.28515625" style="4" customWidth="1"/>
    <col min="1548" max="1793" width="11.42578125" style="4"/>
    <col min="1794" max="1794" width="11.42578125" style="4" customWidth="1"/>
    <col min="1795" max="1795" width="10.7109375" style="4" customWidth="1"/>
    <col min="1796" max="1798" width="11.42578125" style="4"/>
    <col min="1799" max="1799" width="11.140625" style="4" customWidth="1"/>
    <col min="1800" max="1800" width="12" style="4" customWidth="1"/>
    <col min="1801" max="1802" width="11.42578125" style="4"/>
    <col min="1803" max="1803" width="31.28515625" style="4" customWidth="1"/>
    <col min="1804" max="2049" width="11.42578125" style="4"/>
    <col min="2050" max="2050" width="11.42578125" style="4" customWidth="1"/>
    <col min="2051" max="2051" width="10.7109375" style="4" customWidth="1"/>
    <col min="2052" max="2054" width="11.42578125" style="4"/>
    <col min="2055" max="2055" width="11.140625" style="4" customWidth="1"/>
    <col min="2056" max="2056" width="12" style="4" customWidth="1"/>
    <col min="2057" max="2058" width="11.42578125" style="4"/>
    <col min="2059" max="2059" width="31.28515625" style="4" customWidth="1"/>
    <col min="2060" max="2305" width="11.42578125" style="4"/>
    <col min="2306" max="2306" width="11.42578125" style="4" customWidth="1"/>
    <col min="2307" max="2307" width="10.7109375" style="4" customWidth="1"/>
    <col min="2308" max="2310" width="11.42578125" style="4"/>
    <col min="2311" max="2311" width="11.140625" style="4" customWidth="1"/>
    <col min="2312" max="2312" width="12" style="4" customWidth="1"/>
    <col min="2313" max="2314" width="11.42578125" style="4"/>
    <col min="2315" max="2315" width="31.28515625" style="4" customWidth="1"/>
    <col min="2316" max="2561" width="11.42578125" style="4"/>
    <col min="2562" max="2562" width="11.42578125" style="4" customWidth="1"/>
    <col min="2563" max="2563" width="10.7109375" style="4" customWidth="1"/>
    <col min="2564" max="2566" width="11.42578125" style="4"/>
    <col min="2567" max="2567" width="11.140625" style="4" customWidth="1"/>
    <col min="2568" max="2568" width="12" style="4" customWidth="1"/>
    <col min="2569" max="2570" width="11.42578125" style="4"/>
    <col min="2571" max="2571" width="31.28515625" style="4" customWidth="1"/>
    <col min="2572" max="2817" width="11.42578125" style="4"/>
    <col min="2818" max="2818" width="11.42578125" style="4" customWidth="1"/>
    <col min="2819" max="2819" width="10.7109375" style="4" customWidth="1"/>
    <col min="2820" max="2822" width="11.42578125" style="4"/>
    <col min="2823" max="2823" width="11.140625" style="4" customWidth="1"/>
    <col min="2824" max="2824" width="12" style="4" customWidth="1"/>
    <col min="2825" max="2826" width="11.42578125" style="4"/>
    <col min="2827" max="2827" width="31.28515625" style="4" customWidth="1"/>
    <col min="2828" max="3073" width="11.42578125" style="4"/>
    <col min="3074" max="3074" width="11.42578125" style="4" customWidth="1"/>
    <col min="3075" max="3075" width="10.7109375" style="4" customWidth="1"/>
    <col min="3076" max="3078" width="11.42578125" style="4"/>
    <col min="3079" max="3079" width="11.140625" style="4" customWidth="1"/>
    <col min="3080" max="3080" width="12" style="4" customWidth="1"/>
    <col min="3081" max="3082" width="11.42578125" style="4"/>
    <col min="3083" max="3083" width="31.28515625" style="4" customWidth="1"/>
    <col min="3084" max="3329" width="11.42578125" style="4"/>
    <col min="3330" max="3330" width="11.42578125" style="4" customWidth="1"/>
    <col min="3331" max="3331" width="10.7109375" style="4" customWidth="1"/>
    <col min="3332" max="3334" width="11.42578125" style="4"/>
    <col min="3335" max="3335" width="11.140625" style="4" customWidth="1"/>
    <col min="3336" max="3336" width="12" style="4" customWidth="1"/>
    <col min="3337" max="3338" width="11.42578125" style="4"/>
    <col min="3339" max="3339" width="31.28515625" style="4" customWidth="1"/>
    <col min="3340" max="3585" width="11.42578125" style="4"/>
    <col min="3586" max="3586" width="11.42578125" style="4" customWidth="1"/>
    <col min="3587" max="3587" width="10.7109375" style="4" customWidth="1"/>
    <col min="3588" max="3590" width="11.42578125" style="4"/>
    <col min="3591" max="3591" width="11.140625" style="4" customWidth="1"/>
    <col min="3592" max="3592" width="12" style="4" customWidth="1"/>
    <col min="3593" max="3594" width="11.42578125" style="4"/>
    <col min="3595" max="3595" width="31.28515625" style="4" customWidth="1"/>
    <col min="3596" max="3841" width="11.42578125" style="4"/>
    <col min="3842" max="3842" width="11.42578125" style="4" customWidth="1"/>
    <col min="3843" max="3843" width="10.7109375" style="4" customWidth="1"/>
    <col min="3844" max="3846" width="11.42578125" style="4"/>
    <col min="3847" max="3847" width="11.140625" style="4" customWidth="1"/>
    <col min="3848" max="3848" width="12" style="4" customWidth="1"/>
    <col min="3849" max="3850" width="11.42578125" style="4"/>
    <col min="3851" max="3851" width="31.28515625" style="4" customWidth="1"/>
    <col min="3852" max="4097" width="11.42578125" style="4"/>
    <col min="4098" max="4098" width="11.42578125" style="4" customWidth="1"/>
    <col min="4099" max="4099" width="10.7109375" style="4" customWidth="1"/>
    <col min="4100" max="4102" width="11.42578125" style="4"/>
    <col min="4103" max="4103" width="11.140625" style="4" customWidth="1"/>
    <col min="4104" max="4104" width="12" style="4" customWidth="1"/>
    <col min="4105" max="4106" width="11.42578125" style="4"/>
    <col min="4107" max="4107" width="31.28515625" style="4" customWidth="1"/>
    <col min="4108" max="4353" width="11.42578125" style="4"/>
    <col min="4354" max="4354" width="11.42578125" style="4" customWidth="1"/>
    <col min="4355" max="4355" width="10.7109375" style="4" customWidth="1"/>
    <col min="4356" max="4358" width="11.42578125" style="4"/>
    <col min="4359" max="4359" width="11.140625" style="4" customWidth="1"/>
    <col min="4360" max="4360" width="12" style="4" customWidth="1"/>
    <col min="4361" max="4362" width="11.42578125" style="4"/>
    <col min="4363" max="4363" width="31.28515625" style="4" customWidth="1"/>
    <col min="4364" max="4609" width="11.42578125" style="4"/>
    <col min="4610" max="4610" width="11.42578125" style="4" customWidth="1"/>
    <col min="4611" max="4611" width="10.7109375" style="4" customWidth="1"/>
    <col min="4612" max="4614" width="11.42578125" style="4"/>
    <col min="4615" max="4615" width="11.140625" style="4" customWidth="1"/>
    <col min="4616" max="4616" width="12" style="4" customWidth="1"/>
    <col min="4617" max="4618" width="11.42578125" style="4"/>
    <col min="4619" max="4619" width="31.28515625" style="4" customWidth="1"/>
    <col min="4620" max="4865" width="11.42578125" style="4"/>
    <col min="4866" max="4866" width="11.42578125" style="4" customWidth="1"/>
    <col min="4867" max="4867" width="10.7109375" style="4" customWidth="1"/>
    <col min="4868" max="4870" width="11.42578125" style="4"/>
    <col min="4871" max="4871" width="11.140625" style="4" customWidth="1"/>
    <col min="4872" max="4872" width="12" style="4" customWidth="1"/>
    <col min="4873" max="4874" width="11.42578125" style="4"/>
    <col min="4875" max="4875" width="31.28515625" style="4" customWidth="1"/>
    <col min="4876" max="5121" width="11.42578125" style="4"/>
    <col min="5122" max="5122" width="11.42578125" style="4" customWidth="1"/>
    <col min="5123" max="5123" width="10.7109375" style="4" customWidth="1"/>
    <col min="5124" max="5126" width="11.42578125" style="4"/>
    <col min="5127" max="5127" width="11.140625" style="4" customWidth="1"/>
    <col min="5128" max="5128" width="12" style="4" customWidth="1"/>
    <col min="5129" max="5130" width="11.42578125" style="4"/>
    <col min="5131" max="5131" width="31.28515625" style="4" customWidth="1"/>
    <col min="5132" max="5377" width="11.42578125" style="4"/>
    <col min="5378" max="5378" width="11.42578125" style="4" customWidth="1"/>
    <col min="5379" max="5379" width="10.7109375" style="4" customWidth="1"/>
    <col min="5380" max="5382" width="11.42578125" style="4"/>
    <col min="5383" max="5383" width="11.140625" style="4" customWidth="1"/>
    <col min="5384" max="5384" width="12" style="4" customWidth="1"/>
    <col min="5385" max="5386" width="11.42578125" style="4"/>
    <col min="5387" max="5387" width="31.28515625" style="4" customWidth="1"/>
    <col min="5388" max="5633" width="11.42578125" style="4"/>
    <col min="5634" max="5634" width="11.42578125" style="4" customWidth="1"/>
    <col min="5635" max="5635" width="10.7109375" style="4" customWidth="1"/>
    <col min="5636" max="5638" width="11.42578125" style="4"/>
    <col min="5639" max="5639" width="11.140625" style="4" customWidth="1"/>
    <col min="5640" max="5640" width="12" style="4" customWidth="1"/>
    <col min="5641" max="5642" width="11.42578125" style="4"/>
    <col min="5643" max="5643" width="31.28515625" style="4" customWidth="1"/>
    <col min="5644" max="5889" width="11.42578125" style="4"/>
    <col min="5890" max="5890" width="11.42578125" style="4" customWidth="1"/>
    <col min="5891" max="5891" width="10.7109375" style="4" customWidth="1"/>
    <col min="5892" max="5894" width="11.42578125" style="4"/>
    <col min="5895" max="5895" width="11.140625" style="4" customWidth="1"/>
    <col min="5896" max="5896" width="12" style="4" customWidth="1"/>
    <col min="5897" max="5898" width="11.42578125" style="4"/>
    <col min="5899" max="5899" width="31.28515625" style="4" customWidth="1"/>
    <col min="5900" max="6145" width="11.42578125" style="4"/>
    <col min="6146" max="6146" width="11.42578125" style="4" customWidth="1"/>
    <col min="6147" max="6147" width="10.7109375" style="4" customWidth="1"/>
    <col min="6148" max="6150" width="11.42578125" style="4"/>
    <col min="6151" max="6151" width="11.140625" style="4" customWidth="1"/>
    <col min="6152" max="6152" width="12" style="4" customWidth="1"/>
    <col min="6153" max="6154" width="11.42578125" style="4"/>
    <col min="6155" max="6155" width="31.28515625" style="4" customWidth="1"/>
    <col min="6156" max="6401" width="11.42578125" style="4"/>
    <col min="6402" max="6402" width="11.42578125" style="4" customWidth="1"/>
    <col min="6403" max="6403" width="10.7109375" style="4" customWidth="1"/>
    <col min="6404" max="6406" width="11.42578125" style="4"/>
    <col min="6407" max="6407" width="11.140625" style="4" customWidth="1"/>
    <col min="6408" max="6408" width="12" style="4" customWidth="1"/>
    <col min="6409" max="6410" width="11.42578125" style="4"/>
    <col min="6411" max="6411" width="31.28515625" style="4" customWidth="1"/>
    <col min="6412" max="6657" width="11.42578125" style="4"/>
    <col min="6658" max="6658" width="11.42578125" style="4" customWidth="1"/>
    <col min="6659" max="6659" width="10.7109375" style="4" customWidth="1"/>
    <col min="6660" max="6662" width="11.42578125" style="4"/>
    <col min="6663" max="6663" width="11.140625" style="4" customWidth="1"/>
    <col min="6664" max="6664" width="12" style="4" customWidth="1"/>
    <col min="6665" max="6666" width="11.42578125" style="4"/>
    <col min="6667" max="6667" width="31.28515625" style="4" customWidth="1"/>
    <col min="6668" max="6913" width="11.42578125" style="4"/>
    <col min="6914" max="6914" width="11.42578125" style="4" customWidth="1"/>
    <col min="6915" max="6915" width="10.7109375" style="4" customWidth="1"/>
    <col min="6916" max="6918" width="11.42578125" style="4"/>
    <col min="6919" max="6919" width="11.140625" style="4" customWidth="1"/>
    <col min="6920" max="6920" width="12" style="4" customWidth="1"/>
    <col min="6921" max="6922" width="11.42578125" style="4"/>
    <col min="6923" max="6923" width="31.28515625" style="4" customWidth="1"/>
    <col min="6924" max="7169" width="11.42578125" style="4"/>
    <col min="7170" max="7170" width="11.42578125" style="4" customWidth="1"/>
    <col min="7171" max="7171" width="10.7109375" style="4" customWidth="1"/>
    <col min="7172" max="7174" width="11.42578125" style="4"/>
    <col min="7175" max="7175" width="11.140625" style="4" customWidth="1"/>
    <col min="7176" max="7176" width="12" style="4" customWidth="1"/>
    <col min="7177" max="7178" width="11.42578125" style="4"/>
    <col min="7179" max="7179" width="31.28515625" style="4" customWidth="1"/>
    <col min="7180" max="7425" width="11.42578125" style="4"/>
    <col min="7426" max="7426" width="11.42578125" style="4" customWidth="1"/>
    <col min="7427" max="7427" width="10.7109375" style="4" customWidth="1"/>
    <col min="7428" max="7430" width="11.42578125" style="4"/>
    <col min="7431" max="7431" width="11.140625" style="4" customWidth="1"/>
    <col min="7432" max="7432" width="12" style="4" customWidth="1"/>
    <col min="7433" max="7434" width="11.42578125" style="4"/>
    <col min="7435" max="7435" width="31.28515625" style="4" customWidth="1"/>
    <col min="7436" max="7681" width="11.42578125" style="4"/>
    <col min="7682" max="7682" width="11.42578125" style="4" customWidth="1"/>
    <col min="7683" max="7683" width="10.7109375" style="4" customWidth="1"/>
    <col min="7684" max="7686" width="11.42578125" style="4"/>
    <col min="7687" max="7687" width="11.140625" style="4" customWidth="1"/>
    <col min="7688" max="7688" width="12" style="4" customWidth="1"/>
    <col min="7689" max="7690" width="11.42578125" style="4"/>
    <col min="7691" max="7691" width="31.28515625" style="4" customWidth="1"/>
    <col min="7692" max="7937" width="11.42578125" style="4"/>
    <col min="7938" max="7938" width="11.42578125" style="4" customWidth="1"/>
    <col min="7939" max="7939" width="10.7109375" style="4" customWidth="1"/>
    <col min="7940" max="7942" width="11.42578125" style="4"/>
    <col min="7943" max="7943" width="11.140625" style="4" customWidth="1"/>
    <col min="7944" max="7944" width="12" style="4" customWidth="1"/>
    <col min="7945" max="7946" width="11.42578125" style="4"/>
    <col min="7947" max="7947" width="31.28515625" style="4" customWidth="1"/>
    <col min="7948" max="8193" width="11.42578125" style="4"/>
    <col min="8194" max="8194" width="11.42578125" style="4" customWidth="1"/>
    <col min="8195" max="8195" width="10.7109375" style="4" customWidth="1"/>
    <col min="8196" max="8198" width="11.42578125" style="4"/>
    <col min="8199" max="8199" width="11.140625" style="4" customWidth="1"/>
    <col min="8200" max="8200" width="12" style="4" customWidth="1"/>
    <col min="8201" max="8202" width="11.42578125" style="4"/>
    <col min="8203" max="8203" width="31.28515625" style="4" customWidth="1"/>
    <col min="8204" max="8449" width="11.42578125" style="4"/>
    <col min="8450" max="8450" width="11.42578125" style="4" customWidth="1"/>
    <col min="8451" max="8451" width="10.7109375" style="4" customWidth="1"/>
    <col min="8452" max="8454" width="11.42578125" style="4"/>
    <col min="8455" max="8455" width="11.140625" style="4" customWidth="1"/>
    <col min="8456" max="8456" width="12" style="4" customWidth="1"/>
    <col min="8457" max="8458" width="11.42578125" style="4"/>
    <col min="8459" max="8459" width="31.28515625" style="4" customWidth="1"/>
    <col min="8460" max="8705" width="11.42578125" style="4"/>
    <col min="8706" max="8706" width="11.42578125" style="4" customWidth="1"/>
    <col min="8707" max="8707" width="10.7109375" style="4" customWidth="1"/>
    <col min="8708" max="8710" width="11.42578125" style="4"/>
    <col min="8711" max="8711" width="11.140625" style="4" customWidth="1"/>
    <col min="8712" max="8712" width="12" style="4" customWidth="1"/>
    <col min="8713" max="8714" width="11.42578125" style="4"/>
    <col min="8715" max="8715" width="31.28515625" style="4" customWidth="1"/>
    <col min="8716" max="8961" width="11.42578125" style="4"/>
    <col min="8962" max="8962" width="11.42578125" style="4" customWidth="1"/>
    <col min="8963" max="8963" width="10.7109375" style="4" customWidth="1"/>
    <col min="8964" max="8966" width="11.42578125" style="4"/>
    <col min="8967" max="8967" width="11.140625" style="4" customWidth="1"/>
    <col min="8968" max="8968" width="12" style="4" customWidth="1"/>
    <col min="8969" max="8970" width="11.42578125" style="4"/>
    <col min="8971" max="8971" width="31.28515625" style="4" customWidth="1"/>
    <col min="8972" max="9217" width="11.42578125" style="4"/>
    <col min="9218" max="9218" width="11.42578125" style="4" customWidth="1"/>
    <col min="9219" max="9219" width="10.7109375" style="4" customWidth="1"/>
    <col min="9220" max="9222" width="11.42578125" style="4"/>
    <col min="9223" max="9223" width="11.140625" style="4" customWidth="1"/>
    <col min="9224" max="9224" width="12" style="4" customWidth="1"/>
    <col min="9225" max="9226" width="11.42578125" style="4"/>
    <col min="9227" max="9227" width="31.28515625" style="4" customWidth="1"/>
    <col min="9228" max="9473" width="11.42578125" style="4"/>
    <col min="9474" max="9474" width="11.42578125" style="4" customWidth="1"/>
    <col min="9475" max="9475" width="10.7109375" style="4" customWidth="1"/>
    <col min="9476" max="9478" width="11.42578125" style="4"/>
    <col min="9479" max="9479" width="11.140625" style="4" customWidth="1"/>
    <col min="9480" max="9480" width="12" style="4" customWidth="1"/>
    <col min="9481" max="9482" width="11.42578125" style="4"/>
    <col min="9483" max="9483" width="31.28515625" style="4" customWidth="1"/>
    <col min="9484" max="9729" width="11.42578125" style="4"/>
    <col min="9730" max="9730" width="11.42578125" style="4" customWidth="1"/>
    <col min="9731" max="9731" width="10.7109375" style="4" customWidth="1"/>
    <col min="9732" max="9734" width="11.42578125" style="4"/>
    <col min="9735" max="9735" width="11.140625" style="4" customWidth="1"/>
    <col min="9736" max="9736" width="12" style="4" customWidth="1"/>
    <col min="9737" max="9738" width="11.42578125" style="4"/>
    <col min="9739" max="9739" width="31.28515625" style="4" customWidth="1"/>
    <col min="9740" max="9985" width="11.42578125" style="4"/>
    <col min="9986" max="9986" width="11.42578125" style="4" customWidth="1"/>
    <col min="9987" max="9987" width="10.7109375" style="4" customWidth="1"/>
    <col min="9988" max="9990" width="11.42578125" style="4"/>
    <col min="9991" max="9991" width="11.140625" style="4" customWidth="1"/>
    <col min="9992" max="9992" width="12" style="4" customWidth="1"/>
    <col min="9993" max="9994" width="11.42578125" style="4"/>
    <col min="9995" max="9995" width="31.28515625" style="4" customWidth="1"/>
    <col min="9996" max="10241" width="11.42578125" style="4"/>
    <col min="10242" max="10242" width="11.42578125" style="4" customWidth="1"/>
    <col min="10243" max="10243" width="10.7109375" style="4" customWidth="1"/>
    <col min="10244" max="10246" width="11.42578125" style="4"/>
    <col min="10247" max="10247" width="11.140625" style="4" customWidth="1"/>
    <col min="10248" max="10248" width="12" style="4" customWidth="1"/>
    <col min="10249" max="10250" width="11.42578125" style="4"/>
    <col min="10251" max="10251" width="31.28515625" style="4" customWidth="1"/>
    <col min="10252" max="10497" width="11.42578125" style="4"/>
    <col min="10498" max="10498" width="11.42578125" style="4" customWidth="1"/>
    <col min="10499" max="10499" width="10.7109375" style="4" customWidth="1"/>
    <col min="10500" max="10502" width="11.42578125" style="4"/>
    <col min="10503" max="10503" width="11.140625" style="4" customWidth="1"/>
    <col min="10504" max="10504" width="12" style="4" customWidth="1"/>
    <col min="10505" max="10506" width="11.42578125" style="4"/>
    <col min="10507" max="10507" width="31.28515625" style="4" customWidth="1"/>
    <col min="10508" max="10753" width="11.42578125" style="4"/>
    <col min="10754" max="10754" width="11.42578125" style="4" customWidth="1"/>
    <col min="10755" max="10755" width="10.7109375" style="4" customWidth="1"/>
    <col min="10756" max="10758" width="11.42578125" style="4"/>
    <col min="10759" max="10759" width="11.140625" style="4" customWidth="1"/>
    <col min="10760" max="10760" width="12" style="4" customWidth="1"/>
    <col min="10761" max="10762" width="11.42578125" style="4"/>
    <col min="10763" max="10763" width="31.28515625" style="4" customWidth="1"/>
    <col min="10764" max="11009" width="11.42578125" style="4"/>
    <col min="11010" max="11010" width="11.42578125" style="4" customWidth="1"/>
    <col min="11011" max="11011" width="10.7109375" style="4" customWidth="1"/>
    <col min="11012" max="11014" width="11.42578125" style="4"/>
    <col min="11015" max="11015" width="11.140625" style="4" customWidth="1"/>
    <col min="11016" max="11016" width="12" style="4" customWidth="1"/>
    <col min="11017" max="11018" width="11.42578125" style="4"/>
    <col min="11019" max="11019" width="31.28515625" style="4" customWidth="1"/>
    <col min="11020" max="11265" width="11.42578125" style="4"/>
    <col min="11266" max="11266" width="11.42578125" style="4" customWidth="1"/>
    <col min="11267" max="11267" width="10.7109375" style="4" customWidth="1"/>
    <col min="11268" max="11270" width="11.42578125" style="4"/>
    <col min="11271" max="11271" width="11.140625" style="4" customWidth="1"/>
    <col min="11272" max="11272" width="12" style="4" customWidth="1"/>
    <col min="11273" max="11274" width="11.42578125" style="4"/>
    <col min="11275" max="11275" width="31.28515625" style="4" customWidth="1"/>
    <col min="11276" max="11521" width="11.42578125" style="4"/>
    <col min="11522" max="11522" width="11.42578125" style="4" customWidth="1"/>
    <col min="11523" max="11523" width="10.7109375" style="4" customWidth="1"/>
    <col min="11524" max="11526" width="11.42578125" style="4"/>
    <col min="11527" max="11527" width="11.140625" style="4" customWidth="1"/>
    <col min="11528" max="11528" width="12" style="4" customWidth="1"/>
    <col min="11529" max="11530" width="11.42578125" style="4"/>
    <col min="11531" max="11531" width="31.28515625" style="4" customWidth="1"/>
    <col min="11532" max="11777" width="11.42578125" style="4"/>
    <col min="11778" max="11778" width="11.42578125" style="4" customWidth="1"/>
    <col min="11779" max="11779" width="10.7109375" style="4" customWidth="1"/>
    <col min="11780" max="11782" width="11.42578125" style="4"/>
    <col min="11783" max="11783" width="11.140625" style="4" customWidth="1"/>
    <col min="11784" max="11784" width="12" style="4" customWidth="1"/>
    <col min="11785" max="11786" width="11.42578125" style="4"/>
    <col min="11787" max="11787" width="31.28515625" style="4" customWidth="1"/>
    <col min="11788" max="12033" width="11.42578125" style="4"/>
    <col min="12034" max="12034" width="11.42578125" style="4" customWidth="1"/>
    <col min="12035" max="12035" width="10.7109375" style="4" customWidth="1"/>
    <col min="12036" max="12038" width="11.42578125" style="4"/>
    <col min="12039" max="12039" width="11.140625" style="4" customWidth="1"/>
    <col min="12040" max="12040" width="12" style="4" customWidth="1"/>
    <col min="12041" max="12042" width="11.42578125" style="4"/>
    <col min="12043" max="12043" width="31.28515625" style="4" customWidth="1"/>
    <col min="12044" max="12289" width="11.42578125" style="4"/>
    <col min="12290" max="12290" width="11.42578125" style="4" customWidth="1"/>
    <col min="12291" max="12291" width="10.7109375" style="4" customWidth="1"/>
    <col min="12292" max="12294" width="11.42578125" style="4"/>
    <col min="12295" max="12295" width="11.140625" style="4" customWidth="1"/>
    <col min="12296" max="12296" width="12" style="4" customWidth="1"/>
    <col min="12297" max="12298" width="11.42578125" style="4"/>
    <col min="12299" max="12299" width="31.28515625" style="4" customWidth="1"/>
    <col min="12300" max="12545" width="11.42578125" style="4"/>
    <col min="12546" max="12546" width="11.42578125" style="4" customWidth="1"/>
    <col min="12547" max="12547" width="10.7109375" style="4" customWidth="1"/>
    <col min="12548" max="12550" width="11.42578125" style="4"/>
    <col min="12551" max="12551" width="11.140625" style="4" customWidth="1"/>
    <col min="12552" max="12552" width="12" style="4" customWidth="1"/>
    <col min="12553" max="12554" width="11.42578125" style="4"/>
    <col min="12555" max="12555" width="31.28515625" style="4" customWidth="1"/>
    <col min="12556" max="12801" width="11.42578125" style="4"/>
    <col min="12802" max="12802" width="11.42578125" style="4" customWidth="1"/>
    <col min="12803" max="12803" width="10.7109375" style="4" customWidth="1"/>
    <col min="12804" max="12806" width="11.42578125" style="4"/>
    <col min="12807" max="12807" width="11.140625" style="4" customWidth="1"/>
    <col min="12808" max="12808" width="12" style="4" customWidth="1"/>
    <col min="12809" max="12810" width="11.42578125" style="4"/>
    <col min="12811" max="12811" width="31.28515625" style="4" customWidth="1"/>
    <col min="12812" max="13057" width="11.42578125" style="4"/>
    <col min="13058" max="13058" width="11.42578125" style="4" customWidth="1"/>
    <col min="13059" max="13059" width="10.7109375" style="4" customWidth="1"/>
    <col min="13060" max="13062" width="11.42578125" style="4"/>
    <col min="13063" max="13063" width="11.140625" style="4" customWidth="1"/>
    <col min="13064" max="13064" width="12" style="4" customWidth="1"/>
    <col min="13065" max="13066" width="11.42578125" style="4"/>
    <col min="13067" max="13067" width="31.28515625" style="4" customWidth="1"/>
    <col min="13068" max="13313" width="11.42578125" style="4"/>
    <col min="13314" max="13314" width="11.42578125" style="4" customWidth="1"/>
    <col min="13315" max="13315" width="10.7109375" style="4" customWidth="1"/>
    <col min="13316" max="13318" width="11.42578125" style="4"/>
    <col min="13319" max="13319" width="11.140625" style="4" customWidth="1"/>
    <col min="13320" max="13320" width="12" style="4" customWidth="1"/>
    <col min="13321" max="13322" width="11.42578125" style="4"/>
    <col min="13323" max="13323" width="31.28515625" style="4" customWidth="1"/>
    <col min="13324" max="13569" width="11.42578125" style="4"/>
    <col min="13570" max="13570" width="11.42578125" style="4" customWidth="1"/>
    <col min="13571" max="13571" width="10.7109375" style="4" customWidth="1"/>
    <col min="13572" max="13574" width="11.42578125" style="4"/>
    <col min="13575" max="13575" width="11.140625" style="4" customWidth="1"/>
    <col min="13576" max="13576" width="12" style="4" customWidth="1"/>
    <col min="13577" max="13578" width="11.42578125" style="4"/>
    <col min="13579" max="13579" width="31.28515625" style="4" customWidth="1"/>
    <col min="13580" max="13825" width="11.42578125" style="4"/>
    <col min="13826" max="13826" width="11.42578125" style="4" customWidth="1"/>
    <col min="13827" max="13827" width="10.7109375" style="4" customWidth="1"/>
    <col min="13828" max="13830" width="11.42578125" style="4"/>
    <col min="13831" max="13831" width="11.140625" style="4" customWidth="1"/>
    <col min="13832" max="13832" width="12" style="4" customWidth="1"/>
    <col min="13833" max="13834" width="11.42578125" style="4"/>
    <col min="13835" max="13835" width="31.28515625" style="4" customWidth="1"/>
    <col min="13836" max="14081" width="11.42578125" style="4"/>
    <col min="14082" max="14082" width="11.42578125" style="4" customWidth="1"/>
    <col min="14083" max="14083" width="10.7109375" style="4" customWidth="1"/>
    <col min="14084" max="14086" width="11.42578125" style="4"/>
    <col min="14087" max="14087" width="11.140625" style="4" customWidth="1"/>
    <col min="14088" max="14088" width="12" style="4" customWidth="1"/>
    <col min="14089" max="14090" width="11.42578125" style="4"/>
    <col min="14091" max="14091" width="31.28515625" style="4" customWidth="1"/>
    <col min="14092" max="14337" width="11.42578125" style="4"/>
    <col min="14338" max="14338" width="11.42578125" style="4" customWidth="1"/>
    <col min="14339" max="14339" width="10.7109375" style="4" customWidth="1"/>
    <col min="14340" max="14342" width="11.42578125" style="4"/>
    <col min="14343" max="14343" width="11.140625" style="4" customWidth="1"/>
    <col min="14344" max="14344" width="12" style="4" customWidth="1"/>
    <col min="14345" max="14346" width="11.42578125" style="4"/>
    <col min="14347" max="14347" width="31.28515625" style="4" customWidth="1"/>
    <col min="14348" max="14593" width="11.42578125" style="4"/>
    <col min="14594" max="14594" width="11.42578125" style="4" customWidth="1"/>
    <col min="14595" max="14595" width="10.7109375" style="4" customWidth="1"/>
    <col min="14596" max="14598" width="11.42578125" style="4"/>
    <col min="14599" max="14599" width="11.140625" style="4" customWidth="1"/>
    <col min="14600" max="14600" width="12" style="4" customWidth="1"/>
    <col min="14601" max="14602" width="11.42578125" style="4"/>
    <col min="14603" max="14603" width="31.28515625" style="4" customWidth="1"/>
    <col min="14604" max="14849" width="11.42578125" style="4"/>
    <col min="14850" max="14850" width="11.42578125" style="4" customWidth="1"/>
    <col min="14851" max="14851" width="10.7109375" style="4" customWidth="1"/>
    <col min="14852" max="14854" width="11.42578125" style="4"/>
    <col min="14855" max="14855" width="11.140625" style="4" customWidth="1"/>
    <col min="14856" max="14856" width="12" style="4" customWidth="1"/>
    <col min="14857" max="14858" width="11.42578125" style="4"/>
    <col min="14859" max="14859" width="31.28515625" style="4" customWidth="1"/>
    <col min="14860" max="15105" width="11.42578125" style="4"/>
    <col min="15106" max="15106" width="11.42578125" style="4" customWidth="1"/>
    <col min="15107" max="15107" width="10.7109375" style="4" customWidth="1"/>
    <col min="15108" max="15110" width="11.42578125" style="4"/>
    <col min="15111" max="15111" width="11.140625" style="4" customWidth="1"/>
    <col min="15112" max="15112" width="12" style="4" customWidth="1"/>
    <col min="15113" max="15114" width="11.42578125" style="4"/>
    <col min="15115" max="15115" width="31.28515625" style="4" customWidth="1"/>
    <col min="15116" max="15361" width="11.42578125" style="4"/>
    <col min="15362" max="15362" width="11.42578125" style="4" customWidth="1"/>
    <col min="15363" max="15363" width="10.7109375" style="4" customWidth="1"/>
    <col min="15364" max="15366" width="11.42578125" style="4"/>
    <col min="15367" max="15367" width="11.140625" style="4" customWidth="1"/>
    <col min="15368" max="15368" width="12" style="4" customWidth="1"/>
    <col min="15369" max="15370" width="11.42578125" style="4"/>
    <col min="15371" max="15371" width="31.28515625" style="4" customWidth="1"/>
    <col min="15372" max="15617" width="11.42578125" style="4"/>
    <col min="15618" max="15618" width="11.42578125" style="4" customWidth="1"/>
    <col min="15619" max="15619" width="10.7109375" style="4" customWidth="1"/>
    <col min="15620" max="15622" width="11.42578125" style="4"/>
    <col min="15623" max="15623" width="11.140625" style="4" customWidth="1"/>
    <col min="15624" max="15624" width="12" style="4" customWidth="1"/>
    <col min="15625" max="15626" width="11.42578125" style="4"/>
    <col min="15627" max="15627" width="31.28515625" style="4" customWidth="1"/>
    <col min="15628" max="15873" width="11.42578125" style="4"/>
    <col min="15874" max="15874" width="11.42578125" style="4" customWidth="1"/>
    <col min="15875" max="15875" width="10.7109375" style="4" customWidth="1"/>
    <col min="15876" max="15878" width="11.42578125" style="4"/>
    <col min="15879" max="15879" width="11.140625" style="4" customWidth="1"/>
    <col min="15880" max="15880" width="12" style="4" customWidth="1"/>
    <col min="15881" max="15882" width="11.42578125" style="4"/>
    <col min="15883" max="15883" width="31.28515625" style="4" customWidth="1"/>
    <col min="15884" max="16129" width="11.42578125" style="4"/>
    <col min="16130" max="16130" width="11.42578125" style="4" customWidth="1"/>
    <col min="16131" max="16131" width="10.7109375" style="4" customWidth="1"/>
    <col min="16132" max="16134" width="11.42578125" style="4"/>
    <col min="16135" max="16135" width="11.140625" style="4" customWidth="1"/>
    <col min="16136" max="16136" width="12" style="4" customWidth="1"/>
    <col min="16137" max="16138" width="11.42578125" style="4"/>
    <col min="16139" max="16139" width="31.28515625" style="4" customWidth="1"/>
    <col min="16140" max="16384" width="11.42578125" style="4"/>
  </cols>
  <sheetData>
    <row r="1" spans="1:12" ht="15.75" x14ac:dyDescent="0.25">
      <c r="A1" s="2"/>
      <c r="B1" s="3"/>
      <c r="C1" s="3"/>
      <c r="D1" s="3"/>
      <c r="E1" s="3"/>
      <c r="F1" s="3"/>
      <c r="G1" s="3"/>
    </row>
    <row r="2" spans="1:12" x14ac:dyDescent="0.25">
      <c r="A2" s="3"/>
      <c r="B2" s="3"/>
      <c r="C2" s="3"/>
      <c r="D2" s="3"/>
      <c r="E2" s="3"/>
      <c r="F2" s="3"/>
      <c r="G2" s="3"/>
    </row>
    <row r="3" spans="1:12" ht="15.75" x14ac:dyDescent="0.25">
      <c r="A3" s="2"/>
      <c r="B3" s="3"/>
      <c r="C3" s="3"/>
      <c r="D3" s="3"/>
      <c r="E3" s="3"/>
      <c r="F3" s="3"/>
      <c r="G3" s="3"/>
    </row>
    <row r="4" spans="1:12" x14ac:dyDescent="0.25">
      <c r="A4" s="3"/>
      <c r="B4" s="3"/>
      <c r="C4" s="3"/>
      <c r="D4" s="6"/>
      <c r="E4" s="3"/>
      <c r="F4" s="3"/>
      <c r="G4" s="3"/>
    </row>
    <row r="5" spans="1:12" ht="15.75" x14ac:dyDescent="0.25">
      <c r="A5" s="2"/>
      <c r="B5" s="3"/>
      <c r="C5" s="3"/>
      <c r="D5" s="29"/>
      <c r="E5" s="3"/>
      <c r="F5" s="3"/>
      <c r="G5" s="3"/>
    </row>
    <row r="6" spans="1:12" ht="15.75" x14ac:dyDescent="0.25">
      <c r="A6" s="2"/>
      <c r="B6" s="3"/>
      <c r="C6" s="3"/>
      <c r="D6" s="3"/>
      <c r="E6" s="3"/>
      <c r="F6" s="3"/>
      <c r="G6" s="3"/>
    </row>
    <row r="7" spans="1:12" ht="15.75" x14ac:dyDescent="0.25">
      <c r="A7" s="2"/>
      <c r="B7" s="3"/>
      <c r="C7" s="3"/>
      <c r="D7" s="3"/>
      <c r="E7" s="3"/>
      <c r="F7" s="3"/>
      <c r="G7" s="3"/>
    </row>
    <row r="8" spans="1:12" x14ac:dyDescent="0.25">
      <c r="A8" s="3"/>
      <c r="B8" s="3"/>
      <c r="C8" s="3"/>
      <c r="D8" s="6"/>
      <c r="E8" s="3"/>
      <c r="F8" s="3"/>
      <c r="G8" s="3"/>
    </row>
    <row r="9" spans="1:12" ht="15.75" x14ac:dyDescent="0.25">
      <c r="A9" s="30"/>
      <c r="B9" s="3"/>
      <c r="C9" s="3"/>
      <c r="D9" s="3"/>
      <c r="E9" s="3"/>
      <c r="F9" s="3"/>
      <c r="G9" s="3"/>
    </row>
    <row r="10" spans="1:12" ht="15.75" x14ac:dyDescent="0.25">
      <c r="A10" s="30"/>
      <c r="B10" s="3"/>
      <c r="C10" s="3"/>
      <c r="D10" s="3"/>
      <c r="E10" s="3"/>
      <c r="F10" s="3"/>
      <c r="G10" s="3"/>
    </row>
    <row r="11" spans="1:12" ht="23.25" x14ac:dyDescent="0.3">
      <c r="A11" s="30"/>
      <c r="B11" s="38"/>
      <c r="C11" s="186" t="s">
        <v>197</v>
      </c>
      <c r="D11" s="186"/>
      <c r="E11" s="186"/>
      <c r="F11" s="186"/>
      <c r="G11" s="186"/>
    </row>
    <row r="12" spans="1:12" ht="51" customHeight="1" x14ac:dyDescent="0.3">
      <c r="A12" s="3"/>
      <c r="B12" s="38"/>
      <c r="C12" s="186" t="s">
        <v>157</v>
      </c>
      <c r="D12" s="186"/>
      <c r="E12" s="186"/>
      <c r="F12" s="186"/>
      <c r="G12" s="186"/>
      <c r="H12" s="5"/>
    </row>
    <row r="14" spans="1:12" ht="15" customHeight="1" x14ac:dyDescent="0.25">
      <c r="A14" s="187"/>
      <c r="B14" s="187"/>
      <c r="C14" s="187"/>
      <c r="D14" s="187"/>
      <c r="E14" s="187"/>
      <c r="F14" s="187"/>
      <c r="G14" s="24"/>
      <c r="J14" s="183"/>
      <c r="K14" s="183"/>
      <c r="L14" s="183"/>
    </row>
    <row r="15" spans="1:12" ht="37.15" customHeight="1" x14ac:dyDescent="0.25">
      <c r="A15" s="10"/>
      <c r="B15" s="160" t="s">
        <v>158</v>
      </c>
      <c r="C15" s="160"/>
      <c r="D15" s="160"/>
      <c r="E15" s="160"/>
      <c r="F15" s="160"/>
      <c r="G15" s="25"/>
      <c r="J15" s="7"/>
      <c r="K15" s="8"/>
      <c r="L15" s="9"/>
    </row>
    <row r="16" spans="1:12" ht="37.15" customHeight="1" x14ac:dyDescent="0.25">
      <c r="A16" s="10"/>
      <c r="B16" s="160" t="s">
        <v>159</v>
      </c>
      <c r="C16" s="160"/>
      <c r="D16" s="160"/>
      <c r="E16" s="160"/>
      <c r="F16" s="160"/>
      <c r="G16" s="26"/>
      <c r="J16" s="7"/>
      <c r="K16" s="8"/>
      <c r="L16" s="9"/>
    </row>
    <row r="17" spans="1:12" ht="37.15" customHeight="1" x14ac:dyDescent="0.25">
      <c r="A17" s="10"/>
      <c r="B17" s="145" t="s">
        <v>160</v>
      </c>
      <c r="C17" s="146"/>
      <c r="D17" s="146"/>
      <c r="E17" s="146"/>
      <c r="F17" s="146"/>
      <c r="G17" s="25"/>
      <c r="J17" s="7"/>
      <c r="K17" s="8"/>
      <c r="L17" s="9"/>
    </row>
    <row r="18" spans="1:12" ht="37.15" customHeight="1" x14ac:dyDescent="0.25">
      <c r="A18" s="10"/>
      <c r="B18" s="145" t="s">
        <v>161</v>
      </c>
      <c r="C18" s="146"/>
      <c r="D18" s="146"/>
      <c r="E18" s="146"/>
      <c r="F18" s="146"/>
      <c r="G18" s="25"/>
      <c r="J18" s="7"/>
      <c r="K18" s="8"/>
      <c r="L18" s="9"/>
    </row>
    <row r="19" spans="1:12" ht="37.15" customHeight="1" x14ac:dyDescent="0.25">
      <c r="A19" s="10"/>
      <c r="B19" s="145" t="s">
        <v>200</v>
      </c>
      <c r="C19" s="146"/>
      <c r="D19" s="146"/>
      <c r="E19" s="146"/>
      <c r="F19" s="146"/>
      <c r="G19" s="25"/>
      <c r="J19" s="7"/>
      <c r="K19" s="8"/>
      <c r="L19" s="9"/>
    </row>
    <row r="20" spans="1:12" ht="37.15" customHeight="1" x14ac:dyDescent="0.25">
      <c r="A20" s="10"/>
      <c r="B20" s="145" t="s">
        <v>108</v>
      </c>
      <c r="C20" s="146"/>
      <c r="D20" s="146"/>
      <c r="E20" s="146"/>
      <c r="F20" s="146"/>
      <c r="G20" s="25"/>
      <c r="J20" s="7"/>
      <c r="K20" s="8"/>
      <c r="L20" s="9"/>
    </row>
    <row r="21" spans="1:12" ht="37.15" customHeight="1" x14ac:dyDescent="0.25">
      <c r="A21" s="10"/>
      <c r="B21" s="147" t="s">
        <v>201</v>
      </c>
      <c r="C21" s="146"/>
      <c r="D21" s="146"/>
      <c r="E21" s="146"/>
      <c r="F21" s="146"/>
      <c r="G21" s="25"/>
      <c r="J21" s="7"/>
      <c r="K21" s="8"/>
      <c r="L21" s="9"/>
    </row>
    <row r="22" spans="1:12" ht="18" customHeight="1" x14ac:dyDescent="0.25">
      <c r="A22" s="10"/>
      <c r="B22" s="37"/>
      <c r="C22" s="27"/>
      <c r="D22" s="27"/>
      <c r="E22" s="27"/>
      <c r="F22" s="27"/>
      <c r="G22" s="28"/>
      <c r="J22" s="7"/>
      <c r="K22" s="8"/>
      <c r="L22" s="9"/>
    </row>
    <row r="23" spans="1:12" ht="18" customHeight="1" x14ac:dyDescent="0.25">
      <c r="A23" s="10"/>
      <c r="B23" s="37"/>
      <c r="C23" s="27"/>
      <c r="D23" s="27"/>
      <c r="E23" s="27"/>
      <c r="F23" s="27"/>
      <c r="G23" s="28"/>
      <c r="J23" s="7"/>
      <c r="K23" s="8"/>
      <c r="L23" s="9"/>
    </row>
    <row r="24" spans="1:12" ht="18" customHeight="1" x14ac:dyDescent="0.25">
      <c r="A24" s="10"/>
      <c r="B24" s="37"/>
      <c r="C24" s="27"/>
      <c r="D24" s="27"/>
      <c r="E24" s="27"/>
      <c r="F24" s="27"/>
      <c r="G24" s="28"/>
      <c r="J24" s="7"/>
      <c r="K24" s="8"/>
      <c r="L24" s="9"/>
    </row>
    <row r="25" spans="1:12" ht="18" customHeight="1" x14ac:dyDescent="0.25">
      <c r="A25" s="10"/>
      <c r="B25" s="37"/>
      <c r="C25" s="27"/>
      <c r="D25" s="27"/>
      <c r="E25" s="27"/>
      <c r="F25" s="27"/>
      <c r="G25" s="28"/>
      <c r="J25" s="7"/>
      <c r="K25" s="8"/>
      <c r="L25" s="9"/>
    </row>
    <row r="26" spans="1:12" ht="18" customHeight="1" x14ac:dyDescent="0.25">
      <c r="A26" s="10"/>
      <c r="B26" s="37"/>
      <c r="C26" s="27"/>
      <c r="D26" s="27"/>
      <c r="E26" s="27"/>
      <c r="F26" s="27"/>
      <c r="G26" s="28"/>
      <c r="J26" s="7"/>
      <c r="K26" s="8"/>
      <c r="L26" s="9"/>
    </row>
    <row r="27" spans="1:12" ht="18" customHeight="1" x14ac:dyDescent="0.25">
      <c r="A27" s="10"/>
      <c r="B27" s="37"/>
      <c r="C27" s="27"/>
      <c r="D27" s="27"/>
      <c r="E27" s="27"/>
      <c r="F27" s="27"/>
      <c r="G27" s="28"/>
      <c r="J27" s="7"/>
      <c r="K27" s="8"/>
      <c r="L27" s="9"/>
    </row>
    <row r="28" spans="1:12" ht="18" customHeight="1" x14ac:dyDescent="0.25">
      <c r="A28" s="10"/>
      <c r="B28" s="37"/>
      <c r="C28" s="27"/>
      <c r="D28" s="27"/>
      <c r="E28" s="27"/>
      <c r="F28" s="27"/>
      <c r="G28" s="28"/>
      <c r="J28" s="7"/>
      <c r="K28" s="8"/>
      <c r="L28" s="9"/>
    </row>
    <row r="29" spans="1:12" ht="18" customHeight="1" x14ac:dyDescent="0.25">
      <c r="G29" s="31"/>
    </row>
    <row r="30" spans="1:12" ht="11.1" customHeight="1" x14ac:dyDescent="0.25"/>
    <row r="31" spans="1:12" ht="11.1" customHeight="1" x14ac:dyDescent="0.25">
      <c r="A31" s="32"/>
    </row>
    <row r="32" spans="1:12" ht="11.1" customHeight="1" x14ac:dyDescent="0.25">
      <c r="A32" s="32"/>
    </row>
    <row r="33" spans="1:7" ht="11.1" customHeight="1" x14ac:dyDescent="0.25">
      <c r="A33" s="33"/>
      <c r="B33" s="34"/>
    </row>
    <row r="34" spans="1:7" ht="11.1" customHeight="1" x14ac:dyDescent="0.25"/>
    <row r="35" spans="1:7" ht="11.1" customHeight="1" x14ac:dyDescent="0.25"/>
    <row r="36" spans="1:7" x14ac:dyDescent="0.25">
      <c r="A36" s="184"/>
      <c r="B36" s="184"/>
      <c r="C36" s="184"/>
      <c r="D36" s="184"/>
      <c r="E36" s="184"/>
      <c r="F36" s="184"/>
      <c r="G36" s="184"/>
    </row>
    <row r="37" spans="1:7" ht="19.5" x14ac:dyDescent="0.25">
      <c r="A37" s="14"/>
      <c r="B37" s="14"/>
      <c r="C37" s="35"/>
      <c r="D37" s="14"/>
      <c r="E37" s="14"/>
      <c r="F37" s="14"/>
      <c r="G37" s="14"/>
    </row>
    <row r="38" spans="1:7" ht="19.5" x14ac:dyDescent="0.25">
      <c r="A38" s="16"/>
      <c r="B38" s="17"/>
      <c r="C38" s="35"/>
      <c r="D38" s="17"/>
      <c r="E38" s="17"/>
      <c r="F38" s="17"/>
      <c r="G38" s="18"/>
    </row>
    <row r="39" spans="1:7" ht="15.75" x14ac:dyDescent="0.25">
      <c r="A39" s="11"/>
      <c r="B39" s="11"/>
      <c r="C39" s="2"/>
      <c r="D39" s="11"/>
      <c r="E39" s="11"/>
      <c r="F39" s="11"/>
      <c r="G39" s="19"/>
    </row>
    <row r="40" spans="1:7" ht="15.75" x14ac:dyDescent="0.25">
      <c r="A40" s="13"/>
      <c r="B40" s="21"/>
      <c r="C40" s="36"/>
      <c r="D40" s="14"/>
      <c r="E40" s="14"/>
      <c r="F40" s="14"/>
      <c r="G40" s="20"/>
    </row>
    <row r="41" spans="1:7" ht="15.75" x14ac:dyDescent="0.25">
      <c r="A41" s="13"/>
      <c r="B41" s="21"/>
      <c r="C41" s="36"/>
      <c r="D41" s="14"/>
      <c r="E41" s="14"/>
      <c r="F41" s="14"/>
      <c r="G41" s="20"/>
    </row>
    <row r="42" spans="1:7" x14ac:dyDescent="0.25">
      <c r="A42" s="13"/>
      <c r="B42" s="21"/>
      <c r="C42" s="14"/>
      <c r="D42" s="14"/>
      <c r="E42" s="14"/>
      <c r="F42" s="14"/>
      <c r="G42" s="20"/>
    </row>
    <row r="43" spans="1:7" x14ac:dyDescent="0.25">
      <c r="A43" s="13"/>
      <c r="B43" s="21"/>
      <c r="C43" s="14"/>
      <c r="D43" s="14"/>
      <c r="E43" s="14"/>
      <c r="F43" s="14"/>
      <c r="G43" s="20"/>
    </row>
    <row r="44" spans="1:7" x14ac:dyDescent="0.25">
      <c r="A44" s="13"/>
      <c r="B44" s="21"/>
      <c r="C44" s="14"/>
      <c r="D44" s="14"/>
      <c r="E44" s="14"/>
      <c r="F44" s="14"/>
      <c r="G44" s="20"/>
    </row>
    <row r="45" spans="1:7" x14ac:dyDescent="0.25">
      <c r="A45" s="13"/>
      <c r="B45" s="21"/>
      <c r="C45" s="14"/>
      <c r="D45" s="14"/>
      <c r="E45" s="14"/>
      <c r="F45" s="14"/>
      <c r="G45" s="20"/>
    </row>
    <row r="46" spans="1:7" x14ac:dyDescent="0.25">
      <c r="A46" s="13"/>
      <c r="B46" s="21"/>
      <c r="C46" s="14"/>
      <c r="D46" s="14"/>
      <c r="E46" s="14"/>
      <c r="F46" s="14"/>
      <c r="G46" s="20"/>
    </row>
    <row r="47" spans="1:7" x14ac:dyDescent="0.25">
      <c r="A47" s="13"/>
      <c r="B47" s="21"/>
      <c r="C47" s="14"/>
      <c r="D47" s="14"/>
      <c r="E47" s="14"/>
      <c r="F47" s="14"/>
      <c r="G47" s="20"/>
    </row>
    <row r="48" spans="1:7" x14ac:dyDescent="0.25">
      <c r="A48" s="13"/>
      <c r="B48" s="21"/>
      <c r="C48" s="14"/>
      <c r="D48" s="14"/>
      <c r="E48" s="14"/>
      <c r="F48" s="14"/>
      <c r="G48" s="20"/>
    </row>
    <row r="49" spans="1:7" x14ac:dyDescent="0.25">
      <c r="A49" s="13"/>
      <c r="B49" s="21"/>
      <c r="C49" s="21"/>
      <c r="D49" s="21"/>
      <c r="E49" s="14"/>
      <c r="F49" s="14"/>
      <c r="G49" s="20"/>
    </row>
    <row r="50" spans="1:7" x14ac:dyDescent="0.25">
      <c r="A50" s="13"/>
      <c r="B50" s="21"/>
      <c r="C50" s="14"/>
      <c r="D50" s="14"/>
      <c r="E50" s="14"/>
      <c r="F50" s="14"/>
      <c r="G50" s="20"/>
    </row>
    <row r="51" spans="1:7" x14ac:dyDescent="0.25">
      <c r="A51" s="13"/>
      <c r="B51" s="21"/>
      <c r="C51" s="14"/>
      <c r="D51" s="14"/>
      <c r="E51" s="14"/>
      <c r="F51" s="14"/>
      <c r="G51" s="20"/>
    </row>
    <row r="52" spans="1:7" x14ac:dyDescent="0.25">
      <c r="A52" s="13"/>
      <c r="B52" s="21"/>
      <c r="C52" s="14"/>
      <c r="D52" s="14"/>
      <c r="E52" s="14"/>
      <c r="F52" s="14"/>
      <c r="G52" s="20"/>
    </row>
    <row r="53" spans="1:7" x14ac:dyDescent="0.25">
      <c r="A53" s="13"/>
      <c r="B53" s="21"/>
      <c r="C53" s="14"/>
      <c r="D53" s="14"/>
      <c r="E53" s="14"/>
      <c r="F53" s="14"/>
      <c r="G53" s="20"/>
    </row>
    <row r="54" spans="1:7" x14ac:dyDescent="0.25">
      <c r="A54" s="13"/>
      <c r="B54" s="21"/>
      <c r="C54" s="14"/>
      <c r="D54" s="14"/>
      <c r="E54" s="14"/>
      <c r="F54" s="14"/>
      <c r="G54" s="20"/>
    </row>
    <row r="55" spans="1:7" x14ac:dyDescent="0.25">
      <c r="A55" s="13"/>
      <c r="B55" s="21"/>
      <c r="C55" s="14"/>
      <c r="D55" s="14"/>
      <c r="E55" s="14"/>
      <c r="F55" s="14"/>
      <c r="G55" s="20"/>
    </row>
    <row r="56" spans="1:7" x14ac:dyDescent="0.25">
      <c r="A56" s="13"/>
      <c r="B56" s="21"/>
      <c r="C56" s="14"/>
      <c r="D56" s="14"/>
      <c r="E56" s="14"/>
      <c r="F56" s="14"/>
      <c r="G56" s="20"/>
    </row>
    <row r="57" spans="1:7" x14ac:dyDescent="0.25">
      <c r="A57" s="13"/>
      <c r="B57" s="21"/>
      <c r="C57" s="14"/>
      <c r="D57" s="14"/>
      <c r="E57" s="14"/>
      <c r="F57" s="14"/>
      <c r="G57" s="20"/>
    </row>
    <row r="58" spans="1:7" x14ac:dyDescent="0.25">
      <c r="A58" s="13"/>
      <c r="B58" s="21"/>
      <c r="C58" s="14"/>
      <c r="D58" s="14"/>
      <c r="E58" s="14"/>
      <c r="F58" s="14"/>
      <c r="G58" s="20"/>
    </row>
    <row r="59" spans="1:7" ht="15" customHeight="1" x14ac:dyDescent="0.25">
      <c r="A59" s="13"/>
      <c r="B59" s="14"/>
      <c r="C59" s="14"/>
      <c r="D59" s="14"/>
      <c r="E59" s="14"/>
      <c r="F59" s="14"/>
      <c r="G59" s="15"/>
    </row>
    <row r="60" spans="1:7" x14ac:dyDescent="0.25">
      <c r="A60" s="16"/>
      <c r="B60" s="17"/>
      <c r="C60" s="17"/>
      <c r="D60" s="17"/>
      <c r="E60" s="17"/>
      <c r="F60" s="17"/>
      <c r="G60" s="18"/>
    </row>
    <row r="61" spans="1:7" x14ac:dyDescent="0.25">
      <c r="A61" s="16"/>
      <c r="B61" s="11"/>
      <c r="C61" s="11"/>
      <c r="D61" s="11"/>
      <c r="E61" s="11"/>
      <c r="F61" s="11"/>
      <c r="G61" s="12"/>
    </row>
    <row r="62" spans="1:7" x14ac:dyDescent="0.25">
      <c r="A62" s="13"/>
      <c r="B62" s="21"/>
      <c r="C62" s="14"/>
      <c r="D62" s="14"/>
      <c r="E62" s="14"/>
      <c r="F62" s="14"/>
      <c r="G62" s="20"/>
    </row>
    <row r="63" spans="1:7" x14ac:dyDescent="0.25">
      <c r="A63" s="13"/>
      <c r="B63" s="21"/>
      <c r="C63" s="14"/>
      <c r="D63" s="14"/>
      <c r="E63" s="14"/>
      <c r="F63" s="14"/>
      <c r="G63" s="20"/>
    </row>
    <row r="64" spans="1:7" x14ac:dyDescent="0.25">
      <c r="A64" s="13"/>
      <c r="B64" s="21"/>
      <c r="C64" s="14"/>
      <c r="D64" s="14"/>
      <c r="E64" s="14"/>
      <c r="F64" s="14"/>
      <c r="G64" s="20"/>
    </row>
    <row r="65" spans="1:7" x14ac:dyDescent="0.25">
      <c r="A65" s="13"/>
      <c r="B65" s="21"/>
      <c r="C65" s="14"/>
      <c r="D65" s="14"/>
      <c r="E65" s="14"/>
      <c r="F65" s="14"/>
      <c r="G65" s="20"/>
    </row>
    <row r="66" spans="1:7" x14ac:dyDescent="0.25">
      <c r="A66" s="13"/>
      <c r="B66" s="21"/>
      <c r="C66" s="14"/>
      <c r="D66" s="14"/>
      <c r="E66" s="14"/>
      <c r="F66" s="14"/>
      <c r="G66" s="20"/>
    </row>
    <row r="67" spans="1:7" x14ac:dyDescent="0.25">
      <c r="A67" s="13"/>
      <c r="B67" s="21"/>
      <c r="C67" s="14"/>
      <c r="D67" s="14"/>
      <c r="E67" s="14"/>
      <c r="F67" s="14"/>
      <c r="G67" s="20"/>
    </row>
    <row r="68" spans="1:7" x14ac:dyDescent="0.25">
      <c r="A68" s="13"/>
      <c r="B68" s="21"/>
      <c r="C68" s="14"/>
      <c r="D68" s="14"/>
      <c r="E68" s="14"/>
      <c r="F68" s="14"/>
      <c r="G68" s="20"/>
    </row>
    <row r="69" spans="1:7" x14ac:dyDescent="0.25">
      <c r="A69" s="13"/>
      <c r="B69" s="21"/>
      <c r="C69" s="14"/>
      <c r="D69" s="14"/>
      <c r="E69" s="14"/>
      <c r="F69" s="14"/>
      <c r="G69" s="20"/>
    </row>
    <row r="70" spans="1:7" x14ac:dyDescent="0.25">
      <c r="A70" s="13"/>
      <c r="B70" s="21"/>
      <c r="C70" s="14"/>
      <c r="D70" s="14"/>
      <c r="E70" s="14"/>
      <c r="F70" s="14"/>
      <c r="G70" s="20"/>
    </row>
    <row r="71" spans="1:7" x14ac:dyDescent="0.25">
      <c r="A71" s="13"/>
      <c r="B71" s="21"/>
      <c r="C71" s="14"/>
      <c r="D71" s="14"/>
      <c r="E71" s="14"/>
      <c r="F71" s="14"/>
      <c r="G71" s="20"/>
    </row>
    <row r="72" spans="1:7" x14ac:dyDescent="0.25">
      <c r="A72" s="13"/>
      <c r="B72" s="21"/>
      <c r="C72" s="14"/>
      <c r="D72" s="14"/>
      <c r="E72" s="14"/>
      <c r="F72" s="14"/>
      <c r="G72" s="20"/>
    </row>
    <row r="73" spans="1:7" x14ac:dyDescent="0.25">
      <c r="A73" s="13"/>
      <c r="B73" s="21"/>
      <c r="C73" s="14"/>
      <c r="D73" s="14"/>
      <c r="E73" s="14"/>
      <c r="F73" s="14"/>
      <c r="G73" s="20"/>
    </row>
    <row r="74" spans="1:7" x14ac:dyDescent="0.25">
      <c r="A74" s="185"/>
      <c r="B74" s="185"/>
      <c r="C74" s="185"/>
      <c r="D74" s="185"/>
      <c r="E74" s="185"/>
      <c r="F74" s="185"/>
      <c r="G74" s="185"/>
    </row>
    <row r="75" spans="1:7" x14ac:dyDescent="0.25">
      <c r="A75" s="22"/>
      <c r="B75" s="22"/>
      <c r="C75" s="22"/>
      <c r="D75" s="22"/>
      <c r="E75" s="22"/>
      <c r="F75" s="22"/>
      <c r="G75" s="22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D77" s="21"/>
      <c r="E77" s="21"/>
      <c r="F77" s="21"/>
      <c r="G77" s="21"/>
    </row>
    <row r="78" spans="1:7" ht="11.1" customHeight="1" x14ac:dyDescent="0.25"/>
    <row r="79" spans="1:7" ht="11.1" customHeight="1" x14ac:dyDescent="0.25"/>
    <row r="80" spans="1:7" ht="11.1" customHeight="1" x14ac:dyDescent="0.25"/>
    <row r="81" ht="11.1" customHeight="1" x14ac:dyDescent="0.25"/>
    <row r="82" ht="11.1" customHeight="1" x14ac:dyDescent="0.25"/>
  </sheetData>
  <mergeCells count="6">
    <mergeCell ref="J14:L14"/>
    <mergeCell ref="A36:G36"/>
    <mergeCell ref="A74:G74"/>
    <mergeCell ref="C11:G11"/>
    <mergeCell ref="C12:G12"/>
    <mergeCell ref="A14:F14"/>
  </mergeCells>
  <hyperlinks>
    <hyperlink ref="B15:F15" location="'Superficie Nacional'!A1" display="Superficie nacional"/>
    <hyperlink ref="B16:F16" location="'Superficie regional'!A1" display="Superficie regional"/>
    <hyperlink ref="B17" location="'Serie Historica superficie'!A1" display="Serie histórica de superficie nacional"/>
    <hyperlink ref="B18" location="Tamaño_Huertos!A1" display="Tamaño de huertos "/>
    <hyperlink ref="B19" location="'Numero de predios'!A1" display="Numero de huertos"/>
    <hyperlink ref="B20" location="'Infraestructura fruticola'!A1" display="Infraestructura frutícola"/>
    <hyperlink ref="B21" location="'Producción_hasta 2004'!A1" display="'Producción_hasta 2004"/>
  </hyperlinks>
  <pageMargins left="1.5354330708661419" right="0.19685039370078741" top="1.1811023622047245" bottom="1.0236220472440944" header="0.31496062992125984" footer="0.31496062992125984"/>
  <pageSetup scale="94" orientation="portrait" horizontalDpi="4294967294" verticalDpi="4294967294" r:id="rId1"/>
  <rowBreaks count="1" manualBreakCount="1">
    <brk id="3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="115" zoomScaleNormal="115" zoomScaleSheetLayoutView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22" style="60" customWidth="1"/>
    <col min="2" max="3" width="8.5703125" style="60" bestFit="1" customWidth="1"/>
    <col min="4" max="4" width="8.5703125" style="61" bestFit="1" customWidth="1"/>
    <col min="5" max="8" width="8.5703125" style="60" bestFit="1" customWidth="1"/>
    <col min="9" max="9" width="8.5703125" style="60" customWidth="1"/>
    <col min="10" max="10" width="9.85546875" style="60" bestFit="1" customWidth="1"/>
    <col min="11" max="243" width="11.42578125" style="60"/>
    <col min="244" max="244" width="26.5703125" style="60" customWidth="1"/>
    <col min="245" max="246" width="12.42578125" style="60" customWidth="1"/>
    <col min="247" max="257" width="11.42578125" style="60"/>
    <col min="258" max="258" width="12" style="60" bestFit="1" customWidth="1"/>
    <col min="259" max="259" width="11.42578125" style="60"/>
    <col min="260" max="260" width="11.5703125" style="60" bestFit="1" customWidth="1"/>
    <col min="261" max="261" width="11.5703125" style="60" customWidth="1"/>
    <col min="262" max="262" width="11.42578125" style="60" customWidth="1"/>
    <col min="263" max="499" width="11.42578125" style="60"/>
    <col min="500" max="500" width="26.5703125" style="60" customWidth="1"/>
    <col min="501" max="502" width="12.42578125" style="60" customWidth="1"/>
    <col min="503" max="513" width="11.42578125" style="60"/>
    <col min="514" max="514" width="12" style="60" bestFit="1" customWidth="1"/>
    <col min="515" max="515" width="11.42578125" style="60"/>
    <col min="516" max="516" width="11.5703125" style="60" bestFit="1" customWidth="1"/>
    <col min="517" max="517" width="11.5703125" style="60" customWidth="1"/>
    <col min="518" max="518" width="11.42578125" style="60" customWidth="1"/>
    <col min="519" max="755" width="11.42578125" style="60"/>
    <col min="756" max="756" width="26.5703125" style="60" customWidth="1"/>
    <col min="757" max="758" width="12.42578125" style="60" customWidth="1"/>
    <col min="759" max="769" width="11.42578125" style="60"/>
    <col min="770" max="770" width="12" style="60" bestFit="1" customWidth="1"/>
    <col min="771" max="771" width="11.42578125" style="60"/>
    <col min="772" max="772" width="11.5703125" style="60" bestFit="1" customWidth="1"/>
    <col min="773" max="773" width="11.5703125" style="60" customWidth="1"/>
    <col min="774" max="774" width="11.42578125" style="60" customWidth="1"/>
    <col min="775" max="1011" width="11.42578125" style="60"/>
    <col min="1012" max="1012" width="26.5703125" style="60" customWidth="1"/>
    <col min="1013" max="1014" width="12.42578125" style="60" customWidth="1"/>
    <col min="1015" max="1025" width="11.42578125" style="60"/>
    <col min="1026" max="1026" width="12" style="60" bestFit="1" customWidth="1"/>
    <col min="1027" max="1027" width="11.42578125" style="60"/>
    <col min="1028" max="1028" width="11.5703125" style="60" bestFit="1" customWidth="1"/>
    <col min="1029" max="1029" width="11.5703125" style="60" customWidth="1"/>
    <col min="1030" max="1030" width="11.42578125" style="60" customWidth="1"/>
    <col min="1031" max="1267" width="11.42578125" style="60"/>
    <col min="1268" max="1268" width="26.5703125" style="60" customWidth="1"/>
    <col min="1269" max="1270" width="12.42578125" style="60" customWidth="1"/>
    <col min="1271" max="1281" width="11.42578125" style="60"/>
    <col min="1282" max="1282" width="12" style="60" bestFit="1" customWidth="1"/>
    <col min="1283" max="1283" width="11.42578125" style="60"/>
    <col min="1284" max="1284" width="11.5703125" style="60" bestFit="1" customWidth="1"/>
    <col min="1285" max="1285" width="11.5703125" style="60" customWidth="1"/>
    <col min="1286" max="1286" width="11.42578125" style="60" customWidth="1"/>
    <col min="1287" max="1523" width="11.42578125" style="60"/>
    <col min="1524" max="1524" width="26.5703125" style="60" customWidth="1"/>
    <col min="1525" max="1526" width="12.42578125" style="60" customWidth="1"/>
    <col min="1527" max="1537" width="11.42578125" style="60"/>
    <col min="1538" max="1538" width="12" style="60" bestFit="1" customWidth="1"/>
    <col min="1539" max="1539" width="11.42578125" style="60"/>
    <col min="1540" max="1540" width="11.5703125" style="60" bestFit="1" customWidth="1"/>
    <col min="1541" max="1541" width="11.5703125" style="60" customWidth="1"/>
    <col min="1542" max="1542" width="11.42578125" style="60" customWidth="1"/>
    <col min="1543" max="1779" width="11.42578125" style="60"/>
    <col min="1780" max="1780" width="26.5703125" style="60" customWidth="1"/>
    <col min="1781" max="1782" width="12.42578125" style="60" customWidth="1"/>
    <col min="1783" max="1793" width="11.42578125" style="60"/>
    <col min="1794" max="1794" width="12" style="60" bestFit="1" customWidth="1"/>
    <col min="1795" max="1795" width="11.42578125" style="60"/>
    <col min="1796" max="1796" width="11.5703125" style="60" bestFit="1" customWidth="1"/>
    <col min="1797" max="1797" width="11.5703125" style="60" customWidth="1"/>
    <col min="1798" max="1798" width="11.42578125" style="60" customWidth="1"/>
    <col min="1799" max="2035" width="11.42578125" style="60"/>
    <col min="2036" max="2036" width="26.5703125" style="60" customWidth="1"/>
    <col min="2037" max="2038" width="12.42578125" style="60" customWidth="1"/>
    <col min="2039" max="2049" width="11.42578125" style="60"/>
    <col min="2050" max="2050" width="12" style="60" bestFit="1" customWidth="1"/>
    <col min="2051" max="2051" width="11.42578125" style="60"/>
    <col min="2052" max="2052" width="11.5703125" style="60" bestFit="1" customWidth="1"/>
    <col min="2053" max="2053" width="11.5703125" style="60" customWidth="1"/>
    <col min="2054" max="2054" width="11.42578125" style="60" customWidth="1"/>
    <col min="2055" max="2291" width="11.42578125" style="60"/>
    <col min="2292" max="2292" width="26.5703125" style="60" customWidth="1"/>
    <col min="2293" max="2294" width="12.42578125" style="60" customWidth="1"/>
    <col min="2295" max="2305" width="11.42578125" style="60"/>
    <col min="2306" max="2306" width="12" style="60" bestFit="1" customWidth="1"/>
    <col min="2307" max="2307" width="11.42578125" style="60"/>
    <col min="2308" max="2308" width="11.5703125" style="60" bestFit="1" customWidth="1"/>
    <col min="2309" max="2309" width="11.5703125" style="60" customWidth="1"/>
    <col min="2310" max="2310" width="11.42578125" style="60" customWidth="1"/>
    <col min="2311" max="2547" width="11.42578125" style="60"/>
    <col min="2548" max="2548" width="26.5703125" style="60" customWidth="1"/>
    <col min="2549" max="2550" width="12.42578125" style="60" customWidth="1"/>
    <col min="2551" max="2561" width="11.42578125" style="60"/>
    <col min="2562" max="2562" width="12" style="60" bestFit="1" customWidth="1"/>
    <col min="2563" max="2563" width="11.42578125" style="60"/>
    <col min="2564" max="2564" width="11.5703125" style="60" bestFit="1" customWidth="1"/>
    <col min="2565" max="2565" width="11.5703125" style="60" customWidth="1"/>
    <col min="2566" max="2566" width="11.42578125" style="60" customWidth="1"/>
    <col min="2567" max="2803" width="11.42578125" style="60"/>
    <col min="2804" max="2804" width="26.5703125" style="60" customWidth="1"/>
    <col min="2805" max="2806" width="12.42578125" style="60" customWidth="1"/>
    <col min="2807" max="2817" width="11.42578125" style="60"/>
    <col min="2818" max="2818" width="12" style="60" bestFit="1" customWidth="1"/>
    <col min="2819" max="2819" width="11.42578125" style="60"/>
    <col min="2820" max="2820" width="11.5703125" style="60" bestFit="1" customWidth="1"/>
    <col min="2821" max="2821" width="11.5703125" style="60" customWidth="1"/>
    <col min="2822" max="2822" width="11.42578125" style="60" customWidth="1"/>
    <col min="2823" max="3059" width="11.42578125" style="60"/>
    <col min="3060" max="3060" width="26.5703125" style="60" customWidth="1"/>
    <col min="3061" max="3062" width="12.42578125" style="60" customWidth="1"/>
    <col min="3063" max="3073" width="11.42578125" style="60"/>
    <col min="3074" max="3074" width="12" style="60" bestFit="1" customWidth="1"/>
    <col min="3075" max="3075" width="11.42578125" style="60"/>
    <col min="3076" max="3076" width="11.5703125" style="60" bestFit="1" customWidth="1"/>
    <col min="3077" max="3077" width="11.5703125" style="60" customWidth="1"/>
    <col min="3078" max="3078" width="11.42578125" style="60" customWidth="1"/>
    <col min="3079" max="3315" width="11.42578125" style="60"/>
    <col min="3316" max="3316" width="26.5703125" style="60" customWidth="1"/>
    <col min="3317" max="3318" width="12.42578125" style="60" customWidth="1"/>
    <col min="3319" max="3329" width="11.42578125" style="60"/>
    <col min="3330" max="3330" width="12" style="60" bestFit="1" customWidth="1"/>
    <col min="3331" max="3331" width="11.42578125" style="60"/>
    <col min="3332" max="3332" width="11.5703125" style="60" bestFit="1" customWidth="1"/>
    <col min="3333" max="3333" width="11.5703125" style="60" customWidth="1"/>
    <col min="3334" max="3334" width="11.42578125" style="60" customWidth="1"/>
    <col min="3335" max="3571" width="11.42578125" style="60"/>
    <col min="3572" max="3572" width="26.5703125" style="60" customWidth="1"/>
    <col min="3573" max="3574" width="12.42578125" style="60" customWidth="1"/>
    <col min="3575" max="3585" width="11.42578125" style="60"/>
    <col min="3586" max="3586" width="12" style="60" bestFit="1" customWidth="1"/>
    <col min="3587" max="3587" width="11.42578125" style="60"/>
    <col min="3588" max="3588" width="11.5703125" style="60" bestFit="1" customWidth="1"/>
    <col min="3589" max="3589" width="11.5703125" style="60" customWidth="1"/>
    <col min="3590" max="3590" width="11.42578125" style="60" customWidth="1"/>
    <col min="3591" max="3827" width="11.42578125" style="60"/>
    <col min="3828" max="3828" width="26.5703125" style="60" customWidth="1"/>
    <col min="3829" max="3830" width="12.42578125" style="60" customWidth="1"/>
    <col min="3831" max="3841" width="11.42578125" style="60"/>
    <col min="3842" max="3842" width="12" style="60" bestFit="1" customWidth="1"/>
    <col min="3843" max="3843" width="11.42578125" style="60"/>
    <col min="3844" max="3844" width="11.5703125" style="60" bestFit="1" customWidth="1"/>
    <col min="3845" max="3845" width="11.5703125" style="60" customWidth="1"/>
    <col min="3846" max="3846" width="11.42578125" style="60" customWidth="1"/>
    <col min="3847" max="4083" width="11.42578125" style="60"/>
    <col min="4084" max="4084" width="26.5703125" style="60" customWidth="1"/>
    <col min="4085" max="4086" width="12.42578125" style="60" customWidth="1"/>
    <col min="4087" max="4097" width="11.42578125" style="60"/>
    <col min="4098" max="4098" width="12" style="60" bestFit="1" customWidth="1"/>
    <col min="4099" max="4099" width="11.42578125" style="60"/>
    <col min="4100" max="4100" width="11.5703125" style="60" bestFit="1" customWidth="1"/>
    <col min="4101" max="4101" width="11.5703125" style="60" customWidth="1"/>
    <col min="4102" max="4102" width="11.42578125" style="60" customWidth="1"/>
    <col min="4103" max="4339" width="11.42578125" style="60"/>
    <col min="4340" max="4340" width="26.5703125" style="60" customWidth="1"/>
    <col min="4341" max="4342" width="12.42578125" style="60" customWidth="1"/>
    <col min="4343" max="4353" width="11.42578125" style="60"/>
    <col min="4354" max="4354" width="12" style="60" bestFit="1" customWidth="1"/>
    <col min="4355" max="4355" width="11.42578125" style="60"/>
    <col min="4356" max="4356" width="11.5703125" style="60" bestFit="1" customWidth="1"/>
    <col min="4357" max="4357" width="11.5703125" style="60" customWidth="1"/>
    <col min="4358" max="4358" width="11.42578125" style="60" customWidth="1"/>
    <col min="4359" max="4595" width="11.42578125" style="60"/>
    <col min="4596" max="4596" width="26.5703125" style="60" customWidth="1"/>
    <col min="4597" max="4598" width="12.42578125" style="60" customWidth="1"/>
    <col min="4599" max="4609" width="11.42578125" style="60"/>
    <col min="4610" max="4610" width="12" style="60" bestFit="1" customWidth="1"/>
    <col min="4611" max="4611" width="11.42578125" style="60"/>
    <col min="4612" max="4612" width="11.5703125" style="60" bestFit="1" customWidth="1"/>
    <col min="4613" max="4613" width="11.5703125" style="60" customWidth="1"/>
    <col min="4614" max="4614" width="11.42578125" style="60" customWidth="1"/>
    <col min="4615" max="4851" width="11.42578125" style="60"/>
    <col min="4852" max="4852" width="26.5703125" style="60" customWidth="1"/>
    <col min="4853" max="4854" width="12.42578125" style="60" customWidth="1"/>
    <col min="4855" max="4865" width="11.42578125" style="60"/>
    <col min="4866" max="4866" width="12" style="60" bestFit="1" customWidth="1"/>
    <col min="4867" max="4867" width="11.42578125" style="60"/>
    <col min="4868" max="4868" width="11.5703125" style="60" bestFit="1" customWidth="1"/>
    <col min="4869" max="4869" width="11.5703125" style="60" customWidth="1"/>
    <col min="4870" max="4870" width="11.42578125" style="60" customWidth="1"/>
    <col min="4871" max="5107" width="11.42578125" style="60"/>
    <col min="5108" max="5108" width="26.5703125" style="60" customWidth="1"/>
    <col min="5109" max="5110" width="12.42578125" style="60" customWidth="1"/>
    <col min="5111" max="5121" width="11.42578125" style="60"/>
    <col min="5122" max="5122" width="12" style="60" bestFit="1" customWidth="1"/>
    <col min="5123" max="5123" width="11.42578125" style="60"/>
    <col min="5124" max="5124" width="11.5703125" style="60" bestFit="1" customWidth="1"/>
    <col min="5125" max="5125" width="11.5703125" style="60" customWidth="1"/>
    <col min="5126" max="5126" width="11.42578125" style="60" customWidth="1"/>
    <col min="5127" max="5363" width="11.42578125" style="60"/>
    <col min="5364" max="5364" width="26.5703125" style="60" customWidth="1"/>
    <col min="5365" max="5366" width="12.42578125" style="60" customWidth="1"/>
    <col min="5367" max="5377" width="11.42578125" style="60"/>
    <col min="5378" max="5378" width="12" style="60" bestFit="1" customWidth="1"/>
    <col min="5379" max="5379" width="11.42578125" style="60"/>
    <col min="5380" max="5380" width="11.5703125" style="60" bestFit="1" customWidth="1"/>
    <col min="5381" max="5381" width="11.5703125" style="60" customWidth="1"/>
    <col min="5382" max="5382" width="11.42578125" style="60" customWidth="1"/>
    <col min="5383" max="5619" width="11.42578125" style="60"/>
    <col min="5620" max="5620" width="26.5703125" style="60" customWidth="1"/>
    <col min="5621" max="5622" width="12.42578125" style="60" customWidth="1"/>
    <col min="5623" max="5633" width="11.42578125" style="60"/>
    <col min="5634" max="5634" width="12" style="60" bestFit="1" customWidth="1"/>
    <col min="5635" max="5635" width="11.42578125" style="60"/>
    <col min="5636" max="5636" width="11.5703125" style="60" bestFit="1" customWidth="1"/>
    <col min="5637" max="5637" width="11.5703125" style="60" customWidth="1"/>
    <col min="5638" max="5638" width="11.42578125" style="60" customWidth="1"/>
    <col min="5639" max="5875" width="11.42578125" style="60"/>
    <col min="5876" max="5876" width="26.5703125" style="60" customWidth="1"/>
    <col min="5877" max="5878" width="12.42578125" style="60" customWidth="1"/>
    <col min="5879" max="5889" width="11.42578125" style="60"/>
    <col min="5890" max="5890" width="12" style="60" bestFit="1" customWidth="1"/>
    <col min="5891" max="5891" width="11.42578125" style="60"/>
    <col min="5892" max="5892" width="11.5703125" style="60" bestFit="1" customWidth="1"/>
    <col min="5893" max="5893" width="11.5703125" style="60" customWidth="1"/>
    <col min="5894" max="5894" width="11.42578125" style="60" customWidth="1"/>
    <col min="5895" max="6131" width="11.42578125" style="60"/>
    <col min="6132" max="6132" width="26.5703125" style="60" customWidth="1"/>
    <col min="6133" max="6134" width="12.42578125" style="60" customWidth="1"/>
    <col min="6135" max="6145" width="11.42578125" style="60"/>
    <col min="6146" max="6146" width="12" style="60" bestFit="1" customWidth="1"/>
    <col min="6147" max="6147" width="11.42578125" style="60"/>
    <col min="6148" max="6148" width="11.5703125" style="60" bestFit="1" customWidth="1"/>
    <col min="6149" max="6149" width="11.5703125" style="60" customWidth="1"/>
    <col min="6150" max="6150" width="11.42578125" style="60" customWidth="1"/>
    <col min="6151" max="6387" width="11.42578125" style="60"/>
    <col min="6388" max="6388" width="26.5703125" style="60" customWidth="1"/>
    <col min="6389" max="6390" width="12.42578125" style="60" customWidth="1"/>
    <col min="6391" max="6401" width="11.42578125" style="60"/>
    <col min="6402" max="6402" width="12" style="60" bestFit="1" customWidth="1"/>
    <col min="6403" max="6403" width="11.42578125" style="60"/>
    <col min="6404" max="6404" width="11.5703125" style="60" bestFit="1" customWidth="1"/>
    <col min="6405" max="6405" width="11.5703125" style="60" customWidth="1"/>
    <col min="6406" max="6406" width="11.42578125" style="60" customWidth="1"/>
    <col min="6407" max="6643" width="11.42578125" style="60"/>
    <col min="6644" max="6644" width="26.5703125" style="60" customWidth="1"/>
    <col min="6645" max="6646" width="12.42578125" style="60" customWidth="1"/>
    <col min="6647" max="6657" width="11.42578125" style="60"/>
    <col min="6658" max="6658" width="12" style="60" bestFit="1" customWidth="1"/>
    <col min="6659" max="6659" width="11.42578125" style="60"/>
    <col min="6660" max="6660" width="11.5703125" style="60" bestFit="1" customWidth="1"/>
    <col min="6661" max="6661" width="11.5703125" style="60" customWidth="1"/>
    <col min="6662" max="6662" width="11.42578125" style="60" customWidth="1"/>
    <col min="6663" max="6899" width="11.42578125" style="60"/>
    <col min="6900" max="6900" width="26.5703125" style="60" customWidth="1"/>
    <col min="6901" max="6902" width="12.42578125" style="60" customWidth="1"/>
    <col min="6903" max="6913" width="11.42578125" style="60"/>
    <col min="6914" max="6914" width="12" style="60" bestFit="1" customWidth="1"/>
    <col min="6915" max="6915" width="11.42578125" style="60"/>
    <col min="6916" max="6916" width="11.5703125" style="60" bestFit="1" customWidth="1"/>
    <col min="6917" max="6917" width="11.5703125" style="60" customWidth="1"/>
    <col min="6918" max="6918" width="11.42578125" style="60" customWidth="1"/>
    <col min="6919" max="7155" width="11.42578125" style="60"/>
    <col min="7156" max="7156" width="26.5703125" style="60" customWidth="1"/>
    <col min="7157" max="7158" width="12.42578125" style="60" customWidth="1"/>
    <col min="7159" max="7169" width="11.42578125" style="60"/>
    <col min="7170" max="7170" width="12" style="60" bestFit="1" customWidth="1"/>
    <col min="7171" max="7171" width="11.42578125" style="60"/>
    <col min="7172" max="7172" width="11.5703125" style="60" bestFit="1" customWidth="1"/>
    <col min="7173" max="7173" width="11.5703125" style="60" customWidth="1"/>
    <col min="7174" max="7174" width="11.42578125" style="60" customWidth="1"/>
    <col min="7175" max="7411" width="11.42578125" style="60"/>
    <col min="7412" max="7412" width="26.5703125" style="60" customWidth="1"/>
    <col min="7413" max="7414" width="12.42578125" style="60" customWidth="1"/>
    <col min="7415" max="7425" width="11.42578125" style="60"/>
    <col min="7426" max="7426" width="12" style="60" bestFit="1" customWidth="1"/>
    <col min="7427" max="7427" width="11.42578125" style="60"/>
    <col min="7428" max="7428" width="11.5703125" style="60" bestFit="1" customWidth="1"/>
    <col min="7429" max="7429" width="11.5703125" style="60" customWidth="1"/>
    <col min="7430" max="7430" width="11.42578125" style="60" customWidth="1"/>
    <col min="7431" max="7667" width="11.42578125" style="60"/>
    <col min="7668" max="7668" width="26.5703125" style="60" customWidth="1"/>
    <col min="7669" max="7670" width="12.42578125" style="60" customWidth="1"/>
    <col min="7671" max="7681" width="11.42578125" style="60"/>
    <col min="7682" max="7682" width="12" style="60" bestFit="1" customWidth="1"/>
    <col min="7683" max="7683" width="11.42578125" style="60"/>
    <col min="7684" max="7684" width="11.5703125" style="60" bestFit="1" customWidth="1"/>
    <col min="7685" max="7685" width="11.5703125" style="60" customWidth="1"/>
    <col min="7686" max="7686" width="11.42578125" style="60" customWidth="1"/>
    <col min="7687" max="7923" width="11.42578125" style="60"/>
    <col min="7924" max="7924" width="26.5703125" style="60" customWidth="1"/>
    <col min="7925" max="7926" width="12.42578125" style="60" customWidth="1"/>
    <col min="7927" max="7937" width="11.42578125" style="60"/>
    <col min="7938" max="7938" width="12" style="60" bestFit="1" customWidth="1"/>
    <col min="7939" max="7939" width="11.42578125" style="60"/>
    <col min="7940" max="7940" width="11.5703125" style="60" bestFit="1" customWidth="1"/>
    <col min="7941" max="7941" width="11.5703125" style="60" customWidth="1"/>
    <col min="7942" max="7942" width="11.42578125" style="60" customWidth="1"/>
    <col min="7943" max="8179" width="11.42578125" style="60"/>
    <col min="8180" max="8180" width="26.5703125" style="60" customWidth="1"/>
    <col min="8181" max="8182" width="12.42578125" style="60" customWidth="1"/>
    <col min="8183" max="8193" width="11.42578125" style="60"/>
    <col min="8194" max="8194" width="12" style="60" bestFit="1" customWidth="1"/>
    <col min="8195" max="8195" width="11.42578125" style="60"/>
    <col min="8196" max="8196" width="11.5703125" style="60" bestFit="1" customWidth="1"/>
    <col min="8197" max="8197" width="11.5703125" style="60" customWidth="1"/>
    <col min="8198" max="8198" width="11.42578125" style="60" customWidth="1"/>
    <col min="8199" max="8435" width="11.42578125" style="60"/>
    <col min="8436" max="8436" width="26.5703125" style="60" customWidth="1"/>
    <col min="8437" max="8438" width="12.42578125" style="60" customWidth="1"/>
    <col min="8439" max="8449" width="11.42578125" style="60"/>
    <col min="8450" max="8450" width="12" style="60" bestFit="1" customWidth="1"/>
    <col min="8451" max="8451" width="11.42578125" style="60"/>
    <col min="8452" max="8452" width="11.5703125" style="60" bestFit="1" customWidth="1"/>
    <col min="8453" max="8453" width="11.5703125" style="60" customWidth="1"/>
    <col min="8454" max="8454" width="11.42578125" style="60" customWidth="1"/>
    <col min="8455" max="8691" width="11.42578125" style="60"/>
    <col min="8692" max="8692" width="26.5703125" style="60" customWidth="1"/>
    <col min="8693" max="8694" width="12.42578125" style="60" customWidth="1"/>
    <col min="8695" max="8705" width="11.42578125" style="60"/>
    <col min="8706" max="8706" width="12" style="60" bestFit="1" customWidth="1"/>
    <col min="8707" max="8707" width="11.42578125" style="60"/>
    <col min="8708" max="8708" width="11.5703125" style="60" bestFit="1" customWidth="1"/>
    <col min="8709" max="8709" width="11.5703125" style="60" customWidth="1"/>
    <col min="8710" max="8710" width="11.42578125" style="60" customWidth="1"/>
    <col min="8711" max="8947" width="11.42578125" style="60"/>
    <col min="8948" max="8948" width="26.5703125" style="60" customWidth="1"/>
    <col min="8949" max="8950" width="12.42578125" style="60" customWidth="1"/>
    <col min="8951" max="8961" width="11.42578125" style="60"/>
    <col min="8962" max="8962" width="12" style="60" bestFit="1" customWidth="1"/>
    <col min="8963" max="8963" width="11.42578125" style="60"/>
    <col min="8964" max="8964" width="11.5703125" style="60" bestFit="1" customWidth="1"/>
    <col min="8965" max="8965" width="11.5703125" style="60" customWidth="1"/>
    <col min="8966" max="8966" width="11.42578125" style="60" customWidth="1"/>
    <col min="8967" max="9203" width="11.42578125" style="60"/>
    <col min="9204" max="9204" width="26.5703125" style="60" customWidth="1"/>
    <col min="9205" max="9206" width="12.42578125" style="60" customWidth="1"/>
    <col min="9207" max="9217" width="11.42578125" style="60"/>
    <col min="9218" max="9218" width="12" style="60" bestFit="1" customWidth="1"/>
    <col min="9219" max="9219" width="11.42578125" style="60"/>
    <col min="9220" max="9220" width="11.5703125" style="60" bestFit="1" customWidth="1"/>
    <col min="9221" max="9221" width="11.5703125" style="60" customWidth="1"/>
    <col min="9222" max="9222" width="11.42578125" style="60" customWidth="1"/>
    <col min="9223" max="9459" width="11.42578125" style="60"/>
    <col min="9460" max="9460" width="26.5703125" style="60" customWidth="1"/>
    <col min="9461" max="9462" width="12.42578125" style="60" customWidth="1"/>
    <col min="9463" max="9473" width="11.42578125" style="60"/>
    <col min="9474" max="9474" width="12" style="60" bestFit="1" customWidth="1"/>
    <col min="9475" max="9475" width="11.42578125" style="60"/>
    <col min="9476" max="9476" width="11.5703125" style="60" bestFit="1" customWidth="1"/>
    <col min="9477" max="9477" width="11.5703125" style="60" customWidth="1"/>
    <col min="9478" max="9478" width="11.42578125" style="60" customWidth="1"/>
    <col min="9479" max="9715" width="11.42578125" style="60"/>
    <col min="9716" max="9716" width="26.5703125" style="60" customWidth="1"/>
    <col min="9717" max="9718" width="12.42578125" style="60" customWidth="1"/>
    <col min="9719" max="9729" width="11.42578125" style="60"/>
    <col min="9730" max="9730" width="12" style="60" bestFit="1" customWidth="1"/>
    <col min="9731" max="9731" width="11.42578125" style="60"/>
    <col min="9732" max="9732" width="11.5703125" style="60" bestFit="1" customWidth="1"/>
    <col min="9733" max="9733" width="11.5703125" style="60" customWidth="1"/>
    <col min="9734" max="9734" width="11.42578125" style="60" customWidth="1"/>
    <col min="9735" max="9971" width="11.42578125" style="60"/>
    <col min="9972" max="9972" width="26.5703125" style="60" customWidth="1"/>
    <col min="9973" max="9974" width="12.42578125" style="60" customWidth="1"/>
    <col min="9975" max="9985" width="11.42578125" style="60"/>
    <col min="9986" max="9986" width="12" style="60" bestFit="1" customWidth="1"/>
    <col min="9987" max="9987" width="11.42578125" style="60"/>
    <col min="9988" max="9988" width="11.5703125" style="60" bestFit="1" customWidth="1"/>
    <col min="9989" max="9989" width="11.5703125" style="60" customWidth="1"/>
    <col min="9990" max="9990" width="11.42578125" style="60" customWidth="1"/>
    <col min="9991" max="10227" width="11.42578125" style="60"/>
    <col min="10228" max="10228" width="26.5703125" style="60" customWidth="1"/>
    <col min="10229" max="10230" width="12.42578125" style="60" customWidth="1"/>
    <col min="10231" max="10241" width="11.42578125" style="60"/>
    <col min="10242" max="10242" width="12" style="60" bestFit="1" customWidth="1"/>
    <col min="10243" max="10243" width="11.42578125" style="60"/>
    <col min="10244" max="10244" width="11.5703125" style="60" bestFit="1" customWidth="1"/>
    <col min="10245" max="10245" width="11.5703125" style="60" customWidth="1"/>
    <col min="10246" max="10246" width="11.42578125" style="60" customWidth="1"/>
    <col min="10247" max="10483" width="11.42578125" style="60"/>
    <col min="10484" max="10484" width="26.5703125" style="60" customWidth="1"/>
    <col min="10485" max="10486" width="12.42578125" style="60" customWidth="1"/>
    <col min="10487" max="10497" width="11.42578125" style="60"/>
    <col min="10498" max="10498" width="12" style="60" bestFit="1" customWidth="1"/>
    <col min="10499" max="10499" width="11.42578125" style="60"/>
    <col min="10500" max="10500" width="11.5703125" style="60" bestFit="1" customWidth="1"/>
    <col min="10501" max="10501" width="11.5703125" style="60" customWidth="1"/>
    <col min="10502" max="10502" width="11.42578125" style="60" customWidth="1"/>
    <col min="10503" max="10739" width="11.42578125" style="60"/>
    <col min="10740" max="10740" width="26.5703125" style="60" customWidth="1"/>
    <col min="10741" max="10742" width="12.42578125" style="60" customWidth="1"/>
    <col min="10743" max="10753" width="11.42578125" style="60"/>
    <col min="10754" max="10754" width="12" style="60" bestFit="1" customWidth="1"/>
    <col min="10755" max="10755" width="11.42578125" style="60"/>
    <col min="10756" max="10756" width="11.5703125" style="60" bestFit="1" customWidth="1"/>
    <col min="10757" max="10757" width="11.5703125" style="60" customWidth="1"/>
    <col min="10758" max="10758" width="11.42578125" style="60" customWidth="1"/>
    <col min="10759" max="10995" width="11.42578125" style="60"/>
    <col min="10996" max="10996" width="26.5703125" style="60" customWidth="1"/>
    <col min="10997" max="10998" width="12.42578125" style="60" customWidth="1"/>
    <col min="10999" max="11009" width="11.42578125" style="60"/>
    <col min="11010" max="11010" width="12" style="60" bestFit="1" customWidth="1"/>
    <col min="11011" max="11011" width="11.42578125" style="60"/>
    <col min="11012" max="11012" width="11.5703125" style="60" bestFit="1" customWidth="1"/>
    <col min="11013" max="11013" width="11.5703125" style="60" customWidth="1"/>
    <col min="11014" max="11014" width="11.42578125" style="60" customWidth="1"/>
    <col min="11015" max="11251" width="11.42578125" style="60"/>
    <col min="11252" max="11252" width="26.5703125" style="60" customWidth="1"/>
    <col min="11253" max="11254" width="12.42578125" style="60" customWidth="1"/>
    <col min="11255" max="11265" width="11.42578125" style="60"/>
    <col min="11266" max="11266" width="12" style="60" bestFit="1" customWidth="1"/>
    <col min="11267" max="11267" width="11.42578125" style="60"/>
    <col min="11268" max="11268" width="11.5703125" style="60" bestFit="1" customWidth="1"/>
    <col min="11269" max="11269" width="11.5703125" style="60" customWidth="1"/>
    <col min="11270" max="11270" width="11.42578125" style="60" customWidth="1"/>
    <col min="11271" max="11507" width="11.42578125" style="60"/>
    <col min="11508" max="11508" width="26.5703125" style="60" customWidth="1"/>
    <col min="11509" max="11510" width="12.42578125" style="60" customWidth="1"/>
    <col min="11511" max="11521" width="11.42578125" style="60"/>
    <col min="11522" max="11522" width="12" style="60" bestFit="1" customWidth="1"/>
    <col min="11523" max="11523" width="11.42578125" style="60"/>
    <col min="11524" max="11524" width="11.5703125" style="60" bestFit="1" customWidth="1"/>
    <col min="11525" max="11525" width="11.5703125" style="60" customWidth="1"/>
    <col min="11526" max="11526" width="11.42578125" style="60" customWidth="1"/>
    <col min="11527" max="11763" width="11.42578125" style="60"/>
    <col min="11764" max="11764" width="26.5703125" style="60" customWidth="1"/>
    <col min="11765" max="11766" width="12.42578125" style="60" customWidth="1"/>
    <col min="11767" max="11777" width="11.42578125" style="60"/>
    <col min="11778" max="11778" width="12" style="60" bestFit="1" customWidth="1"/>
    <col min="11779" max="11779" width="11.42578125" style="60"/>
    <col min="11780" max="11780" width="11.5703125" style="60" bestFit="1" customWidth="1"/>
    <col min="11781" max="11781" width="11.5703125" style="60" customWidth="1"/>
    <col min="11782" max="11782" width="11.42578125" style="60" customWidth="1"/>
    <col min="11783" max="12019" width="11.42578125" style="60"/>
    <col min="12020" max="12020" width="26.5703125" style="60" customWidth="1"/>
    <col min="12021" max="12022" width="12.42578125" style="60" customWidth="1"/>
    <col min="12023" max="12033" width="11.42578125" style="60"/>
    <col min="12034" max="12034" width="12" style="60" bestFit="1" customWidth="1"/>
    <col min="12035" max="12035" width="11.42578125" style="60"/>
    <col min="12036" max="12036" width="11.5703125" style="60" bestFit="1" customWidth="1"/>
    <col min="12037" max="12037" width="11.5703125" style="60" customWidth="1"/>
    <col min="12038" max="12038" width="11.42578125" style="60" customWidth="1"/>
    <col min="12039" max="12275" width="11.42578125" style="60"/>
    <col min="12276" max="12276" width="26.5703125" style="60" customWidth="1"/>
    <col min="12277" max="12278" width="12.42578125" style="60" customWidth="1"/>
    <col min="12279" max="12289" width="11.42578125" style="60"/>
    <col min="12290" max="12290" width="12" style="60" bestFit="1" customWidth="1"/>
    <col min="12291" max="12291" width="11.42578125" style="60"/>
    <col min="12292" max="12292" width="11.5703125" style="60" bestFit="1" customWidth="1"/>
    <col min="12293" max="12293" width="11.5703125" style="60" customWidth="1"/>
    <col min="12294" max="12294" width="11.42578125" style="60" customWidth="1"/>
    <col min="12295" max="12531" width="11.42578125" style="60"/>
    <col min="12532" max="12532" width="26.5703125" style="60" customWidth="1"/>
    <col min="12533" max="12534" width="12.42578125" style="60" customWidth="1"/>
    <col min="12535" max="12545" width="11.42578125" style="60"/>
    <col min="12546" max="12546" width="12" style="60" bestFit="1" customWidth="1"/>
    <col min="12547" max="12547" width="11.42578125" style="60"/>
    <col min="12548" max="12548" width="11.5703125" style="60" bestFit="1" customWidth="1"/>
    <col min="12549" max="12549" width="11.5703125" style="60" customWidth="1"/>
    <col min="12550" max="12550" width="11.42578125" style="60" customWidth="1"/>
    <col min="12551" max="12787" width="11.42578125" style="60"/>
    <col min="12788" max="12788" width="26.5703125" style="60" customWidth="1"/>
    <col min="12789" max="12790" width="12.42578125" style="60" customWidth="1"/>
    <col min="12791" max="12801" width="11.42578125" style="60"/>
    <col min="12802" max="12802" width="12" style="60" bestFit="1" customWidth="1"/>
    <col min="12803" max="12803" width="11.42578125" style="60"/>
    <col min="12804" max="12804" width="11.5703125" style="60" bestFit="1" customWidth="1"/>
    <col min="12805" max="12805" width="11.5703125" style="60" customWidth="1"/>
    <col min="12806" max="12806" width="11.42578125" style="60" customWidth="1"/>
    <col min="12807" max="13043" width="11.42578125" style="60"/>
    <col min="13044" max="13044" width="26.5703125" style="60" customWidth="1"/>
    <col min="13045" max="13046" width="12.42578125" style="60" customWidth="1"/>
    <col min="13047" max="13057" width="11.42578125" style="60"/>
    <col min="13058" max="13058" width="12" style="60" bestFit="1" customWidth="1"/>
    <col min="13059" max="13059" width="11.42578125" style="60"/>
    <col min="13060" max="13060" width="11.5703125" style="60" bestFit="1" customWidth="1"/>
    <col min="13061" max="13061" width="11.5703125" style="60" customWidth="1"/>
    <col min="13062" max="13062" width="11.42578125" style="60" customWidth="1"/>
    <col min="13063" max="13299" width="11.42578125" style="60"/>
    <col min="13300" max="13300" width="26.5703125" style="60" customWidth="1"/>
    <col min="13301" max="13302" width="12.42578125" style="60" customWidth="1"/>
    <col min="13303" max="13313" width="11.42578125" style="60"/>
    <col min="13314" max="13314" width="12" style="60" bestFit="1" customWidth="1"/>
    <col min="13315" max="13315" width="11.42578125" style="60"/>
    <col min="13316" max="13316" width="11.5703125" style="60" bestFit="1" customWidth="1"/>
    <col min="13317" max="13317" width="11.5703125" style="60" customWidth="1"/>
    <col min="13318" max="13318" width="11.42578125" style="60" customWidth="1"/>
    <col min="13319" max="13555" width="11.42578125" style="60"/>
    <col min="13556" max="13556" width="26.5703125" style="60" customWidth="1"/>
    <col min="13557" max="13558" width="12.42578125" style="60" customWidth="1"/>
    <col min="13559" max="13569" width="11.42578125" style="60"/>
    <col min="13570" max="13570" width="12" style="60" bestFit="1" customWidth="1"/>
    <col min="13571" max="13571" width="11.42578125" style="60"/>
    <col min="13572" max="13572" width="11.5703125" style="60" bestFit="1" customWidth="1"/>
    <col min="13573" max="13573" width="11.5703125" style="60" customWidth="1"/>
    <col min="13574" max="13574" width="11.42578125" style="60" customWidth="1"/>
    <col min="13575" max="13811" width="11.42578125" style="60"/>
    <col min="13812" max="13812" width="26.5703125" style="60" customWidth="1"/>
    <col min="13813" max="13814" width="12.42578125" style="60" customWidth="1"/>
    <col min="13815" max="13825" width="11.42578125" style="60"/>
    <col min="13826" max="13826" width="12" style="60" bestFit="1" customWidth="1"/>
    <col min="13827" max="13827" width="11.42578125" style="60"/>
    <col min="13828" max="13828" width="11.5703125" style="60" bestFit="1" customWidth="1"/>
    <col min="13829" max="13829" width="11.5703125" style="60" customWidth="1"/>
    <col min="13830" max="13830" width="11.42578125" style="60" customWidth="1"/>
    <col min="13831" max="14067" width="11.42578125" style="60"/>
    <col min="14068" max="14068" width="26.5703125" style="60" customWidth="1"/>
    <col min="14069" max="14070" width="12.42578125" style="60" customWidth="1"/>
    <col min="14071" max="14081" width="11.42578125" style="60"/>
    <col min="14082" max="14082" width="12" style="60" bestFit="1" customWidth="1"/>
    <col min="14083" max="14083" width="11.42578125" style="60"/>
    <col min="14084" max="14084" width="11.5703125" style="60" bestFit="1" customWidth="1"/>
    <col min="14085" max="14085" width="11.5703125" style="60" customWidth="1"/>
    <col min="14086" max="14086" width="11.42578125" style="60" customWidth="1"/>
    <col min="14087" max="14323" width="11.42578125" style="60"/>
    <col min="14324" max="14324" width="26.5703125" style="60" customWidth="1"/>
    <col min="14325" max="14326" width="12.42578125" style="60" customWidth="1"/>
    <col min="14327" max="14337" width="11.42578125" style="60"/>
    <col min="14338" max="14338" width="12" style="60" bestFit="1" customWidth="1"/>
    <col min="14339" max="14339" width="11.42578125" style="60"/>
    <col min="14340" max="14340" width="11.5703125" style="60" bestFit="1" customWidth="1"/>
    <col min="14341" max="14341" width="11.5703125" style="60" customWidth="1"/>
    <col min="14342" max="14342" width="11.42578125" style="60" customWidth="1"/>
    <col min="14343" max="14579" width="11.42578125" style="60"/>
    <col min="14580" max="14580" width="26.5703125" style="60" customWidth="1"/>
    <col min="14581" max="14582" width="12.42578125" style="60" customWidth="1"/>
    <col min="14583" max="14593" width="11.42578125" style="60"/>
    <col min="14594" max="14594" width="12" style="60" bestFit="1" customWidth="1"/>
    <col min="14595" max="14595" width="11.42578125" style="60"/>
    <col min="14596" max="14596" width="11.5703125" style="60" bestFit="1" customWidth="1"/>
    <col min="14597" max="14597" width="11.5703125" style="60" customWidth="1"/>
    <col min="14598" max="14598" width="11.42578125" style="60" customWidth="1"/>
    <col min="14599" max="14835" width="11.42578125" style="60"/>
    <col min="14836" max="14836" width="26.5703125" style="60" customWidth="1"/>
    <col min="14837" max="14838" width="12.42578125" style="60" customWidth="1"/>
    <col min="14839" max="14849" width="11.42578125" style="60"/>
    <col min="14850" max="14850" width="12" style="60" bestFit="1" customWidth="1"/>
    <col min="14851" max="14851" width="11.42578125" style="60"/>
    <col min="14852" max="14852" width="11.5703125" style="60" bestFit="1" customWidth="1"/>
    <col min="14853" max="14853" width="11.5703125" style="60" customWidth="1"/>
    <col min="14854" max="14854" width="11.42578125" style="60" customWidth="1"/>
    <col min="14855" max="15091" width="11.42578125" style="60"/>
    <col min="15092" max="15092" width="26.5703125" style="60" customWidth="1"/>
    <col min="15093" max="15094" width="12.42578125" style="60" customWidth="1"/>
    <col min="15095" max="15105" width="11.42578125" style="60"/>
    <col min="15106" max="15106" width="12" style="60" bestFit="1" customWidth="1"/>
    <col min="15107" max="15107" width="11.42578125" style="60"/>
    <col min="15108" max="15108" width="11.5703125" style="60" bestFit="1" customWidth="1"/>
    <col min="15109" max="15109" width="11.5703125" style="60" customWidth="1"/>
    <col min="15110" max="15110" width="11.42578125" style="60" customWidth="1"/>
    <col min="15111" max="15347" width="11.42578125" style="60"/>
    <col min="15348" max="15348" width="26.5703125" style="60" customWidth="1"/>
    <col min="15349" max="15350" width="12.42578125" style="60" customWidth="1"/>
    <col min="15351" max="15361" width="11.42578125" style="60"/>
    <col min="15362" max="15362" width="12" style="60" bestFit="1" customWidth="1"/>
    <col min="15363" max="15363" width="11.42578125" style="60"/>
    <col min="15364" max="15364" width="11.5703125" style="60" bestFit="1" customWidth="1"/>
    <col min="15365" max="15365" width="11.5703125" style="60" customWidth="1"/>
    <col min="15366" max="15366" width="11.42578125" style="60" customWidth="1"/>
    <col min="15367" max="15603" width="11.42578125" style="60"/>
    <col min="15604" max="15604" width="26.5703125" style="60" customWidth="1"/>
    <col min="15605" max="15606" width="12.42578125" style="60" customWidth="1"/>
    <col min="15607" max="15617" width="11.42578125" style="60"/>
    <col min="15618" max="15618" width="12" style="60" bestFit="1" customWidth="1"/>
    <col min="15619" max="15619" width="11.42578125" style="60"/>
    <col min="15620" max="15620" width="11.5703125" style="60" bestFit="1" customWidth="1"/>
    <col min="15621" max="15621" width="11.5703125" style="60" customWidth="1"/>
    <col min="15622" max="15622" width="11.42578125" style="60" customWidth="1"/>
    <col min="15623" max="15859" width="11.42578125" style="60"/>
    <col min="15860" max="15860" width="26.5703125" style="60" customWidth="1"/>
    <col min="15861" max="15862" width="12.42578125" style="60" customWidth="1"/>
    <col min="15863" max="15873" width="11.42578125" style="60"/>
    <col min="15874" max="15874" width="12" style="60" bestFit="1" customWidth="1"/>
    <col min="15875" max="15875" width="11.42578125" style="60"/>
    <col min="15876" max="15876" width="11.5703125" style="60" bestFit="1" customWidth="1"/>
    <col min="15877" max="15877" width="11.5703125" style="60" customWidth="1"/>
    <col min="15878" max="15878" width="11.42578125" style="60" customWidth="1"/>
    <col min="15879" max="16115" width="11.42578125" style="60"/>
    <col min="16116" max="16116" width="26.5703125" style="60" customWidth="1"/>
    <col min="16117" max="16118" width="12.42578125" style="60" customWidth="1"/>
    <col min="16119" max="16129" width="11.42578125" style="60"/>
    <col min="16130" max="16130" width="12" style="60" bestFit="1" customWidth="1"/>
    <col min="16131" max="16131" width="11.42578125" style="60"/>
    <col min="16132" max="16132" width="11.5703125" style="60" bestFit="1" customWidth="1"/>
    <col min="16133" max="16133" width="11.5703125" style="60" customWidth="1"/>
    <col min="16134" max="16134" width="11.42578125" style="60" customWidth="1"/>
    <col min="16135" max="16384" width="11.42578125" style="60"/>
  </cols>
  <sheetData>
    <row r="2" spans="1:12" x14ac:dyDescent="0.2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2" ht="15" x14ac:dyDescent="0.2">
      <c r="A3" s="189" t="s">
        <v>185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 s="56" customFormat="1" ht="15.6" customHeight="1" x14ac:dyDescent="0.2">
      <c r="A4" s="59"/>
      <c r="D4" s="57"/>
    </row>
    <row r="5" spans="1:12" s="56" customFormat="1" ht="26.25" thickBot="1" x14ac:dyDescent="0.25">
      <c r="A5" s="103" t="s">
        <v>1</v>
      </c>
      <c r="B5" s="103">
        <v>2010</v>
      </c>
      <c r="C5" s="103">
        <v>2011</v>
      </c>
      <c r="D5" s="103">
        <v>2012</v>
      </c>
      <c r="E5" s="103">
        <v>2013</v>
      </c>
      <c r="F5" s="103">
        <v>2014</v>
      </c>
      <c r="G5" s="103">
        <v>2015</v>
      </c>
      <c r="H5" s="103">
        <v>2016</v>
      </c>
      <c r="I5" s="103">
        <v>2017</v>
      </c>
      <c r="J5" s="103" t="s">
        <v>216</v>
      </c>
      <c r="K5" s="103" t="s">
        <v>125</v>
      </c>
    </row>
    <row r="6" spans="1:12" s="56" customFormat="1" x14ac:dyDescent="0.2">
      <c r="A6" s="62" t="s">
        <v>13</v>
      </c>
      <c r="B6" s="65">
        <v>52654.948999999993</v>
      </c>
      <c r="C6" s="65">
        <v>53850.7</v>
      </c>
      <c r="D6" s="65">
        <v>53523.178999999989</v>
      </c>
      <c r="E6" s="65">
        <v>53727.159</v>
      </c>
      <c r="F6" s="65">
        <v>52234.06</v>
      </c>
      <c r="G6" s="66">
        <v>48593.24</v>
      </c>
      <c r="H6" s="162">
        <v>48582.22</v>
      </c>
      <c r="I6" s="162">
        <v>48202.189999999988</v>
      </c>
      <c r="J6" s="165">
        <f>+I6/H6-1</f>
        <v>-7.8224091035776766E-3</v>
      </c>
      <c r="K6" s="141">
        <f>+H6/$H$25</f>
        <v>0.15695594843938709</v>
      </c>
      <c r="L6" s="60"/>
    </row>
    <row r="7" spans="1:12" s="56" customFormat="1" x14ac:dyDescent="0.2">
      <c r="A7" s="62" t="s">
        <v>9</v>
      </c>
      <c r="B7" s="65">
        <v>15451.429999999998</v>
      </c>
      <c r="C7" s="65">
        <v>16253.5</v>
      </c>
      <c r="D7" s="65">
        <v>18256.43</v>
      </c>
      <c r="E7" s="65">
        <v>18988.839970000001</v>
      </c>
      <c r="F7" s="65">
        <v>24403.870270000003</v>
      </c>
      <c r="G7" s="66">
        <v>27941.329970000003</v>
      </c>
      <c r="H7" s="162">
        <v>30963.899999999998</v>
      </c>
      <c r="I7" s="162">
        <v>35277.490000000013</v>
      </c>
      <c r="J7" s="165">
        <f>+I7/H7-1</f>
        <v>0.13931029359996683</v>
      </c>
      <c r="K7" s="141">
        <f t="shared" ref="K7:K25" si="0">+H7/$H$25</f>
        <v>0.10003594508201431</v>
      </c>
      <c r="L7" s="60"/>
    </row>
    <row r="8" spans="1:12" ht="12.75" customHeight="1" x14ac:dyDescent="0.2">
      <c r="A8" s="62" t="s">
        <v>11</v>
      </c>
      <c r="B8" s="65">
        <v>34056.940022001414</v>
      </c>
      <c r="C8" s="65">
        <v>36387.599999999999</v>
      </c>
      <c r="D8" s="65">
        <v>35678.67</v>
      </c>
      <c r="E8" s="65">
        <v>36354.700022001423</v>
      </c>
      <c r="F8" s="65">
        <v>31727.03</v>
      </c>
      <c r="G8" s="66">
        <v>29908.150100000003</v>
      </c>
      <c r="H8" s="162">
        <v>29933.02</v>
      </c>
      <c r="I8" s="162">
        <v>30078.410000000047</v>
      </c>
      <c r="J8" s="165">
        <f t="shared" ref="J8:J24" si="1">+I8/H8-1</f>
        <v>4.8571777922858939E-3</v>
      </c>
      <c r="K8" s="141">
        <f t="shared" si="0"/>
        <v>9.670545198953738E-2</v>
      </c>
    </row>
    <row r="9" spans="1:12" s="71" customFormat="1" x14ac:dyDescent="0.2">
      <c r="A9" s="62" t="s">
        <v>22</v>
      </c>
      <c r="B9" s="45">
        <v>27632.939979730585</v>
      </c>
      <c r="C9" s="45">
        <v>27633.1</v>
      </c>
      <c r="D9" s="45">
        <v>28811.009979999999</v>
      </c>
      <c r="E9" s="45">
        <v>29888.359979730587</v>
      </c>
      <c r="F9" s="45">
        <v>29697.980009999999</v>
      </c>
      <c r="G9" s="46">
        <v>29081.409609999995</v>
      </c>
      <c r="H9" s="163">
        <v>29168.340000000004</v>
      </c>
      <c r="I9" s="163">
        <v>29052.140000000007</v>
      </c>
      <c r="J9" s="165">
        <f t="shared" si="1"/>
        <v>-3.9837714453410111E-3</v>
      </c>
      <c r="K9" s="141">
        <f t="shared" si="0"/>
        <v>9.4234978745362241E-2</v>
      </c>
    </row>
    <row r="10" spans="1:12" s="71" customFormat="1" x14ac:dyDescent="0.2">
      <c r="A10" s="62" t="s">
        <v>3</v>
      </c>
      <c r="B10" s="65">
        <v>13143.119999837352</v>
      </c>
      <c r="C10" s="65">
        <v>13173.6</v>
      </c>
      <c r="D10" s="65">
        <v>15197.849999999999</v>
      </c>
      <c r="E10" s="65">
        <v>16242.929899837352</v>
      </c>
      <c r="F10" s="65">
        <v>16932.880000000005</v>
      </c>
      <c r="G10" s="66">
        <v>20590.740000000005</v>
      </c>
      <c r="H10" s="162">
        <v>24498.32</v>
      </c>
      <c r="I10" s="162">
        <v>25109.35</v>
      </c>
      <c r="J10" s="165">
        <f t="shared" si="1"/>
        <v>2.494171028870551E-2</v>
      </c>
      <c r="K10" s="141">
        <f t="shared" si="0"/>
        <v>7.9147413411153403E-2</v>
      </c>
      <c r="L10" s="56"/>
    </row>
    <row r="11" spans="1:12" s="71" customFormat="1" x14ac:dyDescent="0.2">
      <c r="A11" s="62" t="s">
        <v>10</v>
      </c>
      <c r="B11" s="65">
        <v>12873.679999696837</v>
      </c>
      <c r="C11" s="65">
        <v>15091.3</v>
      </c>
      <c r="D11" s="65">
        <v>16650.469999999998</v>
      </c>
      <c r="E11" s="65">
        <v>18307.249999696836</v>
      </c>
      <c r="F11" s="65">
        <v>19736.730100000001</v>
      </c>
      <c r="G11" s="66">
        <v>20220.760299999998</v>
      </c>
      <c r="H11" s="162">
        <v>20343.400000000001</v>
      </c>
      <c r="I11" s="162">
        <v>21904.059999999998</v>
      </c>
      <c r="J11" s="165">
        <f t="shared" si="1"/>
        <v>7.6715789887629171E-2</v>
      </c>
      <c r="K11" s="141">
        <f t="shared" si="0"/>
        <v>6.57239961755932E-2</v>
      </c>
      <c r="L11" s="60"/>
    </row>
    <row r="12" spans="1:12" s="71" customFormat="1" x14ac:dyDescent="0.2">
      <c r="A12" s="62" t="s">
        <v>19</v>
      </c>
      <c r="B12" s="45">
        <v>12442.289998643993</v>
      </c>
      <c r="C12" s="45">
        <v>12456.2</v>
      </c>
      <c r="D12" s="45">
        <v>12882.529999999999</v>
      </c>
      <c r="E12" s="45">
        <v>12583.259998643993</v>
      </c>
      <c r="F12" s="45">
        <v>11796.42</v>
      </c>
      <c r="G12" s="46">
        <v>11987.84</v>
      </c>
      <c r="H12" s="163">
        <v>11952.18</v>
      </c>
      <c r="I12" s="162">
        <v>12001.05</v>
      </c>
      <c r="J12" s="165">
        <f t="shared" si="1"/>
        <v>4.0887938434661653E-3</v>
      </c>
      <c r="K12" s="141">
        <f t="shared" si="0"/>
        <v>3.8614245043109875E-2</v>
      </c>
    </row>
    <row r="13" spans="1:12" s="71" customFormat="1" x14ac:dyDescent="0.2">
      <c r="A13" s="62" t="s">
        <v>21</v>
      </c>
      <c r="B13" s="45">
        <v>10675.779898545796</v>
      </c>
      <c r="C13" s="45">
        <v>10661.5</v>
      </c>
      <c r="D13" s="45">
        <v>10721.8099</v>
      </c>
      <c r="E13" s="45">
        <v>10643.419898545795</v>
      </c>
      <c r="F13" s="45">
        <v>10140.34</v>
      </c>
      <c r="G13" s="46">
        <v>9520.5500000000011</v>
      </c>
      <c r="H13" s="163">
        <v>9481.32</v>
      </c>
      <c r="I13" s="162">
        <v>9172.92</v>
      </c>
      <c r="J13" s="165">
        <f t="shared" si="1"/>
        <v>-3.2527116477452434E-2</v>
      </c>
      <c r="K13" s="141">
        <f t="shared" si="0"/>
        <v>3.0631567949289461E-2</v>
      </c>
    </row>
    <row r="14" spans="1:12" s="71" customFormat="1" x14ac:dyDescent="0.2">
      <c r="A14" s="62" t="s">
        <v>5</v>
      </c>
      <c r="B14" s="65">
        <v>10922.310029511391</v>
      </c>
      <c r="C14" s="65">
        <v>10919.9</v>
      </c>
      <c r="D14" s="65">
        <v>11916.420030000001</v>
      </c>
      <c r="E14" s="65">
        <v>11086.070029511391</v>
      </c>
      <c r="F14" s="65">
        <v>10632.120010000001</v>
      </c>
      <c r="G14" s="66">
        <v>9717.1100100000003</v>
      </c>
      <c r="H14" s="162">
        <v>8866.33</v>
      </c>
      <c r="I14" s="162">
        <v>8719.65</v>
      </c>
      <c r="J14" s="165">
        <f t="shared" si="1"/>
        <v>-1.6543485297750071E-2</v>
      </c>
      <c r="K14" s="141">
        <f t="shared" si="0"/>
        <v>2.8644702410194324E-2</v>
      </c>
    </row>
    <row r="15" spans="1:12" s="71" customFormat="1" ht="14.25" customHeight="1" x14ac:dyDescent="0.2">
      <c r="A15" s="62" t="s">
        <v>12</v>
      </c>
      <c r="B15" s="65">
        <v>6225.2499404434593</v>
      </c>
      <c r="C15" s="65">
        <v>6547</v>
      </c>
      <c r="D15" s="65">
        <v>6719.5999399999992</v>
      </c>
      <c r="E15" s="65">
        <v>7185.359940443459</v>
      </c>
      <c r="F15" s="65">
        <v>7299.3600000000006</v>
      </c>
      <c r="G15" s="66">
        <v>8536.819997999999</v>
      </c>
      <c r="H15" s="162">
        <v>8781.25</v>
      </c>
      <c r="I15" s="162">
        <v>8670.98</v>
      </c>
      <c r="J15" s="165">
        <f t="shared" si="1"/>
        <v>-1.2557437722420017E-2</v>
      </c>
      <c r="K15" s="141">
        <f t="shared" si="0"/>
        <v>2.8369832054471116E-2</v>
      </c>
      <c r="L15" s="60"/>
    </row>
    <row r="16" spans="1:12" x14ac:dyDescent="0.2">
      <c r="A16" s="62" t="s">
        <v>2</v>
      </c>
      <c r="B16" s="65">
        <v>7617.1297981369826</v>
      </c>
      <c r="C16" s="65">
        <v>8545.1</v>
      </c>
      <c r="D16" s="65">
        <v>8620.6098000000002</v>
      </c>
      <c r="E16" s="65">
        <v>8547.859798136984</v>
      </c>
      <c r="F16" s="65">
        <v>8569.410100000001</v>
      </c>
      <c r="G16" s="65">
        <v>8088.9402999999993</v>
      </c>
      <c r="H16" s="162">
        <v>8113.4699999999993</v>
      </c>
      <c r="I16" s="162">
        <v>8340.82</v>
      </c>
      <c r="J16" s="165">
        <f t="shared" si="1"/>
        <v>2.8021302845761431E-2</v>
      </c>
      <c r="K16" s="141">
        <f t="shared" si="0"/>
        <v>2.6212416373408088E-2</v>
      </c>
      <c r="L16" s="56"/>
    </row>
    <row r="17" spans="1:12" x14ac:dyDescent="0.2">
      <c r="A17" s="62" t="s">
        <v>23</v>
      </c>
      <c r="B17" s="45">
        <v>7396.369999390542</v>
      </c>
      <c r="C17" s="45">
        <v>7396.4</v>
      </c>
      <c r="D17" s="45">
        <v>7768.3700000000008</v>
      </c>
      <c r="E17" s="45">
        <v>7656.9299993905433</v>
      </c>
      <c r="F17" s="45">
        <v>7508.7500000000009</v>
      </c>
      <c r="G17" s="46">
        <v>7124.3200000000015</v>
      </c>
      <c r="H17" s="163">
        <v>6894.9100000000008</v>
      </c>
      <c r="I17" s="163">
        <v>6884.43</v>
      </c>
      <c r="J17" s="165">
        <f t="shared" si="1"/>
        <v>-1.5199618269129411E-3</v>
      </c>
      <c r="K17" s="141">
        <f t="shared" si="0"/>
        <v>2.2275580211324524E-2</v>
      </c>
    </row>
    <row r="18" spans="1:12" x14ac:dyDescent="0.2">
      <c r="A18" s="62" t="s">
        <v>7</v>
      </c>
      <c r="B18" s="65">
        <v>7434.5998980016057</v>
      </c>
      <c r="C18" s="65">
        <v>7838.8</v>
      </c>
      <c r="D18" s="65">
        <v>8003.9598999999998</v>
      </c>
      <c r="E18" s="65">
        <v>7835.6398980016056</v>
      </c>
      <c r="F18" s="65">
        <v>7451.9300999999996</v>
      </c>
      <c r="G18" s="66">
        <v>6685.6501000000007</v>
      </c>
      <c r="H18" s="162">
        <v>6765.56</v>
      </c>
      <c r="I18" s="162">
        <v>6658.9200000000019</v>
      </c>
      <c r="J18" s="165">
        <f t="shared" si="1"/>
        <v>-1.5762183766014681E-2</v>
      </c>
      <c r="K18" s="141">
        <f t="shared" si="0"/>
        <v>2.1857685517944214E-2</v>
      </c>
    </row>
    <row r="19" spans="1:12" x14ac:dyDescent="0.2">
      <c r="A19" s="62" t="s">
        <v>6</v>
      </c>
      <c r="B19" s="65">
        <v>7235.339994931518</v>
      </c>
      <c r="C19" s="65">
        <v>7105.8</v>
      </c>
      <c r="D19" s="65">
        <v>7714.35</v>
      </c>
      <c r="E19" s="65">
        <v>7093.5799949315187</v>
      </c>
      <c r="F19" s="65">
        <v>5992.51</v>
      </c>
      <c r="G19" s="66">
        <v>5904.5500400000001</v>
      </c>
      <c r="H19" s="162">
        <v>5910.5700000000006</v>
      </c>
      <c r="I19" s="162">
        <v>6296.63</v>
      </c>
      <c r="J19" s="165">
        <f t="shared" si="1"/>
        <v>6.5316881451365827E-2</v>
      </c>
      <c r="K19" s="141">
        <f t="shared" si="0"/>
        <v>1.9095445209531145E-2</v>
      </c>
      <c r="L19" s="71"/>
    </row>
    <row r="20" spans="1:12" x14ac:dyDescent="0.2">
      <c r="A20" s="62" t="s">
        <v>8</v>
      </c>
      <c r="B20" s="65">
        <v>5375.8500003218651</v>
      </c>
      <c r="C20" s="65">
        <v>5349.5</v>
      </c>
      <c r="D20" s="65">
        <v>5317.13</v>
      </c>
      <c r="E20" s="65">
        <v>5337.8100003218651</v>
      </c>
      <c r="F20" s="65">
        <v>5209.1500000000005</v>
      </c>
      <c r="G20" s="66">
        <v>5340.17</v>
      </c>
      <c r="H20" s="162">
        <v>5338.97</v>
      </c>
      <c r="I20" s="162">
        <v>5101.2499999999955</v>
      </c>
      <c r="J20" s="165">
        <f t="shared" si="1"/>
        <v>-4.4525442173304008E-2</v>
      </c>
      <c r="K20" s="141">
        <f t="shared" si="0"/>
        <v>1.7248760967272275E-2</v>
      </c>
    </row>
    <row r="21" spans="1:12" x14ac:dyDescent="0.2">
      <c r="A21" s="62" t="s">
        <v>18</v>
      </c>
      <c r="B21" s="45">
        <v>6208.6100008589037</v>
      </c>
      <c r="C21" s="45">
        <v>8545.1</v>
      </c>
      <c r="D21" s="45">
        <v>6046.9400000000005</v>
      </c>
      <c r="E21" s="45">
        <v>5971.1000008589026</v>
      </c>
      <c r="F21" s="45">
        <v>5611.58</v>
      </c>
      <c r="G21" s="46">
        <v>5352.26</v>
      </c>
      <c r="H21" s="163">
        <v>5325.5999999999995</v>
      </c>
      <c r="I21" s="163">
        <v>5029.57</v>
      </c>
      <c r="J21" s="165">
        <f t="shared" si="1"/>
        <v>-5.5586225026288072E-2</v>
      </c>
      <c r="K21" s="141">
        <f t="shared" si="0"/>
        <v>1.7205566131164852E-2</v>
      </c>
    </row>
    <row r="22" spans="1:12" x14ac:dyDescent="0.2">
      <c r="A22" s="62" t="s">
        <v>20</v>
      </c>
      <c r="B22" s="45">
        <v>3249.0900602185998</v>
      </c>
      <c r="C22" s="45">
        <v>3223.9</v>
      </c>
      <c r="D22" s="45">
        <v>3204.6500599999999</v>
      </c>
      <c r="E22" s="45">
        <v>3204.0900602186002</v>
      </c>
      <c r="F22" s="45">
        <v>2787.2800000000007</v>
      </c>
      <c r="G22" s="46">
        <v>2019.30996</v>
      </c>
      <c r="H22" s="163">
        <v>2015.0599999999997</v>
      </c>
      <c r="I22" s="163">
        <v>1999.59</v>
      </c>
      <c r="J22" s="165">
        <f t="shared" si="1"/>
        <v>-7.6771907536250517E-3</v>
      </c>
      <c r="K22" s="141">
        <f t="shared" si="0"/>
        <v>6.5101111777574449E-3</v>
      </c>
      <c r="L22" s="71"/>
    </row>
    <row r="23" spans="1:12" x14ac:dyDescent="0.2">
      <c r="A23" s="62" t="s">
        <v>4</v>
      </c>
      <c r="B23" s="65">
        <v>1469.3200007519126</v>
      </c>
      <c r="C23" s="65">
        <v>1405.4</v>
      </c>
      <c r="D23" s="65">
        <v>1234.07</v>
      </c>
      <c r="E23" s="65">
        <v>1405.8300007519126</v>
      </c>
      <c r="F23" s="65">
        <v>1094.0400199999999</v>
      </c>
      <c r="G23" s="66">
        <v>886.27000199999986</v>
      </c>
      <c r="H23" s="162">
        <v>887.38999999999987</v>
      </c>
      <c r="I23" s="162">
        <v>752.58999999999992</v>
      </c>
      <c r="J23" s="165">
        <f t="shared" si="1"/>
        <v>-0.15190615174838573</v>
      </c>
      <c r="K23" s="141">
        <f t="shared" si="0"/>
        <v>2.8669159022709891E-3</v>
      </c>
      <c r="L23" s="71"/>
    </row>
    <row r="24" spans="1:12" x14ac:dyDescent="0.2">
      <c r="A24" s="62" t="s">
        <v>14</v>
      </c>
      <c r="B24" s="65">
        <v>25425.960008260445</v>
      </c>
      <c r="C24" s="66">
        <v>26077.698426561285</v>
      </c>
      <c r="D24" s="65">
        <v>36597.400010700047</v>
      </c>
      <c r="E24" s="65">
        <v>38001.109931860468</v>
      </c>
      <c r="F24" s="65">
        <v>38218.479831500037</v>
      </c>
      <c r="G24" s="66">
        <v>39087.129845220014</v>
      </c>
      <c r="H24" s="162">
        <v>45705.929999999935</v>
      </c>
      <c r="I24" s="162">
        <f>+I25-SUM(I6:I23)</f>
        <v>46483.389999999898</v>
      </c>
      <c r="J24" s="165">
        <f t="shared" si="1"/>
        <v>1.7010046617582431E-2</v>
      </c>
      <c r="K24" s="141">
        <f t="shared" si="0"/>
        <v>0.1476634372092141</v>
      </c>
    </row>
    <row r="25" spans="1:12" x14ac:dyDescent="0.2">
      <c r="A25" s="161" t="s">
        <v>15</v>
      </c>
      <c r="B25" s="54">
        <v>267490.95862928324</v>
      </c>
      <c r="C25" s="54">
        <v>278462.09842656128</v>
      </c>
      <c r="D25" s="54">
        <v>294865.44862070004</v>
      </c>
      <c r="E25" s="54">
        <v>300061.29842288326</v>
      </c>
      <c r="F25" s="54">
        <v>297043.92044150003</v>
      </c>
      <c r="G25" s="54">
        <v>296586.55023522</v>
      </c>
      <c r="H25" s="54">
        <v>309527.73999999993</v>
      </c>
      <c r="I25" s="54">
        <v>315735.43</v>
      </c>
      <c r="J25" s="165">
        <f t="shared" ref="J25" si="2">+H25/G25-1</f>
        <v>4.3633771506214281E-2</v>
      </c>
      <c r="K25" s="141">
        <f t="shared" si="0"/>
        <v>1</v>
      </c>
    </row>
    <row r="26" spans="1:12" ht="13.5" thickBot="1" x14ac:dyDescent="0.25">
      <c r="A26" s="142" t="s">
        <v>16</v>
      </c>
      <c r="B26" s="104"/>
      <c r="C26" s="104"/>
      <c r="D26" s="104"/>
      <c r="E26" s="104"/>
      <c r="F26" s="104"/>
      <c r="G26" s="104"/>
      <c r="H26" s="104"/>
      <c r="I26" s="179"/>
      <c r="J26" s="104"/>
      <c r="K26" s="104"/>
    </row>
    <row r="27" spans="1:12" ht="13.5" thickTop="1" x14ac:dyDescent="0.2">
      <c r="A27" s="190" t="s">
        <v>196</v>
      </c>
      <c r="B27" s="190"/>
      <c r="C27" s="190"/>
      <c r="D27" s="190"/>
    </row>
    <row r="37" spans="5:5" x14ac:dyDescent="0.2">
      <c r="E37" s="66"/>
    </row>
  </sheetData>
  <sortState ref="A5:J22">
    <sortCondition descending="1" ref="G5:G22"/>
  </sortState>
  <mergeCells count="3">
    <mergeCell ref="A2:J2"/>
    <mergeCell ref="A3:J3"/>
    <mergeCell ref="A27:D27"/>
  </mergeCells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="70" zoomScaleNormal="7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baseColWidth="10" defaultColWidth="11.5703125" defaultRowHeight="12.75" x14ac:dyDescent="0.2"/>
  <cols>
    <col min="1" max="1" width="24.140625" style="166" customWidth="1"/>
    <col min="2" max="2" width="24.42578125" style="166" bestFit="1" customWidth="1"/>
    <col min="3" max="3" width="14.42578125" style="166" bestFit="1" customWidth="1"/>
    <col min="4" max="4" width="16.42578125" style="166" bestFit="1" customWidth="1"/>
    <col min="5" max="5" width="16.85546875" style="166" bestFit="1" customWidth="1"/>
    <col min="6" max="6" width="16" style="166" bestFit="1" customWidth="1"/>
    <col min="7" max="7" width="19.7109375" style="166" bestFit="1" customWidth="1"/>
    <col min="8" max="8" width="16.42578125" style="166" bestFit="1" customWidth="1"/>
    <col min="9" max="9" width="16.85546875" style="166" bestFit="1" customWidth="1"/>
    <col min="10" max="10" width="16.42578125" style="168" bestFit="1" customWidth="1"/>
    <col min="11" max="11" width="18.5703125" style="166" bestFit="1" customWidth="1"/>
    <col min="12" max="12" width="15.85546875" style="166" bestFit="1" customWidth="1"/>
    <col min="13" max="13" width="15" style="166" bestFit="1" customWidth="1"/>
    <col min="14" max="14" width="12.85546875" style="166" bestFit="1" customWidth="1"/>
    <col min="15" max="15" width="14.7109375" style="166" customWidth="1"/>
    <col min="16" max="16" width="17.7109375" style="166" customWidth="1"/>
    <col min="17" max="16384" width="11.5703125" style="166"/>
  </cols>
  <sheetData>
    <row r="1" spans="1:16" x14ac:dyDescent="0.2">
      <c r="A1" s="191" t="s">
        <v>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6" ht="15" customHeight="1" x14ac:dyDescent="0.2">
      <c r="A2" s="191" t="s">
        <v>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6" ht="15" customHeight="1" x14ac:dyDescent="0.2">
      <c r="A3" s="191" t="s">
        <v>50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6" ht="15" customHeight="1" x14ac:dyDescent="0.25">
      <c r="A4" s="169" t="s">
        <v>211</v>
      </c>
      <c r="B4" s="169">
        <v>2016</v>
      </c>
      <c r="C4" s="169">
        <v>2016</v>
      </c>
      <c r="D4" s="169">
        <v>2015</v>
      </c>
      <c r="E4" s="169">
        <v>2015</v>
      </c>
      <c r="F4" s="169">
        <v>2017</v>
      </c>
      <c r="G4" s="169">
        <v>2017</v>
      </c>
      <c r="H4" s="169">
        <v>2015</v>
      </c>
      <c r="I4" s="169">
        <v>2016</v>
      </c>
      <c r="J4" s="169">
        <v>2016</v>
      </c>
      <c r="K4" s="169">
        <v>2016</v>
      </c>
      <c r="L4" s="169">
        <v>2016</v>
      </c>
      <c r="M4" s="169">
        <v>2016</v>
      </c>
      <c r="N4" s="169">
        <v>2016</v>
      </c>
      <c r="O4" s="218" t="s">
        <v>15</v>
      </c>
      <c r="P4" s="219" t="s">
        <v>125</v>
      </c>
    </row>
    <row r="5" spans="1:16" s="167" customFormat="1" ht="15" x14ac:dyDescent="0.25">
      <c r="A5" s="220" t="s">
        <v>1</v>
      </c>
      <c r="B5" s="221" t="s">
        <v>202</v>
      </c>
      <c r="C5" s="221" t="s">
        <v>208</v>
      </c>
      <c r="D5" s="221" t="s">
        <v>51</v>
      </c>
      <c r="E5" s="221" t="s">
        <v>203</v>
      </c>
      <c r="F5" s="221" t="s">
        <v>212</v>
      </c>
      <c r="G5" s="221" t="s">
        <v>209</v>
      </c>
      <c r="H5" s="221" t="s">
        <v>55</v>
      </c>
      <c r="I5" s="221" t="s">
        <v>56</v>
      </c>
      <c r="J5" s="222" t="s">
        <v>210</v>
      </c>
      <c r="K5" s="221" t="s">
        <v>213</v>
      </c>
      <c r="L5" s="221" t="s">
        <v>214</v>
      </c>
      <c r="M5" s="221" t="s">
        <v>60</v>
      </c>
      <c r="N5" s="221" t="s">
        <v>215</v>
      </c>
      <c r="O5" s="218" t="s">
        <v>217</v>
      </c>
      <c r="P5" s="219"/>
    </row>
    <row r="6" spans="1:16" ht="15" x14ac:dyDescent="0.25">
      <c r="A6" s="223" t="s">
        <v>13</v>
      </c>
      <c r="B6" s="224">
        <v>0.91</v>
      </c>
      <c r="C6" s="224">
        <v>0.97</v>
      </c>
      <c r="D6" s="224">
        <v>7746.1199999999917</v>
      </c>
      <c r="E6" s="224">
        <v>8721.59</v>
      </c>
      <c r="F6" s="225">
        <v>11190.320000000011</v>
      </c>
      <c r="G6" s="224">
        <v>7971.6700000000055</v>
      </c>
      <c r="H6" s="224">
        <v>12363.74999999998</v>
      </c>
      <c r="I6" s="224">
        <v>206.8599999999999</v>
      </c>
      <c r="J6" s="224"/>
      <c r="K6" s="224"/>
      <c r="L6" s="224"/>
      <c r="M6" s="224"/>
      <c r="N6" s="224"/>
      <c r="O6" s="225">
        <v>48202.189999999988</v>
      </c>
      <c r="P6" s="226">
        <f>+O6/$O$68</f>
        <v>0.15266639540579907</v>
      </c>
    </row>
    <row r="7" spans="1:16" ht="15" x14ac:dyDescent="0.25">
      <c r="A7" s="223" t="s">
        <v>9</v>
      </c>
      <c r="B7" s="224"/>
      <c r="C7" s="224"/>
      <c r="D7" s="224">
        <v>4.5199999999999996</v>
      </c>
      <c r="E7" s="224">
        <v>2466.1000000000004</v>
      </c>
      <c r="F7" s="225">
        <v>6786.0600000000077</v>
      </c>
      <c r="G7" s="224">
        <v>14120.399999999976</v>
      </c>
      <c r="H7" s="224">
        <v>5526.9699999999875</v>
      </c>
      <c r="I7" s="224">
        <v>4367.25</v>
      </c>
      <c r="J7" s="224">
        <v>1744.5000000000007</v>
      </c>
      <c r="K7" s="224">
        <v>252.61000000000007</v>
      </c>
      <c r="L7" s="224">
        <v>8.98</v>
      </c>
      <c r="M7" s="224"/>
      <c r="N7" s="224">
        <v>0.01</v>
      </c>
      <c r="O7" s="225">
        <v>35277.399999999972</v>
      </c>
      <c r="P7" s="226">
        <f t="shared" ref="P7:P68" si="0">+O7/$O$68</f>
        <v>0.11173088810463869</v>
      </c>
    </row>
    <row r="8" spans="1:16" ht="15" x14ac:dyDescent="0.25">
      <c r="A8" s="223" t="s">
        <v>94</v>
      </c>
      <c r="B8" s="224">
        <v>10.469999999999999</v>
      </c>
      <c r="C8" s="224">
        <v>0.01</v>
      </c>
      <c r="D8" s="224">
        <v>155.27000000000007</v>
      </c>
      <c r="E8" s="224">
        <v>5024.0200000000068</v>
      </c>
      <c r="F8" s="225">
        <v>19134.520000000033</v>
      </c>
      <c r="G8" s="224">
        <v>4493.7900000000091</v>
      </c>
      <c r="H8" s="224">
        <v>1223.3499999999988</v>
      </c>
      <c r="I8" s="224">
        <v>2.7699999999999996</v>
      </c>
      <c r="J8" s="224">
        <v>34.209999999999994</v>
      </c>
      <c r="K8" s="224"/>
      <c r="L8" s="224"/>
      <c r="M8" s="224"/>
      <c r="N8" s="224"/>
      <c r="O8" s="225">
        <v>30078.410000000047</v>
      </c>
      <c r="P8" s="226">
        <f t="shared" si="0"/>
        <v>9.5264601758504111E-2</v>
      </c>
    </row>
    <row r="9" spans="1:16" ht="15" x14ac:dyDescent="0.25">
      <c r="A9" s="223" t="s">
        <v>22</v>
      </c>
      <c r="B9" s="224">
        <v>0.02</v>
      </c>
      <c r="C9" s="224"/>
      <c r="D9" s="224"/>
      <c r="E9" s="224">
        <v>0.02</v>
      </c>
      <c r="F9" s="225">
        <v>102.42000000000002</v>
      </c>
      <c r="G9" s="224">
        <v>102.49999999999999</v>
      </c>
      <c r="H9" s="224">
        <v>6160.390000000004</v>
      </c>
      <c r="I9" s="224">
        <v>18705.859999999968</v>
      </c>
      <c r="J9" s="224">
        <v>1402.9300000000007</v>
      </c>
      <c r="K9" s="224">
        <v>2572.7199999999984</v>
      </c>
      <c r="L9" s="224">
        <v>1.8900000000000001</v>
      </c>
      <c r="M9" s="224"/>
      <c r="N9" s="224">
        <v>3.3999999999999995</v>
      </c>
      <c r="O9" s="225">
        <v>29052.149999999969</v>
      </c>
      <c r="P9" s="226">
        <f t="shared" si="0"/>
        <v>9.2014222160623452E-2</v>
      </c>
    </row>
    <row r="10" spans="1:16" ht="15" x14ac:dyDescent="0.25">
      <c r="A10" s="223" t="s">
        <v>67</v>
      </c>
      <c r="B10" s="224"/>
      <c r="C10" s="224"/>
      <c r="D10" s="224"/>
      <c r="E10" s="224">
        <v>24.599999999999998</v>
      </c>
      <c r="F10" s="225">
        <v>211.70999999999995</v>
      </c>
      <c r="G10" s="224">
        <v>2456.1899999999941</v>
      </c>
      <c r="H10" s="224">
        <v>8674.6999999999989</v>
      </c>
      <c r="I10" s="224">
        <v>11130.280000000052</v>
      </c>
      <c r="J10" s="224">
        <v>1615.8099999999856</v>
      </c>
      <c r="K10" s="224">
        <v>725.02000000000055</v>
      </c>
      <c r="L10" s="224">
        <v>20.539999999999996</v>
      </c>
      <c r="M10" s="224">
        <v>44.009999999999991</v>
      </c>
      <c r="N10" s="224">
        <v>206.44999999999993</v>
      </c>
      <c r="O10" s="225">
        <v>25109.310000000034</v>
      </c>
      <c r="P10" s="226">
        <f t="shared" si="0"/>
        <v>7.9526425019833979E-2</v>
      </c>
    </row>
    <row r="11" spans="1:16" ht="15" x14ac:dyDescent="0.25">
      <c r="A11" s="223" t="s">
        <v>93</v>
      </c>
      <c r="B11" s="224">
        <v>790.5100000000001</v>
      </c>
      <c r="C11" s="224"/>
      <c r="D11" s="224">
        <v>2314.1599999999989</v>
      </c>
      <c r="E11" s="224">
        <v>3719.5399999999986</v>
      </c>
      <c r="F11" s="225">
        <v>1020.9400000000007</v>
      </c>
      <c r="G11" s="224">
        <v>4544.7</v>
      </c>
      <c r="H11" s="224">
        <v>4276.2900000000027</v>
      </c>
      <c r="I11" s="224">
        <v>5133.6400000000003</v>
      </c>
      <c r="J11" s="224">
        <v>94.679999999999978</v>
      </c>
      <c r="K11" s="224">
        <v>9.6600000000000019</v>
      </c>
      <c r="L11" s="224"/>
      <c r="M11" s="224"/>
      <c r="N11" s="224"/>
      <c r="O11" s="225">
        <v>21904.120000000003</v>
      </c>
      <c r="P11" s="226">
        <f t="shared" si="0"/>
        <v>6.9374919374743618E-2</v>
      </c>
    </row>
    <row r="12" spans="1:16" ht="15" x14ac:dyDescent="0.25">
      <c r="A12" s="223" t="s">
        <v>62</v>
      </c>
      <c r="B12" s="224">
        <v>0.02</v>
      </c>
      <c r="C12" s="224"/>
      <c r="D12" s="224">
        <v>7</v>
      </c>
      <c r="E12" s="224">
        <v>297.09000000000009</v>
      </c>
      <c r="F12" s="225">
        <v>220.94999999999993</v>
      </c>
      <c r="G12" s="224">
        <v>115.61000000000006</v>
      </c>
      <c r="H12" s="224">
        <v>972.05999999999892</v>
      </c>
      <c r="I12" s="224">
        <v>4749.4999999999936</v>
      </c>
      <c r="J12" s="224">
        <v>5173.8600000000097</v>
      </c>
      <c r="K12" s="224">
        <v>1853.1700000000008</v>
      </c>
      <c r="L12" s="224">
        <v>1420.6100000000006</v>
      </c>
      <c r="M12" s="224">
        <v>897.2800000000002</v>
      </c>
      <c r="N12" s="224">
        <v>0.34</v>
      </c>
      <c r="O12" s="225">
        <v>15707.490000000005</v>
      </c>
      <c r="P12" s="226">
        <f t="shared" si="0"/>
        <v>4.9748898943650414E-2</v>
      </c>
    </row>
    <row r="13" spans="1:16" ht="15" x14ac:dyDescent="0.25">
      <c r="A13" s="223" t="s">
        <v>63</v>
      </c>
      <c r="B13" s="224"/>
      <c r="C13" s="224"/>
      <c r="D13" s="224"/>
      <c r="E13" s="224"/>
      <c r="F13" s="225"/>
      <c r="G13" s="224">
        <v>25.41</v>
      </c>
      <c r="H13" s="224">
        <v>25.22</v>
      </c>
      <c r="I13" s="224">
        <v>6586.2900000000045</v>
      </c>
      <c r="J13" s="224">
        <v>1218.3199999999949</v>
      </c>
      <c r="K13" s="224">
        <v>4433.5999999999922</v>
      </c>
      <c r="L13" s="224">
        <v>509.48000000000059</v>
      </c>
      <c r="M13" s="224">
        <v>311.43999999999994</v>
      </c>
      <c r="N13" s="224"/>
      <c r="O13" s="225">
        <v>13109.759999999995</v>
      </c>
      <c r="P13" s="226">
        <f t="shared" si="0"/>
        <v>4.1521345893934039E-2</v>
      </c>
    </row>
    <row r="14" spans="1:16" ht="15" x14ac:dyDescent="0.25">
      <c r="A14" s="223" t="s">
        <v>19</v>
      </c>
      <c r="B14" s="224"/>
      <c r="C14" s="224"/>
      <c r="D14" s="224">
        <v>0.11</v>
      </c>
      <c r="E14" s="224">
        <v>48.379999999999995</v>
      </c>
      <c r="F14" s="225">
        <v>141.68</v>
      </c>
      <c r="G14" s="224">
        <v>3161.4499999999989</v>
      </c>
      <c r="H14" s="224">
        <v>7776.9099999999953</v>
      </c>
      <c r="I14" s="224">
        <v>838.5500000000003</v>
      </c>
      <c r="J14" s="224">
        <v>33.78</v>
      </c>
      <c r="K14" s="224"/>
      <c r="L14" s="224"/>
      <c r="M14" s="224"/>
      <c r="N14" s="224">
        <v>0.11</v>
      </c>
      <c r="O14" s="225">
        <v>12000.969999999996</v>
      </c>
      <c r="P14" s="226">
        <f t="shared" si="0"/>
        <v>3.8009576562250229E-2</v>
      </c>
    </row>
    <row r="15" spans="1:16" ht="15" x14ac:dyDescent="0.25">
      <c r="A15" s="223" t="s">
        <v>218</v>
      </c>
      <c r="B15" s="224"/>
      <c r="C15" s="224"/>
      <c r="D15" s="224">
        <v>0.19</v>
      </c>
      <c r="E15" s="224">
        <v>38.53</v>
      </c>
      <c r="F15" s="225">
        <v>2959.8799999999983</v>
      </c>
      <c r="G15" s="224">
        <v>773.57999999999959</v>
      </c>
      <c r="H15" s="224">
        <v>5074.7699999999968</v>
      </c>
      <c r="I15" s="224">
        <v>311.27000000000004</v>
      </c>
      <c r="J15" s="224">
        <v>0.87999999999999989</v>
      </c>
      <c r="K15" s="224">
        <v>13.75</v>
      </c>
      <c r="L15" s="224"/>
      <c r="M15" s="224"/>
      <c r="N15" s="224"/>
      <c r="O15" s="225">
        <v>9172.8499999999967</v>
      </c>
      <c r="P15" s="226">
        <f t="shared" si="0"/>
        <v>2.9052330300720443E-2</v>
      </c>
    </row>
    <row r="16" spans="1:16" ht="15" x14ac:dyDescent="0.25">
      <c r="A16" s="223" t="s">
        <v>80</v>
      </c>
      <c r="B16" s="224"/>
      <c r="C16" s="224"/>
      <c r="D16" s="224"/>
      <c r="E16" s="224"/>
      <c r="F16" s="225">
        <v>95.820000000000007</v>
      </c>
      <c r="G16" s="224">
        <v>389.03999999999979</v>
      </c>
      <c r="H16" s="224">
        <v>3054.3499999999967</v>
      </c>
      <c r="I16" s="224">
        <v>4609.310000000004</v>
      </c>
      <c r="J16" s="224">
        <v>528.92000000000007</v>
      </c>
      <c r="K16" s="224">
        <v>14.129999999999999</v>
      </c>
      <c r="L16" s="224">
        <v>28.08</v>
      </c>
      <c r="M16" s="224"/>
      <c r="N16" s="224"/>
      <c r="O16" s="225">
        <v>8719.65</v>
      </c>
      <c r="P16" s="226">
        <f t="shared" si="0"/>
        <v>2.7616951319020488E-2</v>
      </c>
    </row>
    <row r="17" spans="1:16" ht="15" x14ac:dyDescent="0.25">
      <c r="A17" s="223" t="s">
        <v>97</v>
      </c>
      <c r="B17" s="224">
        <v>0.27</v>
      </c>
      <c r="C17" s="224"/>
      <c r="D17" s="224">
        <v>0.32</v>
      </c>
      <c r="E17" s="224">
        <v>42.71</v>
      </c>
      <c r="F17" s="225">
        <v>102.71000000000004</v>
      </c>
      <c r="G17" s="224">
        <v>738.25000000000011</v>
      </c>
      <c r="H17" s="224">
        <v>4795.0100000000066</v>
      </c>
      <c r="I17" s="224">
        <v>2742.8700000000003</v>
      </c>
      <c r="J17" s="224">
        <v>98.110000000000014</v>
      </c>
      <c r="K17" s="224">
        <v>17.14</v>
      </c>
      <c r="L17" s="224"/>
      <c r="M17" s="224"/>
      <c r="N17" s="224">
        <v>0.35</v>
      </c>
      <c r="O17" s="225">
        <v>8537.7400000000089</v>
      </c>
      <c r="P17" s="226">
        <f t="shared" si="0"/>
        <v>2.7040804384861117E-2</v>
      </c>
    </row>
    <row r="18" spans="1:16" ht="15" x14ac:dyDescent="0.25">
      <c r="A18" s="223" t="s">
        <v>61</v>
      </c>
      <c r="B18" s="224">
        <v>0.01</v>
      </c>
      <c r="C18" s="224"/>
      <c r="D18" s="224">
        <v>1.6700000000000002</v>
      </c>
      <c r="E18" s="224">
        <v>1178.0799999999997</v>
      </c>
      <c r="F18" s="225">
        <v>1178.2699999999988</v>
      </c>
      <c r="G18" s="224">
        <v>3505.0099999999957</v>
      </c>
      <c r="H18" s="224">
        <v>2412.8999999999987</v>
      </c>
      <c r="I18" s="224">
        <v>50.640000000000008</v>
      </c>
      <c r="J18" s="224">
        <v>5.7899999999999991</v>
      </c>
      <c r="K18" s="224">
        <v>8.9499999999999993</v>
      </c>
      <c r="L18" s="224"/>
      <c r="M18" s="224"/>
      <c r="N18" s="224"/>
      <c r="O18" s="225">
        <v>8341.3199999999924</v>
      </c>
      <c r="P18" s="226">
        <f t="shared" si="0"/>
        <v>2.6418701252501165E-2</v>
      </c>
    </row>
    <row r="19" spans="1:16" ht="15" x14ac:dyDescent="0.25">
      <c r="A19" s="223" t="s">
        <v>219</v>
      </c>
      <c r="B19" s="224"/>
      <c r="C19" s="224"/>
      <c r="D19" s="224"/>
      <c r="E19" s="224"/>
      <c r="F19" s="225">
        <v>47.37</v>
      </c>
      <c r="G19" s="224">
        <v>31.980000000000004</v>
      </c>
      <c r="H19" s="224">
        <v>3082.7799999999947</v>
      </c>
      <c r="I19" s="224">
        <v>3362.3700000000081</v>
      </c>
      <c r="J19" s="224">
        <v>158.26999999999998</v>
      </c>
      <c r="K19" s="224">
        <v>194.30999999999983</v>
      </c>
      <c r="L19" s="224">
        <v>6.3599999999999994</v>
      </c>
      <c r="M19" s="224"/>
      <c r="N19" s="224">
        <v>0.93</v>
      </c>
      <c r="O19" s="225">
        <v>6884.3700000000026</v>
      </c>
      <c r="P19" s="226">
        <f t="shared" si="0"/>
        <v>2.1804236540701193E-2</v>
      </c>
    </row>
    <row r="20" spans="1:16" ht="15" x14ac:dyDescent="0.25">
      <c r="A20" s="223" t="s">
        <v>89</v>
      </c>
      <c r="B20" s="224">
        <v>37.900000000000006</v>
      </c>
      <c r="C20" s="224">
        <v>41.839999999999996</v>
      </c>
      <c r="D20" s="224">
        <v>36.89</v>
      </c>
      <c r="E20" s="224">
        <v>1054.2799999999993</v>
      </c>
      <c r="F20" s="225">
        <v>1301.73</v>
      </c>
      <c r="G20" s="224">
        <v>2309.0600000000022</v>
      </c>
      <c r="H20" s="224">
        <v>1873.35</v>
      </c>
      <c r="I20" s="224">
        <v>3.75</v>
      </c>
      <c r="J20" s="224">
        <v>0.12</v>
      </c>
      <c r="K20" s="224"/>
      <c r="L20" s="224"/>
      <c r="M20" s="224"/>
      <c r="N20" s="224"/>
      <c r="O20" s="225">
        <v>6658.9200000000019</v>
      </c>
      <c r="P20" s="226">
        <f t="shared" si="0"/>
        <v>2.1090189339853318E-2</v>
      </c>
    </row>
    <row r="21" spans="1:16" ht="15" x14ac:dyDescent="0.25">
      <c r="A21" s="223" t="s">
        <v>82</v>
      </c>
      <c r="B21" s="224">
        <v>5.1199999999999966</v>
      </c>
      <c r="C21" s="224">
        <v>0.15</v>
      </c>
      <c r="D21" s="224">
        <v>36.93</v>
      </c>
      <c r="E21" s="224">
        <v>1244.7299999999993</v>
      </c>
      <c r="F21" s="225">
        <v>1657.5</v>
      </c>
      <c r="G21" s="224">
        <v>2797.14</v>
      </c>
      <c r="H21" s="224">
        <v>551.66999999999985</v>
      </c>
      <c r="I21" s="224">
        <v>2.2999999999999998</v>
      </c>
      <c r="J21" s="224">
        <v>0.83000000000000007</v>
      </c>
      <c r="K21" s="224">
        <v>0.69</v>
      </c>
      <c r="L21" s="224"/>
      <c r="M21" s="224"/>
      <c r="N21" s="224"/>
      <c r="O21" s="225">
        <v>6297.0599999999995</v>
      </c>
      <c r="P21" s="226">
        <f t="shared" si="0"/>
        <v>1.9944103200581577E-2</v>
      </c>
    </row>
    <row r="22" spans="1:16" ht="15" x14ac:dyDescent="0.25">
      <c r="A22" s="223" t="s">
        <v>84</v>
      </c>
      <c r="B22" s="224">
        <v>13.58</v>
      </c>
      <c r="C22" s="224">
        <v>0.04</v>
      </c>
      <c r="D22" s="224">
        <v>76.72999999999999</v>
      </c>
      <c r="E22" s="224">
        <v>2630.4999999999991</v>
      </c>
      <c r="F22" s="225">
        <v>1910.1699999999998</v>
      </c>
      <c r="G22" s="224">
        <v>699.40000000000009</v>
      </c>
      <c r="H22" s="224">
        <v>522.08000000000004</v>
      </c>
      <c r="I22" s="224">
        <v>1</v>
      </c>
      <c r="J22" s="224"/>
      <c r="K22" s="224"/>
      <c r="L22" s="224"/>
      <c r="M22" s="224"/>
      <c r="N22" s="224"/>
      <c r="O22" s="225">
        <v>5853.4999999999982</v>
      </c>
      <c r="P22" s="226">
        <f t="shared" si="0"/>
        <v>1.853925611072536E-2</v>
      </c>
    </row>
    <row r="23" spans="1:16" ht="15" x14ac:dyDescent="0.25">
      <c r="A23" s="223" t="s">
        <v>90</v>
      </c>
      <c r="B23" s="224"/>
      <c r="C23" s="224"/>
      <c r="D23" s="224">
        <v>1.1800000000000002</v>
      </c>
      <c r="E23" s="224">
        <v>4.5</v>
      </c>
      <c r="F23" s="225">
        <v>310.11999999999983</v>
      </c>
      <c r="G23" s="224">
        <v>1094.7200000000005</v>
      </c>
      <c r="H23" s="224">
        <v>3645.2199999999948</v>
      </c>
      <c r="I23" s="224">
        <v>38.25</v>
      </c>
      <c r="J23" s="224">
        <v>7.2600000000000007</v>
      </c>
      <c r="K23" s="224"/>
      <c r="L23" s="224"/>
      <c r="M23" s="224"/>
      <c r="N23" s="224"/>
      <c r="O23" s="225">
        <v>5101.2499999999955</v>
      </c>
      <c r="P23" s="226">
        <f t="shared" si="0"/>
        <v>1.6156723368042657E-2</v>
      </c>
    </row>
    <row r="24" spans="1:16" ht="15" x14ac:dyDescent="0.25">
      <c r="A24" s="223" t="s">
        <v>18</v>
      </c>
      <c r="B24" s="224">
        <v>0.02</v>
      </c>
      <c r="C24" s="224"/>
      <c r="D24" s="224"/>
      <c r="E24" s="224">
        <v>7.53</v>
      </c>
      <c r="F24" s="225">
        <v>104.95000000000002</v>
      </c>
      <c r="G24" s="224">
        <v>1165.8399999999992</v>
      </c>
      <c r="H24" s="224">
        <v>2979.9799999999914</v>
      </c>
      <c r="I24" s="224">
        <v>771.21000000000026</v>
      </c>
      <c r="J24" s="224"/>
      <c r="K24" s="224"/>
      <c r="L24" s="224"/>
      <c r="M24" s="224"/>
      <c r="N24" s="224"/>
      <c r="O24" s="225">
        <v>5029.5299999999916</v>
      </c>
      <c r="P24" s="226">
        <f t="shared" si="0"/>
        <v>1.592957116025906E-2</v>
      </c>
    </row>
    <row r="25" spans="1:16" ht="15" x14ac:dyDescent="0.25">
      <c r="A25" s="223" t="s">
        <v>73</v>
      </c>
      <c r="B25" s="224"/>
      <c r="C25" s="224"/>
      <c r="D25" s="224"/>
      <c r="E25" s="224"/>
      <c r="F25" s="225">
        <v>1</v>
      </c>
      <c r="G25" s="224">
        <v>6.4799999999999995</v>
      </c>
      <c r="H25" s="224">
        <v>36.300000000000011</v>
      </c>
      <c r="I25" s="224">
        <v>1215.7699999999993</v>
      </c>
      <c r="J25" s="224">
        <v>1493.8600000000031</v>
      </c>
      <c r="K25" s="224">
        <v>224.49999999999994</v>
      </c>
      <c r="L25" s="224">
        <v>116.81000000000004</v>
      </c>
      <c r="M25" s="224">
        <v>92.020000000000024</v>
      </c>
      <c r="N25" s="224"/>
      <c r="O25" s="225">
        <v>3186.7400000000021</v>
      </c>
      <c r="P25" s="226">
        <f t="shared" si="0"/>
        <v>1.0093070644621678E-2</v>
      </c>
    </row>
    <row r="26" spans="1:16" ht="15" x14ac:dyDescent="0.25">
      <c r="A26" s="223" t="s">
        <v>71</v>
      </c>
      <c r="B26" s="224">
        <v>0.03</v>
      </c>
      <c r="C26" s="224"/>
      <c r="D26" s="224">
        <v>0.51</v>
      </c>
      <c r="E26" s="224">
        <v>23.38</v>
      </c>
      <c r="F26" s="225">
        <v>303.61999999999983</v>
      </c>
      <c r="G26" s="224">
        <v>697.84000000000026</v>
      </c>
      <c r="H26" s="224">
        <v>967.32999999999981</v>
      </c>
      <c r="I26" s="224">
        <v>5.57</v>
      </c>
      <c r="J26" s="224">
        <v>1.3199999999999998</v>
      </c>
      <c r="K26" s="224"/>
      <c r="L26" s="224"/>
      <c r="M26" s="224"/>
      <c r="N26" s="224"/>
      <c r="O26" s="225">
        <v>1999.6</v>
      </c>
      <c r="P26" s="226">
        <f t="shared" si="0"/>
        <v>6.3331505114899529E-3</v>
      </c>
    </row>
    <row r="27" spans="1:16" ht="15" x14ac:dyDescent="0.25">
      <c r="A27" s="223" t="s">
        <v>206</v>
      </c>
      <c r="B27" s="224"/>
      <c r="C27" s="224"/>
      <c r="D27" s="224"/>
      <c r="E27" s="224"/>
      <c r="F27" s="225"/>
      <c r="G27" s="224"/>
      <c r="H27" s="224">
        <v>44.819999999999993</v>
      </c>
      <c r="I27" s="224">
        <v>1147.0099999999998</v>
      </c>
      <c r="J27" s="224">
        <v>398.33000000000004</v>
      </c>
      <c r="K27" s="224">
        <v>5.13</v>
      </c>
      <c r="L27" s="224">
        <v>2.1800000000000002</v>
      </c>
      <c r="M27" s="224"/>
      <c r="N27" s="224"/>
      <c r="O27" s="225">
        <v>1597.47</v>
      </c>
      <c r="P27" s="226">
        <f t="shared" si="0"/>
        <v>5.0595208779705223E-3</v>
      </c>
    </row>
    <row r="28" spans="1:16" ht="15" x14ac:dyDescent="0.25">
      <c r="A28" s="223" t="s">
        <v>74</v>
      </c>
      <c r="B28" s="224">
        <v>2.6899999999999982</v>
      </c>
      <c r="C28" s="224"/>
      <c r="D28" s="224">
        <v>305.63999999999987</v>
      </c>
      <c r="E28" s="224">
        <v>350.56999999999994</v>
      </c>
      <c r="F28" s="225">
        <v>78.23</v>
      </c>
      <c r="G28" s="224">
        <v>56.180000000000007</v>
      </c>
      <c r="H28" s="224">
        <v>31.37</v>
      </c>
      <c r="I28" s="224">
        <v>107.38</v>
      </c>
      <c r="J28" s="224">
        <v>29.7</v>
      </c>
      <c r="K28" s="224"/>
      <c r="L28" s="224"/>
      <c r="M28" s="224"/>
      <c r="N28" s="224"/>
      <c r="O28" s="225">
        <v>961.76</v>
      </c>
      <c r="P28" s="226">
        <f t="shared" si="0"/>
        <v>3.0460946368926671E-3</v>
      </c>
    </row>
    <row r="29" spans="1:16" ht="15" x14ac:dyDescent="0.25">
      <c r="A29" s="223" t="s">
        <v>66</v>
      </c>
      <c r="B29" s="224"/>
      <c r="C29" s="224"/>
      <c r="D29" s="224"/>
      <c r="E29" s="224"/>
      <c r="F29" s="225"/>
      <c r="G29" s="224"/>
      <c r="H29" s="224">
        <v>1.05</v>
      </c>
      <c r="I29" s="224">
        <v>40.930000000000007</v>
      </c>
      <c r="J29" s="224">
        <v>783.36999999999966</v>
      </c>
      <c r="K29" s="224">
        <v>55.14</v>
      </c>
      <c r="L29" s="224">
        <v>79.910000000000039</v>
      </c>
      <c r="M29" s="224"/>
      <c r="N29" s="224"/>
      <c r="O29" s="225">
        <v>960.39999999999975</v>
      </c>
      <c r="P29" s="226">
        <f t="shared" si="0"/>
        <v>3.0417872330640878E-3</v>
      </c>
    </row>
    <row r="30" spans="1:16" ht="15" x14ac:dyDescent="0.25">
      <c r="A30" s="223" t="s">
        <v>103</v>
      </c>
      <c r="B30" s="224">
        <v>0.58000000000000007</v>
      </c>
      <c r="C30" s="224"/>
      <c r="D30" s="224">
        <v>5.18</v>
      </c>
      <c r="E30" s="224">
        <v>89.58</v>
      </c>
      <c r="F30" s="225">
        <v>117.06999999999996</v>
      </c>
      <c r="G30" s="224">
        <v>537.99999999999989</v>
      </c>
      <c r="H30" s="224">
        <v>25.200000000000003</v>
      </c>
      <c r="I30" s="224">
        <v>9.25</v>
      </c>
      <c r="J30" s="224"/>
      <c r="K30" s="224"/>
      <c r="L30" s="224"/>
      <c r="M30" s="224"/>
      <c r="N30" s="224"/>
      <c r="O30" s="225">
        <v>784.8599999999999</v>
      </c>
      <c r="P30" s="226">
        <f t="shared" si="0"/>
        <v>2.4858154183076638E-3</v>
      </c>
    </row>
    <row r="31" spans="1:16" ht="15" x14ac:dyDescent="0.25">
      <c r="A31" s="223" t="s">
        <v>70</v>
      </c>
      <c r="B31" s="224"/>
      <c r="C31" s="224"/>
      <c r="D31" s="224">
        <v>0.57000000000000006</v>
      </c>
      <c r="E31" s="224">
        <v>263.19999999999993</v>
      </c>
      <c r="F31" s="225">
        <v>244.17999999999986</v>
      </c>
      <c r="G31" s="224">
        <v>186.10000000000002</v>
      </c>
      <c r="H31" s="224">
        <v>56.920000000000009</v>
      </c>
      <c r="I31" s="224"/>
      <c r="J31" s="224">
        <v>0.60000000000000009</v>
      </c>
      <c r="K31" s="224"/>
      <c r="L31" s="224"/>
      <c r="M31" s="224"/>
      <c r="N31" s="224">
        <v>0.95000000000000018</v>
      </c>
      <c r="O31" s="225">
        <v>752.51999999999987</v>
      </c>
      <c r="P31" s="226">
        <f t="shared" si="0"/>
        <v>2.3833878890310157E-3</v>
      </c>
    </row>
    <row r="32" spans="1:16" ht="15" x14ac:dyDescent="0.25">
      <c r="A32" s="223" t="s">
        <v>69</v>
      </c>
      <c r="B32" s="224"/>
      <c r="C32" s="224"/>
      <c r="D32" s="224"/>
      <c r="E32" s="224"/>
      <c r="F32" s="225"/>
      <c r="G32" s="224"/>
      <c r="H32" s="224"/>
      <c r="I32" s="224"/>
      <c r="J32" s="224"/>
      <c r="K32" s="224">
        <v>148.54</v>
      </c>
      <c r="L32" s="224">
        <v>476.05000000000018</v>
      </c>
      <c r="M32" s="224">
        <v>101.07999999999998</v>
      </c>
      <c r="N32" s="224"/>
      <c r="O32" s="225">
        <v>725.67000000000019</v>
      </c>
      <c r="P32" s="226">
        <f t="shared" si="0"/>
        <v>2.2983483355035585E-3</v>
      </c>
    </row>
    <row r="33" spans="1:16" ht="15" x14ac:dyDescent="0.25">
      <c r="A33" s="223" t="s">
        <v>99</v>
      </c>
      <c r="B33" s="224"/>
      <c r="C33" s="224"/>
      <c r="D33" s="224"/>
      <c r="E33" s="224"/>
      <c r="F33" s="225">
        <v>12.59</v>
      </c>
      <c r="G33" s="224">
        <v>181.81999999999991</v>
      </c>
      <c r="H33" s="224">
        <v>465.9000000000002</v>
      </c>
      <c r="I33" s="224">
        <v>35.979999999999997</v>
      </c>
      <c r="J33" s="224"/>
      <c r="K33" s="224"/>
      <c r="L33" s="224"/>
      <c r="M33" s="224"/>
      <c r="N33" s="224"/>
      <c r="O33" s="225">
        <v>696.29000000000019</v>
      </c>
      <c r="P33" s="226">
        <f t="shared" si="0"/>
        <v>2.2052957439714646E-3</v>
      </c>
    </row>
    <row r="34" spans="1:16" ht="15" x14ac:dyDescent="0.25">
      <c r="A34" s="223" t="s">
        <v>220</v>
      </c>
      <c r="B34" s="224"/>
      <c r="C34" s="224"/>
      <c r="D34" s="224"/>
      <c r="E34" s="224"/>
      <c r="F34" s="225">
        <v>26.459999999999987</v>
      </c>
      <c r="G34" s="224">
        <v>7.41</v>
      </c>
      <c r="H34" s="224">
        <v>321.45000000000022</v>
      </c>
      <c r="I34" s="224">
        <v>227.58000000000004</v>
      </c>
      <c r="J34" s="224"/>
      <c r="K34" s="224"/>
      <c r="L34" s="224">
        <v>0.77</v>
      </c>
      <c r="M34" s="224"/>
      <c r="N34" s="224"/>
      <c r="O34" s="225">
        <v>583.67000000000019</v>
      </c>
      <c r="P34" s="226">
        <f t="shared" si="0"/>
        <v>1.8486047004607634E-3</v>
      </c>
    </row>
    <row r="35" spans="1:16" ht="15" x14ac:dyDescent="0.25">
      <c r="A35" s="223" t="s">
        <v>68</v>
      </c>
      <c r="B35" s="224">
        <v>0.81</v>
      </c>
      <c r="C35" s="224">
        <v>0.01</v>
      </c>
      <c r="D35" s="224">
        <v>0.31999999999999995</v>
      </c>
      <c r="E35" s="224">
        <v>335.8300000000005</v>
      </c>
      <c r="F35" s="225">
        <v>112.08000000000007</v>
      </c>
      <c r="G35" s="224">
        <v>6.91</v>
      </c>
      <c r="H35" s="224"/>
      <c r="I35" s="224"/>
      <c r="J35" s="224"/>
      <c r="K35" s="224"/>
      <c r="L35" s="224"/>
      <c r="M35" s="224"/>
      <c r="N35" s="224"/>
      <c r="O35" s="225">
        <v>455.96000000000055</v>
      </c>
      <c r="P35" s="226">
        <f t="shared" si="0"/>
        <v>1.4441204777050224E-3</v>
      </c>
    </row>
    <row r="36" spans="1:16" ht="15" x14ac:dyDescent="0.25">
      <c r="A36" s="223" t="s">
        <v>86</v>
      </c>
      <c r="B36" s="224">
        <v>0.87000000000000011</v>
      </c>
      <c r="C36" s="224">
        <v>0.18</v>
      </c>
      <c r="D36" s="224">
        <v>3.65</v>
      </c>
      <c r="E36" s="224">
        <v>3.8800000000000008</v>
      </c>
      <c r="F36" s="225">
        <v>23.55</v>
      </c>
      <c r="G36" s="224">
        <v>53.459999999999987</v>
      </c>
      <c r="H36" s="224">
        <v>168.17999999999998</v>
      </c>
      <c r="I36" s="224">
        <v>59.22</v>
      </c>
      <c r="J36" s="224">
        <v>4.4800000000000004</v>
      </c>
      <c r="K36" s="224"/>
      <c r="L36" s="224"/>
      <c r="M36" s="224"/>
      <c r="N36" s="224">
        <v>9.9999999999999992E-2</v>
      </c>
      <c r="O36" s="225">
        <v>317.56999999999994</v>
      </c>
      <c r="P36" s="226">
        <f t="shared" si="0"/>
        <v>1.005810466060144E-3</v>
      </c>
    </row>
    <row r="37" spans="1:16" ht="15" x14ac:dyDescent="0.25">
      <c r="A37" s="223" t="s">
        <v>100</v>
      </c>
      <c r="B37" s="224">
        <v>9.9999999999999978E-2</v>
      </c>
      <c r="C37" s="224">
        <v>4.5299999999999985</v>
      </c>
      <c r="D37" s="224"/>
      <c r="E37" s="224">
        <v>5.27</v>
      </c>
      <c r="F37" s="225">
        <v>80.039999999999992</v>
      </c>
      <c r="G37" s="224">
        <v>101.53999999999999</v>
      </c>
      <c r="H37" s="224">
        <v>70.27</v>
      </c>
      <c r="I37" s="224"/>
      <c r="J37" s="224"/>
      <c r="K37" s="224"/>
      <c r="L37" s="224"/>
      <c r="M37" s="224"/>
      <c r="N37" s="224"/>
      <c r="O37" s="225">
        <v>261.75</v>
      </c>
      <c r="P37" s="226">
        <f t="shared" si="0"/>
        <v>8.29016876566561E-4</v>
      </c>
    </row>
    <row r="38" spans="1:16" ht="15" x14ac:dyDescent="0.25">
      <c r="A38" s="223" t="s">
        <v>95</v>
      </c>
      <c r="B38" s="224">
        <v>2.08</v>
      </c>
      <c r="C38" s="224">
        <v>0.02</v>
      </c>
      <c r="D38" s="224"/>
      <c r="E38" s="224">
        <v>127.00999999999996</v>
      </c>
      <c r="F38" s="225">
        <v>26.01</v>
      </c>
      <c r="G38" s="224"/>
      <c r="H38" s="224"/>
      <c r="I38" s="224"/>
      <c r="J38" s="224">
        <v>0.16999999999999998</v>
      </c>
      <c r="K38" s="224"/>
      <c r="L38" s="224"/>
      <c r="M38" s="224"/>
      <c r="N38" s="224"/>
      <c r="O38" s="225">
        <v>155.28999999999996</v>
      </c>
      <c r="P38" s="226">
        <f t="shared" si="0"/>
        <v>4.9183583863236379E-4</v>
      </c>
    </row>
    <row r="39" spans="1:16" ht="15" x14ac:dyDescent="0.25">
      <c r="A39" s="223" t="s">
        <v>85</v>
      </c>
      <c r="B39" s="224">
        <v>76.510000000000019</v>
      </c>
      <c r="C39" s="224">
        <v>63.460000000000029</v>
      </c>
      <c r="D39" s="224">
        <v>0.29000000000000004</v>
      </c>
      <c r="E39" s="224">
        <v>0.04</v>
      </c>
      <c r="F39" s="225"/>
      <c r="G39" s="224"/>
      <c r="H39" s="224"/>
      <c r="I39" s="224">
        <v>0.46</v>
      </c>
      <c r="J39" s="224"/>
      <c r="K39" s="224"/>
      <c r="L39" s="224"/>
      <c r="M39" s="224"/>
      <c r="N39" s="224"/>
      <c r="O39" s="225">
        <v>140.76000000000005</v>
      </c>
      <c r="P39" s="226">
        <f t="shared" si="0"/>
        <v>4.4581629625791466E-4</v>
      </c>
    </row>
    <row r="40" spans="1:16" ht="15" x14ac:dyDescent="0.25">
      <c r="A40" s="223" t="s">
        <v>221</v>
      </c>
      <c r="B40" s="224"/>
      <c r="C40" s="224"/>
      <c r="D40" s="224"/>
      <c r="E40" s="224"/>
      <c r="F40" s="225"/>
      <c r="G40" s="224">
        <v>4.22</v>
      </c>
      <c r="H40" s="224">
        <v>37.059999999999995</v>
      </c>
      <c r="I40" s="224">
        <v>51.28</v>
      </c>
      <c r="J40" s="224">
        <v>40.56</v>
      </c>
      <c r="K40" s="224"/>
      <c r="L40" s="224"/>
      <c r="M40" s="224"/>
      <c r="N40" s="224"/>
      <c r="O40" s="225">
        <v>133.12</v>
      </c>
      <c r="P40" s="226">
        <f t="shared" si="0"/>
        <v>4.2161882180913313E-4</v>
      </c>
    </row>
    <row r="41" spans="1:16" ht="15" x14ac:dyDescent="0.25">
      <c r="A41" s="223" t="s">
        <v>105</v>
      </c>
      <c r="B41" s="224"/>
      <c r="C41" s="224"/>
      <c r="D41" s="224"/>
      <c r="E41" s="224"/>
      <c r="F41" s="225"/>
      <c r="G41" s="224"/>
      <c r="H41" s="224"/>
      <c r="I41" s="224">
        <v>29.04</v>
      </c>
      <c r="J41" s="224">
        <v>13.199999999999998</v>
      </c>
      <c r="K41" s="224">
        <v>2.99</v>
      </c>
      <c r="L41" s="224">
        <v>13.72</v>
      </c>
      <c r="M41" s="224">
        <v>58.22</v>
      </c>
      <c r="N41" s="224"/>
      <c r="O41" s="225">
        <v>117.16999999999999</v>
      </c>
      <c r="P41" s="226">
        <f t="shared" si="0"/>
        <v>3.7110184308425571E-4</v>
      </c>
    </row>
    <row r="42" spans="1:16" ht="15" x14ac:dyDescent="0.25">
      <c r="A42" s="223" t="s">
        <v>78</v>
      </c>
      <c r="B42" s="224">
        <v>0.15</v>
      </c>
      <c r="C42" s="224">
        <v>0.02</v>
      </c>
      <c r="D42" s="224">
        <v>0.95000000000000018</v>
      </c>
      <c r="E42" s="224">
        <v>28.890000000000008</v>
      </c>
      <c r="F42" s="225">
        <v>6.8299999999999983</v>
      </c>
      <c r="G42" s="224">
        <v>47.019999999999996</v>
      </c>
      <c r="H42" s="224">
        <v>20.100000000000001</v>
      </c>
      <c r="I42" s="224">
        <v>7.6899999999999995</v>
      </c>
      <c r="J42" s="224">
        <v>0.85</v>
      </c>
      <c r="K42" s="224"/>
      <c r="L42" s="224"/>
      <c r="M42" s="224"/>
      <c r="N42" s="224"/>
      <c r="O42" s="225">
        <v>112.50000000000001</v>
      </c>
      <c r="P42" s="226">
        <f t="shared" si="0"/>
        <v>3.5631097846700331E-4</v>
      </c>
    </row>
    <row r="43" spans="1:16" ht="15" x14ac:dyDescent="0.25">
      <c r="A43" s="223" t="s">
        <v>65</v>
      </c>
      <c r="B43" s="224"/>
      <c r="C43" s="224"/>
      <c r="D43" s="224">
        <v>0.03</v>
      </c>
      <c r="E43" s="224"/>
      <c r="F43" s="225">
        <v>25.32</v>
      </c>
      <c r="G43" s="224">
        <v>22.939999999999998</v>
      </c>
      <c r="H43" s="224">
        <v>29.549999999999997</v>
      </c>
      <c r="I43" s="224">
        <v>23.490000000000002</v>
      </c>
      <c r="J43" s="224">
        <v>4.41</v>
      </c>
      <c r="K43" s="224"/>
      <c r="L43" s="224"/>
      <c r="M43" s="224"/>
      <c r="N43" s="224"/>
      <c r="O43" s="225">
        <v>105.74000000000001</v>
      </c>
      <c r="P43" s="226">
        <f t="shared" si="0"/>
        <v>3.3490064767200826E-4</v>
      </c>
    </row>
    <row r="44" spans="1:16" ht="15" x14ac:dyDescent="0.25">
      <c r="A44" s="223" t="s">
        <v>79</v>
      </c>
      <c r="B44" s="224"/>
      <c r="C44" s="224"/>
      <c r="D44" s="224">
        <v>94.520000000000053</v>
      </c>
      <c r="E44" s="224">
        <v>10.199999999999999</v>
      </c>
      <c r="F44" s="225"/>
      <c r="G44" s="224"/>
      <c r="H44" s="224"/>
      <c r="I44" s="224"/>
      <c r="J44" s="224"/>
      <c r="K44" s="224"/>
      <c r="L44" s="224"/>
      <c r="M44" s="224"/>
      <c r="N44" s="224"/>
      <c r="O44" s="225">
        <v>104.72000000000006</v>
      </c>
      <c r="P44" s="226">
        <f t="shared" si="0"/>
        <v>3.3167009480057424E-4</v>
      </c>
    </row>
    <row r="45" spans="1:16" ht="15" x14ac:dyDescent="0.25">
      <c r="A45" s="223" t="s">
        <v>98</v>
      </c>
      <c r="B45" s="224"/>
      <c r="C45" s="224"/>
      <c r="D45" s="224"/>
      <c r="E45" s="224">
        <v>3.0600000000000005</v>
      </c>
      <c r="F45" s="225">
        <v>11.5</v>
      </c>
      <c r="G45" s="224">
        <v>48.24</v>
      </c>
      <c r="H45" s="224">
        <v>14.43</v>
      </c>
      <c r="I45" s="224">
        <v>14.879999999999999</v>
      </c>
      <c r="J45" s="224">
        <v>4.75</v>
      </c>
      <c r="K45" s="224"/>
      <c r="L45" s="224"/>
      <c r="M45" s="224"/>
      <c r="N45" s="224"/>
      <c r="O45" s="225">
        <v>96.860000000000014</v>
      </c>
      <c r="P45" s="226">
        <f t="shared" si="0"/>
        <v>3.0677583443834618E-4</v>
      </c>
    </row>
    <row r="46" spans="1:16" ht="15" x14ac:dyDescent="0.25">
      <c r="A46" s="223" t="s">
        <v>81</v>
      </c>
      <c r="B46" s="224">
        <v>10.719999999999997</v>
      </c>
      <c r="C46" s="224">
        <v>54.489999999999995</v>
      </c>
      <c r="D46" s="224">
        <v>1.96</v>
      </c>
      <c r="E46" s="224">
        <v>4.0299999999999994</v>
      </c>
      <c r="F46" s="225">
        <v>12.699999999999998</v>
      </c>
      <c r="G46" s="224">
        <v>4.82</v>
      </c>
      <c r="H46" s="224">
        <v>7.0000000000000007E-2</v>
      </c>
      <c r="I46" s="224"/>
      <c r="J46" s="224"/>
      <c r="K46" s="224"/>
      <c r="L46" s="224"/>
      <c r="M46" s="224"/>
      <c r="N46" s="224"/>
      <c r="O46" s="225">
        <v>88.789999999999992</v>
      </c>
      <c r="P46" s="226">
        <f t="shared" si="0"/>
        <v>2.8121646024964638E-4</v>
      </c>
    </row>
    <row r="47" spans="1:16" ht="15" x14ac:dyDescent="0.25">
      <c r="A47" s="223" t="s">
        <v>102</v>
      </c>
      <c r="B47" s="224">
        <v>1.0900000000000001</v>
      </c>
      <c r="C47" s="224">
        <v>54.889999999999993</v>
      </c>
      <c r="D47" s="224"/>
      <c r="E47" s="224">
        <v>5.9200000000000008</v>
      </c>
      <c r="F47" s="225"/>
      <c r="G47" s="224">
        <v>4.71</v>
      </c>
      <c r="H47" s="224">
        <v>7.8000000000000007</v>
      </c>
      <c r="I47" s="224"/>
      <c r="J47" s="224"/>
      <c r="K47" s="224"/>
      <c r="L47" s="224"/>
      <c r="M47" s="224"/>
      <c r="N47" s="224"/>
      <c r="O47" s="225">
        <v>74.41</v>
      </c>
      <c r="P47" s="226">
        <f t="shared" si="0"/>
        <v>2.3567199917981968E-4</v>
      </c>
    </row>
    <row r="48" spans="1:16" ht="15" x14ac:dyDescent="0.25">
      <c r="A48" s="223" t="s">
        <v>87</v>
      </c>
      <c r="B48" s="224"/>
      <c r="C48" s="224"/>
      <c r="D48" s="224"/>
      <c r="E48" s="224"/>
      <c r="F48" s="225"/>
      <c r="G48" s="224"/>
      <c r="H48" s="224"/>
      <c r="I48" s="224"/>
      <c r="J48" s="224">
        <v>65.97</v>
      </c>
      <c r="K48" s="224"/>
      <c r="L48" s="224"/>
      <c r="M48" s="224"/>
      <c r="N48" s="224"/>
      <c r="O48" s="225">
        <v>65.97</v>
      </c>
      <c r="P48" s="226">
        <f t="shared" si="0"/>
        <v>2.0894075777305073E-4</v>
      </c>
    </row>
    <row r="49" spans="1:16" ht="15" x14ac:dyDescent="0.25">
      <c r="A49" s="223" t="s">
        <v>91</v>
      </c>
      <c r="B49" s="224">
        <v>0.01</v>
      </c>
      <c r="C49" s="224">
        <v>0.13</v>
      </c>
      <c r="D49" s="224">
        <v>1.1200000000000001</v>
      </c>
      <c r="E49" s="224">
        <v>6.6599999999999993</v>
      </c>
      <c r="F49" s="225">
        <v>19.310000000000002</v>
      </c>
      <c r="G49" s="224">
        <v>0.05</v>
      </c>
      <c r="H49" s="224">
        <v>10.850000000000001</v>
      </c>
      <c r="I49" s="224"/>
      <c r="J49" s="224">
        <v>0.08</v>
      </c>
      <c r="K49" s="224"/>
      <c r="L49" s="224"/>
      <c r="M49" s="224"/>
      <c r="N49" s="224"/>
      <c r="O49" s="225">
        <v>38.21</v>
      </c>
      <c r="P49" s="226">
        <f t="shared" si="0"/>
        <v>1.2101904433088174E-4</v>
      </c>
    </row>
    <row r="50" spans="1:16" ht="15" x14ac:dyDescent="0.25">
      <c r="A50" s="223" t="s">
        <v>83</v>
      </c>
      <c r="B50" s="224">
        <v>0.11</v>
      </c>
      <c r="C50" s="224"/>
      <c r="D50" s="224"/>
      <c r="E50" s="224"/>
      <c r="F50" s="225">
        <v>35.590000000000011</v>
      </c>
      <c r="G50" s="224"/>
      <c r="H50" s="224"/>
      <c r="I50" s="224"/>
      <c r="J50" s="224"/>
      <c r="K50" s="224"/>
      <c r="L50" s="224"/>
      <c r="M50" s="224"/>
      <c r="N50" s="224"/>
      <c r="O50" s="225">
        <v>35.70000000000001</v>
      </c>
      <c r="P50" s="226">
        <f t="shared" si="0"/>
        <v>1.1306935050019575E-4</v>
      </c>
    </row>
    <row r="51" spans="1:16" ht="15" x14ac:dyDescent="0.25">
      <c r="A51" s="223" t="s">
        <v>76</v>
      </c>
      <c r="B51" s="224">
        <v>12.949999999999998</v>
      </c>
      <c r="C51" s="224">
        <v>13.75999999999998</v>
      </c>
      <c r="D51" s="224"/>
      <c r="E51" s="224"/>
      <c r="F51" s="225"/>
      <c r="G51" s="224"/>
      <c r="H51" s="224"/>
      <c r="I51" s="224"/>
      <c r="J51" s="224"/>
      <c r="K51" s="224"/>
      <c r="L51" s="224"/>
      <c r="M51" s="224"/>
      <c r="N51" s="224"/>
      <c r="O51" s="225">
        <v>26.70999999999998</v>
      </c>
      <c r="P51" s="226">
        <f t="shared" si="0"/>
        <v>8.4596144309810224E-5</v>
      </c>
    </row>
    <row r="52" spans="1:16" ht="15" x14ac:dyDescent="0.25">
      <c r="A52" s="223" t="s">
        <v>96</v>
      </c>
      <c r="B52" s="224">
        <v>5.59</v>
      </c>
      <c r="C52" s="224"/>
      <c r="D52" s="224"/>
      <c r="E52" s="224">
        <v>16.369999999999997</v>
      </c>
      <c r="F52" s="225">
        <v>0.05</v>
      </c>
      <c r="G52" s="224"/>
      <c r="H52" s="224"/>
      <c r="I52" s="224"/>
      <c r="J52" s="224"/>
      <c r="K52" s="224"/>
      <c r="L52" s="224"/>
      <c r="M52" s="224"/>
      <c r="N52" s="224"/>
      <c r="O52" s="225">
        <v>22.009999999999998</v>
      </c>
      <c r="P52" s="226">
        <f t="shared" si="0"/>
        <v>6.9710263431633259E-5</v>
      </c>
    </row>
    <row r="53" spans="1:16" ht="15" x14ac:dyDescent="0.25">
      <c r="A53" s="223" t="s">
        <v>222</v>
      </c>
      <c r="B53" s="224">
        <v>20.830000000000002</v>
      </c>
      <c r="C53" s="224"/>
      <c r="D53" s="224"/>
      <c r="E53" s="224"/>
      <c r="F53" s="225"/>
      <c r="G53" s="224">
        <v>0.12</v>
      </c>
      <c r="H53" s="224"/>
      <c r="I53" s="224"/>
      <c r="J53" s="224"/>
      <c r="K53" s="224"/>
      <c r="L53" s="224"/>
      <c r="M53" s="224"/>
      <c r="N53" s="224"/>
      <c r="O53" s="225">
        <v>20.950000000000003</v>
      </c>
      <c r="P53" s="226">
        <f t="shared" si="0"/>
        <v>6.6353022212299728E-5</v>
      </c>
    </row>
    <row r="54" spans="1:16" ht="15" x14ac:dyDescent="0.25">
      <c r="A54" s="223" t="s">
        <v>75</v>
      </c>
      <c r="B54" s="224"/>
      <c r="C54" s="224"/>
      <c r="D54" s="224"/>
      <c r="E54" s="224"/>
      <c r="F54" s="225"/>
      <c r="G54" s="224"/>
      <c r="H54" s="224"/>
      <c r="I54" s="224"/>
      <c r="J54" s="224"/>
      <c r="K54" s="224"/>
      <c r="L54" s="224">
        <v>0.25</v>
      </c>
      <c r="M54" s="224">
        <v>18.37</v>
      </c>
      <c r="N54" s="224"/>
      <c r="O54" s="225">
        <v>18.62</v>
      </c>
      <c r="P54" s="226">
        <f t="shared" si="0"/>
        <v>5.8973425947160904E-5</v>
      </c>
    </row>
    <row r="55" spans="1:16" ht="15" x14ac:dyDescent="0.25">
      <c r="A55" s="223" t="s">
        <v>101</v>
      </c>
      <c r="B55" s="224"/>
      <c r="C55" s="224"/>
      <c r="D55" s="224"/>
      <c r="E55" s="224"/>
      <c r="F55" s="225"/>
      <c r="G55" s="224"/>
      <c r="H55" s="224"/>
      <c r="I55" s="224"/>
      <c r="J55" s="224"/>
      <c r="K55" s="224"/>
      <c r="L55" s="224">
        <v>17.700000000000003</v>
      </c>
      <c r="M55" s="224"/>
      <c r="N55" s="224"/>
      <c r="O55" s="225">
        <v>17.700000000000003</v>
      </c>
      <c r="P55" s="226">
        <f t="shared" si="0"/>
        <v>5.6059593945475193E-5</v>
      </c>
    </row>
    <row r="56" spans="1:16" ht="15" x14ac:dyDescent="0.25">
      <c r="A56" s="223" t="s">
        <v>223</v>
      </c>
      <c r="B56" s="224"/>
      <c r="C56" s="224"/>
      <c r="D56" s="224"/>
      <c r="E56" s="224"/>
      <c r="F56" s="225"/>
      <c r="G56" s="224">
        <v>1.3699999999999999</v>
      </c>
      <c r="H56" s="224">
        <v>2.79</v>
      </c>
      <c r="I56" s="224"/>
      <c r="J56" s="224">
        <v>9.2800000000000011</v>
      </c>
      <c r="K56" s="224"/>
      <c r="L56" s="224"/>
      <c r="M56" s="224"/>
      <c r="N56" s="224"/>
      <c r="O56" s="225">
        <v>13.44</v>
      </c>
      <c r="P56" s="226">
        <f t="shared" si="0"/>
        <v>4.2567284894191321E-5</v>
      </c>
    </row>
    <row r="57" spans="1:16" ht="15" x14ac:dyDescent="0.25">
      <c r="A57" s="223" t="s">
        <v>77</v>
      </c>
      <c r="B57" s="224"/>
      <c r="C57" s="224"/>
      <c r="D57" s="224"/>
      <c r="E57" s="224"/>
      <c r="F57" s="225"/>
      <c r="G57" s="224"/>
      <c r="H57" s="224"/>
      <c r="I57" s="224">
        <v>6.18</v>
      </c>
      <c r="J57" s="224">
        <v>3.1699999999999995</v>
      </c>
      <c r="K57" s="224">
        <v>3.04</v>
      </c>
      <c r="L57" s="224"/>
      <c r="M57" s="224"/>
      <c r="N57" s="224"/>
      <c r="O57" s="225">
        <v>12.39</v>
      </c>
      <c r="P57" s="226">
        <f t="shared" si="0"/>
        <v>3.9241715761832629E-5</v>
      </c>
    </row>
    <row r="58" spans="1:16" ht="15" x14ac:dyDescent="0.25">
      <c r="A58" s="223" t="s">
        <v>72</v>
      </c>
      <c r="B58" s="224"/>
      <c r="C58" s="224">
        <v>0.36</v>
      </c>
      <c r="D58" s="224"/>
      <c r="E58" s="224"/>
      <c r="F58" s="225">
        <v>1.2</v>
      </c>
      <c r="G58" s="224">
        <v>2</v>
      </c>
      <c r="H58" s="224"/>
      <c r="I58" s="224"/>
      <c r="J58" s="224"/>
      <c r="K58" s="224"/>
      <c r="L58" s="224"/>
      <c r="M58" s="224"/>
      <c r="N58" s="224"/>
      <c r="O58" s="225">
        <v>3.56</v>
      </c>
      <c r="P58" s="226">
        <f t="shared" si="0"/>
        <v>1.1275262963044726E-5</v>
      </c>
    </row>
    <row r="59" spans="1:16" ht="15" x14ac:dyDescent="0.25">
      <c r="A59" s="223" t="s">
        <v>224</v>
      </c>
      <c r="B59" s="224"/>
      <c r="C59" s="224">
        <v>0.01</v>
      </c>
      <c r="D59" s="224"/>
      <c r="E59" s="224"/>
      <c r="F59" s="225">
        <v>3.2</v>
      </c>
      <c r="G59" s="224"/>
      <c r="H59" s="224"/>
      <c r="I59" s="224"/>
      <c r="J59" s="224"/>
      <c r="K59" s="224"/>
      <c r="L59" s="224"/>
      <c r="M59" s="224"/>
      <c r="N59" s="224"/>
      <c r="O59" s="225">
        <v>3.21</v>
      </c>
      <c r="P59" s="226">
        <f t="shared" si="0"/>
        <v>1.016673991892516E-5</v>
      </c>
    </row>
    <row r="60" spans="1:16" ht="15" x14ac:dyDescent="0.25">
      <c r="A60" s="223" t="s">
        <v>205</v>
      </c>
      <c r="B60" s="224"/>
      <c r="C60" s="224"/>
      <c r="D60" s="224"/>
      <c r="E60" s="224"/>
      <c r="F60" s="225">
        <v>0.36</v>
      </c>
      <c r="G60" s="224"/>
      <c r="H60" s="224"/>
      <c r="I60" s="224">
        <v>0.1</v>
      </c>
      <c r="J60" s="224"/>
      <c r="K60" s="224"/>
      <c r="L60" s="224"/>
      <c r="M60" s="224">
        <v>1.05</v>
      </c>
      <c r="N60" s="224"/>
      <c r="O60" s="225">
        <v>1.5100000000000002</v>
      </c>
      <c r="P60" s="226">
        <f t="shared" si="0"/>
        <v>4.7824851332015563E-6</v>
      </c>
    </row>
    <row r="61" spans="1:16" ht="15" x14ac:dyDescent="0.25">
      <c r="A61" s="223" t="s">
        <v>88</v>
      </c>
      <c r="B61" s="224"/>
      <c r="C61" s="224"/>
      <c r="D61" s="224"/>
      <c r="E61" s="224"/>
      <c r="F61" s="225"/>
      <c r="G61" s="224"/>
      <c r="H61" s="224"/>
      <c r="I61" s="224"/>
      <c r="J61" s="224">
        <v>0.7</v>
      </c>
      <c r="K61" s="224">
        <v>0.74</v>
      </c>
      <c r="L61" s="224"/>
      <c r="M61" s="224"/>
      <c r="N61" s="224"/>
      <c r="O61" s="225">
        <v>1.44</v>
      </c>
      <c r="P61" s="226">
        <f t="shared" si="0"/>
        <v>4.5607805243776417E-6</v>
      </c>
    </row>
    <row r="62" spans="1:16" ht="15" x14ac:dyDescent="0.25">
      <c r="A62" s="223" t="s">
        <v>92</v>
      </c>
      <c r="B62" s="224"/>
      <c r="C62" s="224"/>
      <c r="D62" s="224"/>
      <c r="E62" s="224"/>
      <c r="F62" s="225">
        <v>0.81</v>
      </c>
      <c r="G62" s="224"/>
      <c r="H62" s="224"/>
      <c r="I62" s="224"/>
      <c r="J62" s="224"/>
      <c r="K62" s="224"/>
      <c r="L62" s="224"/>
      <c r="M62" s="224"/>
      <c r="N62" s="224"/>
      <c r="O62" s="225">
        <v>0.81</v>
      </c>
      <c r="P62" s="226">
        <f t="shared" si="0"/>
        <v>2.565439044962424E-6</v>
      </c>
    </row>
    <row r="63" spans="1:16" ht="15" x14ac:dyDescent="0.25">
      <c r="A63" s="223" t="s">
        <v>104</v>
      </c>
      <c r="B63" s="224"/>
      <c r="C63" s="224"/>
      <c r="D63" s="224"/>
      <c r="E63" s="224"/>
      <c r="F63" s="225"/>
      <c r="G63" s="224"/>
      <c r="H63" s="224"/>
      <c r="I63" s="224"/>
      <c r="J63" s="224"/>
      <c r="K63" s="224"/>
      <c r="L63" s="224"/>
      <c r="M63" s="224">
        <v>0.8</v>
      </c>
      <c r="N63" s="224"/>
      <c r="O63" s="225">
        <v>0.8</v>
      </c>
      <c r="P63" s="226">
        <f t="shared" si="0"/>
        <v>2.5337669579875791E-6</v>
      </c>
    </row>
    <row r="64" spans="1:16" ht="15" x14ac:dyDescent="0.25">
      <c r="A64" s="223" t="s">
        <v>207</v>
      </c>
      <c r="B64" s="224">
        <v>0.46</v>
      </c>
      <c r="C64" s="224"/>
      <c r="D64" s="224"/>
      <c r="E64" s="224"/>
      <c r="F64" s="225"/>
      <c r="G64" s="224"/>
      <c r="H64" s="224"/>
      <c r="I64" s="224"/>
      <c r="J64" s="224"/>
      <c r="K64" s="224"/>
      <c r="L64" s="224"/>
      <c r="M64" s="224"/>
      <c r="N64" s="224"/>
      <c r="O64" s="225">
        <v>0.46</v>
      </c>
      <c r="P64" s="226">
        <f t="shared" si="0"/>
        <v>1.4569160008428579E-6</v>
      </c>
    </row>
    <row r="65" spans="1:16" ht="15" x14ac:dyDescent="0.25">
      <c r="A65" s="223" t="s">
        <v>204</v>
      </c>
      <c r="B65" s="224">
        <v>0.06</v>
      </c>
      <c r="C65" s="224">
        <v>0.18</v>
      </c>
      <c r="D65" s="224"/>
      <c r="E65" s="224"/>
      <c r="F65" s="225"/>
      <c r="G65" s="224"/>
      <c r="H65" s="224"/>
      <c r="I65" s="224"/>
      <c r="J65" s="224"/>
      <c r="K65" s="224"/>
      <c r="L65" s="224"/>
      <c r="M65" s="224"/>
      <c r="N65" s="224"/>
      <c r="O65" s="225">
        <v>0.24</v>
      </c>
      <c r="P65" s="226">
        <f t="shared" si="0"/>
        <v>7.6013008739627369E-7</v>
      </c>
    </row>
    <row r="66" spans="1:16" ht="15" x14ac:dyDescent="0.25">
      <c r="A66" s="223" t="s">
        <v>225</v>
      </c>
      <c r="B66" s="224">
        <v>0.08</v>
      </c>
      <c r="C66" s="224"/>
      <c r="D66" s="224"/>
      <c r="E66" s="224"/>
      <c r="F66" s="225"/>
      <c r="G66" s="224"/>
      <c r="H66" s="224"/>
      <c r="I66" s="224"/>
      <c r="J66" s="224"/>
      <c r="K66" s="224"/>
      <c r="L66" s="224"/>
      <c r="M66" s="224"/>
      <c r="N66" s="224"/>
      <c r="O66" s="225">
        <v>0.08</v>
      </c>
      <c r="P66" s="226">
        <f t="shared" si="0"/>
        <v>2.5337669579875788E-7</v>
      </c>
    </row>
    <row r="67" spans="1:16" ht="15" x14ac:dyDescent="0.25">
      <c r="A67" s="223" t="s">
        <v>64</v>
      </c>
      <c r="B67" s="224"/>
      <c r="C67" s="224">
        <v>0.01</v>
      </c>
      <c r="D67" s="224"/>
      <c r="E67" s="224"/>
      <c r="F67" s="225"/>
      <c r="G67" s="224"/>
      <c r="H67" s="224"/>
      <c r="I67" s="224"/>
      <c r="J67" s="224"/>
      <c r="K67" s="224"/>
      <c r="L67" s="224"/>
      <c r="M67" s="224"/>
      <c r="N67" s="224"/>
      <c r="O67" s="225">
        <v>0.01</v>
      </c>
      <c r="P67" s="226">
        <f t="shared" si="0"/>
        <v>3.1672086974844735E-8</v>
      </c>
    </row>
    <row r="68" spans="1:16" ht="15" x14ac:dyDescent="0.25">
      <c r="A68" s="220" t="s">
        <v>15</v>
      </c>
      <c r="B68" s="227">
        <f>SUM(B6:B67)</f>
        <v>994.5500000000003</v>
      </c>
      <c r="C68" s="227">
        <f>SUM(C6:C67)</f>
        <v>235.06</v>
      </c>
      <c r="D68" s="227">
        <f>SUM(D6:D67)</f>
        <v>10795.829999999994</v>
      </c>
      <c r="E68" s="227">
        <f>SUM(E6:E67)</f>
        <v>27776.090000000004</v>
      </c>
      <c r="F68" s="228">
        <f>SUM(F6:F67)</f>
        <v>49618.820000000043</v>
      </c>
      <c r="G68" s="227">
        <f>SUM(G6:G67)</f>
        <v>52466.970000000008</v>
      </c>
      <c r="H68" s="227">
        <f>SUM(H6:H67)</f>
        <v>77303.189999999959</v>
      </c>
      <c r="I68" s="227">
        <f>SUM(I6:I67)</f>
        <v>66595.780000000028</v>
      </c>
      <c r="J68" s="227">
        <f>SUM(J6:J67)</f>
        <v>14973.069999999998</v>
      </c>
      <c r="K68" s="227">
        <f>SUM(K6:K67)</f>
        <v>10535.829999999991</v>
      </c>
      <c r="L68" s="227">
        <f>SUM(L6:L67)</f>
        <v>2703.3300000000008</v>
      </c>
      <c r="M68" s="227">
        <f>SUM(M6:M67)</f>
        <v>1524.2699999999998</v>
      </c>
      <c r="N68" s="227">
        <f>SUM(N6:N67)</f>
        <v>212.63999999999993</v>
      </c>
      <c r="O68" s="229">
        <f>SUM(O6:O67)</f>
        <v>315735.42999999993</v>
      </c>
      <c r="P68" s="226">
        <f t="shared" si="0"/>
        <v>1</v>
      </c>
    </row>
    <row r="69" spans="1:16" s="167" customFormat="1" ht="15" x14ac:dyDescent="0.25">
      <c r="A69" s="220" t="s">
        <v>125</v>
      </c>
      <c r="B69" s="230">
        <f>+B68/$O$68</f>
        <v>3.1499474100831842E-3</v>
      </c>
      <c r="C69" s="230">
        <f t="shared" ref="C69:O69" si="1">+C68/$O$68</f>
        <v>7.4448407643070043E-4</v>
      </c>
      <c r="D69" s="230">
        <f t="shared" si="1"/>
        <v>3.419264667256379E-2</v>
      </c>
      <c r="E69" s="230">
        <f t="shared" si="1"/>
        <v>8.7972673830111522E-2</v>
      </c>
      <c r="F69" s="230">
        <f t="shared" si="1"/>
        <v>0.15715315826291668</v>
      </c>
      <c r="G69" s="230">
        <f t="shared" si="1"/>
        <v>0.16617384371465699</v>
      </c>
      <c r="H69" s="230">
        <f t="shared" si="1"/>
        <v>0.24483533571129465</v>
      </c>
      <c r="I69" s="230">
        <f t="shared" si="1"/>
        <v>0.21092273363176264</v>
      </c>
      <c r="J69" s="230">
        <f t="shared" si="1"/>
        <v>4.7422837532043842E-2</v>
      </c>
      <c r="K69" s="230">
        <f t="shared" si="1"/>
        <v>3.3369172411217812E-2</v>
      </c>
      <c r="L69" s="230">
        <f t="shared" si="1"/>
        <v>8.5620102881707044E-3</v>
      </c>
      <c r="M69" s="230">
        <f t="shared" si="1"/>
        <v>4.827681201314658E-3</v>
      </c>
      <c r="N69" s="230">
        <f t="shared" si="1"/>
        <v>6.7347525743309826E-4</v>
      </c>
      <c r="O69" s="230">
        <f t="shared" si="1"/>
        <v>1</v>
      </c>
      <c r="P69" s="226"/>
    </row>
    <row r="70" spans="1:16" s="171" customFormat="1" ht="15.75" x14ac:dyDescent="0.25">
      <c r="A70" s="170" t="s">
        <v>106</v>
      </c>
      <c r="F70" s="182"/>
      <c r="G70" s="182"/>
      <c r="I70" s="172"/>
      <c r="J70" s="172"/>
      <c r="K70" s="173"/>
    </row>
    <row r="71" spans="1:16" s="171" customFormat="1" ht="15.75" x14ac:dyDescent="0.25">
      <c r="A71" s="174" t="s">
        <v>107</v>
      </c>
      <c r="F71" s="182"/>
      <c r="G71" s="182"/>
      <c r="I71" s="172"/>
      <c r="J71" s="172"/>
      <c r="K71" s="173"/>
      <c r="L71" s="175"/>
    </row>
    <row r="72" spans="1:16" s="176" customFormat="1" ht="15.75" x14ac:dyDescent="0.25">
      <c r="J72" s="177"/>
    </row>
  </sheetData>
  <sortState ref="A6:O67">
    <sortCondition descending="1" ref="O6:O67"/>
  </sortState>
  <mergeCells count="4">
    <mergeCell ref="A1:L1"/>
    <mergeCell ref="A2:L2"/>
    <mergeCell ref="A3:L3"/>
    <mergeCell ref="P4:P5"/>
  </mergeCells>
  <hyperlinks>
    <hyperlink ref="A71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8"/>
  <sheetViews>
    <sheetView zoomScale="80" zoomScaleNormal="80" zoomScaleSheetLayoutView="80" workbookViewId="0">
      <pane xSplit="1" topLeftCell="B1" activePane="topRight" state="frozen"/>
      <selection pane="topRight" activeCell="B1" sqref="B1"/>
    </sheetView>
  </sheetViews>
  <sheetFormatPr baseColWidth="10" defaultRowHeight="12.75" x14ac:dyDescent="0.2"/>
  <cols>
    <col min="1" max="1" width="26.5703125" style="60" customWidth="1"/>
    <col min="2" max="3" width="12.42578125" style="60" customWidth="1"/>
    <col min="4" max="14" width="11.42578125" style="60"/>
    <col min="15" max="15" width="12" style="60" bestFit="1" customWidth="1"/>
    <col min="16" max="16" width="11.42578125" style="60"/>
    <col min="17" max="17" width="11.5703125" style="60" bestFit="1" customWidth="1"/>
    <col min="18" max="18" width="11.5703125" style="60" customWidth="1"/>
    <col min="19" max="19" width="11.42578125" style="61" customWidth="1"/>
    <col min="20" max="26" width="11.42578125" style="60"/>
    <col min="27" max="27" width="20.7109375" style="60" customWidth="1"/>
    <col min="28" max="256" width="11.42578125" style="60"/>
    <col min="257" max="257" width="26.5703125" style="60" customWidth="1"/>
    <col min="258" max="259" width="12.42578125" style="60" customWidth="1"/>
    <col min="260" max="270" width="11.42578125" style="60"/>
    <col min="271" max="271" width="12" style="60" bestFit="1" customWidth="1"/>
    <col min="272" max="272" width="11.42578125" style="60"/>
    <col min="273" max="273" width="11.5703125" style="60" bestFit="1" customWidth="1"/>
    <col min="274" max="274" width="11.5703125" style="60" customWidth="1"/>
    <col min="275" max="275" width="11.42578125" style="60" customWidth="1"/>
    <col min="276" max="512" width="11.42578125" style="60"/>
    <col min="513" max="513" width="26.5703125" style="60" customWidth="1"/>
    <col min="514" max="515" width="12.42578125" style="60" customWidth="1"/>
    <col min="516" max="526" width="11.42578125" style="60"/>
    <col min="527" max="527" width="12" style="60" bestFit="1" customWidth="1"/>
    <col min="528" max="528" width="11.42578125" style="60"/>
    <col min="529" max="529" width="11.5703125" style="60" bestFit="1" customWidth="1"/>
    <col min="530" max="530" width="11.5703125" style="60" customWidth="1"/>
    <col min="531" max="531" width="11.42578125" style="60" customWidth="1"/>
    <col min="532" max="768" width="11.42578125" style="60"/>
    <col min="769" max="769" width="26.5703125" style="60" customWidth="1"/>
    <col min="770" max="771" width="12.42578125" style="60" customWidth="1"/>
    <col min="772" max="782" width="11.42578125" style="60"/>
    <col min="783" max="783" width="12" style="60" bestFit="1" customWidth="1"/>
    <col min="784" max="784" width="11.42578125" style="60"/>
    <col min="785" max="785" width="11.5703125" style="60" bestFit="1" customWidth="1"/>
    <col min="786" max="786" width="11.5703125" style="60" customWidth="1"/>
    <col min="787" max="787" width="11.42578125" style="60" customWidth="1"/>
    <col min="788" max="1024" width="11.42578125" style="60"/>
    <col min="1025" max="1025" width="26.5703125" style="60" customWidth="1"/>
    <col min="1026" max="1027" width="12.42578125" style="60" customWidth="1"/>
    <col min="1028" max="1038" width="11.42578125" style="60"/>
    <col min="1039" max="1039" width="12" style="60" bestFit="1" customWidth="1"/>
    <col min="1040" max="1040" width="11.42578125" style="60"/>
    <col min="1041" max="1041" width="11.5703125" style="60" bestFit="1" customWidth="1"/>
    <col min="1042" max="1042" width="11.5703125" style="60" customWidth="1"/>
    <col min="1043" max="1043" width="11.42578125" style="60" customWidth="1"/>
    <col min="1044" max="1280" width="11.42578125" style="60"/>
    <col min="1281" max="1281" width="26.5703125" style="60" customWidth="1"/>
    <col min="1282" max="1283" width="12.42578125" style="60" customWidth="1"/>
    <col min="1284" max="1294" width="11.42578125" style="60"/>
    <col min="1295" max="1295" width="12" style="60" bestFit="1" customWidth="1"/>
    <col min="1296" max="1296" width="11.42578125" style="60"/>
    <col min="1297" max="1297" width="11.5703125" style="60" bestFit="1" customWidth="1"/>
    <col min="1298" max="1298" width="11.5703125" style="60" customWidth="1"/>
    <col min="1299" max="1299" width="11.42578125" style="60" customWidth="1"/>
    <col min="1300" max="1536" width="11.42578125" style="60"/>
    <col min="1537" max="1537" width="26.5703125" style="60" customWidth="1"/>
    <col min="1538" max="1539" width="12.42578125" style="60" customWidth="1"/>
    <col min="1540" max="1550" width="11.42578125" style="60"/>
    <col min="1551" max="1551" width="12" style="60" bestFit="1" customWidth="1"/>
    <col min="1552" max="1552" width="11.42578125" style="60"/>
    <col min="1553" max="1553" width="11.5703125" style="60" bestFit="1" customWidth="1"/>
    <col min="1554" max="1554" width="11.5703125" style="60" customWidth="1"/>
    <col min="1555" max="1555" width="11.42578125" style="60" customWidth="1"/>
    <col min="1556" max="1792" width="11.42578125" style="60"/>
    <col min="1793" max="1793" width="26.5703125" style="60" customWidth="1"/>
    <col min="1794" max="1795" width="12.42578125" style="60" customWidth="1"/>
    <col min="1796" max="1806" width="11.42578125" style="60"/>
    <col min="1807" max="1807" width="12" style="60" bestFit="1" customWidth="1"/>
    <col min="1808" max="1808" width="11.42578125" style="60"/>
    <col min="1809" max="1809" width="11.5703125" style="60" bestFit="1" customWidth="1"/>
    <col min="1810" max="1810" width="11.5703125" style="60" customWidth="1"/>
    <col min="1811" max="1811" width="11.42578125" style="60" customWidth="1"/>
    <col min="1812" max="2048" width="11.42578125" style="60"/>
    <col min="2049" max="2049" width="26.5703125" style="60" customWidth="1"/>
    <col min="2050" max="2051" width="12.42578125" style="60" customWidth="1"/>
    <col min="2052" max="2062" width="11.42578125" style="60"/>
    <col min="2063" max="2063" width="12" style="60" bestFit="1" customWidth="1"/>
    <col min="2064" max="2064" width="11.42578125" style="60"/>
    <col min="2065" max="2065" width="11.5703125" style="60" bestFit="1" customWidth="1"/>
    <col min="2066" max="2066" width="11.5703125" style="60" customWidth="1"/>
    <col min="2067" max="2067" width="11.42578125" style="60" customWidth="1"/>
    <col min="2068" max="2304" width="11.42578125" style="60"/>
    <col min="2305" max="2305" width="26.5703125" style="60" customWidth="1"/>
    <col min="2306" max="2307" width="12.42578125" style="60" customWidth="1"/>
    <col min="2308" max="2318" width="11.42578125" style="60"/>
    <col min="2319" max="2319" width="12" style="60" bestFit="1" customWidth="1"/>
    <col min="2320" max="2320" width="11.42578125" style="60"/>
    <col min="2321" max="2321" width="11.5703125" style="60" bestFit="1" customWidth="1"/>
    <col min="2322" max="2322" width="11.5703125" style="60" customWidth="1"/>
    <col min="2323" max="2323" width="11.42578125" style="60" customWidth="1"/>
    <col min="2324" max="2560" width="11.42578125" style="60"/>
    <col min="2561" max="2561" width="26.5703125" style="60" customWidth="1"/>
    <col min="2562" max="2563" width="12.42578125" style="60" customWidth="1"/>
    <col min="2564" max="2574" width="11.42578125" style="60"/>
    <col min="2575" max="2575" width="12" style="60" bestFit="1" customWidth="1"/>
    <col min="2576" max="2576" width="11.42578125" style="60"/>
    <col min="2577" max="2577" width="11.5703125" style="60" bestFit="1" customWidth="1"/>
    <col min="2578" max="2578" width="11.5703125" style="60" customWidth="1"/>
    <col min="2579" max="2579" width="11.42578125" style="60" customWidth="1"/>
    <col min="2580" max="2816" width="11.42578125" style="60"/>
    <col min="2817" max="2817" width="26.5703125" style="60" customWidth="1"/>
    <col min="2818" max="2819" width="12.42578125" style="60" customWidth="1"/>
    <col min="2820" max="2830" width="11.42578125" style="60"/>
    <col min="2831" max="2831" width="12" style="60" bestFit="1" customWidth="1"/>
    <col min="2832" max="2832" width="11.42578125" style="60"/>
    <col min="2833" max="2833" width="11.5703125" style="60" bestFit="1" customWidth="1"/>
    <col min="2834" max="2834" width="11.5703125" style="60" customWidth="1"/>
    <col min="2835" max="2835" width="11.42578125" style="60" customWidth="1"/>
    <col min="2836" max="3072" width="11.42578125" style="60"/>
    <col min="3073" max="3073" width="26.5703125" style="60" customWidth="1"/>
    <col min="3074" max="3075" width="12.42578125" style="60" customWidth="1"/>
    <col min="3076" max="3086" width="11.42578125" style="60"/>
    <col min="3087" max="3087" width="12" style="60" bestFit="1" customWidth="1"/>
    <col min="3088" max="3088" width="11.42578125" style="60"/>
    <col min="3089" max="3089" width="11.5703125" style="60" bestFit="1" customWidth="1"/>
    <col min="3090" max="3090" width="11.5703125" style="60" customWidth="1"/>
    <col min="3091" max="3091" width="11.42578125" style="60" customWidth="1"/>
    <col min="3092" max="3328" width="11.42578125" style="60"/>
    <col min="3329" max="3329" width="26.5703125" style="60" customWidth="1"/>
    <col min="3330" max="3331" width="12.42578125" style="60" customWidth="1"/>
    <col min="3332" max="3342" width="11.42578125" style="60"/>
    <col min="3343" max="3343" width="12" style="60" bestFit="1" customWidth="1"/>
    <col min="3344" max="3344" width="11.42578125" style="60"/>
    <col min="3345" max="3345" width="11.5703125" style="60" bestFit="1" customWidth="1"/>
    <col min="3346" max="3346" width="11.5703125" style="60" customWidth="1"/>
    <col min="3347" max="3347" width="11.42578125" style="60" customWidth="1"/>
    <col min="3348" max="3584" width="11.42578125" style="60"/>
    <col min="3585" max="3585" width="26.5703125" style="60" customWidth="1"/>
    <col min="3586" max="3587" width="12.42578125" style="60" customWidth="1"/>
    <col min="3588" max="3598" width="11.42578125" style="60"/>
    <col min="3599" max="3599" width="12" style="60" bestFit="1" customWidth="1"/>
    <col min="3600" max="3600" width="11.42578125" style="60"/>
    <col min="3601" max="3601" width="11.5703125" style="60" bestFit="1" customWidth="1"/>
    <col min="3602" max="3602" width="11.5703125" style="60" customWidth="1"/>
    <col min="3603" max="3603" width="11.42578125" style="60" customWidth="1"/>
    <col min="3604" max="3840" width="11.42578125" style="60"/>
    <col min="3841" max="3841" width="26.5703125" style="60" customWidth="1"/>
    <col min="3842" max="3843" width="12.42578125" style="60" customWidth="1"/>
    <col min="3844" max="3854" width="11.42578125" style="60"/>
    <col min="3855" max="3855" width="12" style="60" bestFit="1" customWidth="1"/>
    <col min="3856" max="3856" width="11.42578125" style="60"/>
    <col min="3857" max="3857" width="11.5703125" style="60" bestFit="1" customWidth="1"/>
    <col min="3858" max="3858" width="11.5703125" style="60" customWidth="1"/>
    <col min="3859" max="3859" width="11.42578125" style="60" customWidth="1"/>
    <col min="3860" max="4096" width="11.42578125" style="60"/>
    <col min="4097" max="4097" width="26.5703125" style="60" customWidth="1"/>
    <col min="4098" max="4099" width="12.42578125" style="60" customWidth="1"/>
    <col min="4100" max="4110" width="11.42578125" style="60"/>
    <col min="4111" max="4111" width="12" style="60" bestFit="1" customWidth="1"/>
    <col min="4112" max="4112" width="11.42578125" style="60"/>
    <col min="4113" max="4113" width="11.5703125" style="60" bestFit="1" customWidth="1"/>
    <col min="4114" max="4114" width="11.5703125" style="60" customWidth="1"/>
    <col min="4115" max="4115" width="11.42578125" style="60" customWidth="1"/>
    <col min="4116" max="4352" width="11.42578125" style="60"/>
    <col min="4353" max="4353" width="26.5703125" style="60" customWidth="1"/>
    <col min="4354" max="4355" width="12.42578125" style="60" customWidth="1"/>
    <col min="4356" max="4366" width="11.42578125" style="60"/>
    <col min="4367" max="4367" width="12" style="60" bestFit="1" customWidth="1"/>
    <col min="4368" max="4368" width="11.42578125" style="60"/>
    <col min="4369" max="4369" width="11.5703125" style="60" bestFit="1" customWidth="1"/>
    <col min="4370" max="4370" width="11.5703125" style="60" customWidth="1"/>
    <col min="4371" max="4371" width="11.42578125" style="60" customWidth="1"/>
    <col min="4372" max="4608" width="11.42578125" style="60"/>
    <col min="4609" max="4609" width="26.5703125" style="60" customWidth="1"/>
    <col min="4610" max="4611" width="12.42578125" style="60" customWidth="1"/>
    <col min="4612" max="4622" width="11.42578125" style="60"/>
    <col min="4623" max="4623" width="12" style="60" bestFit="1" customWidth="1"/>
    <col min="4624" max="4624" width="11.42578125" style="60"/>
    <col min="4625" max="4625" width="11.5703125" style="60" bestFit="1" customWidth="1"/>
    <col min="4626" max="4626" width="11.5703125" style="60" customWidth="1"/>
    <col min="4627" max="4627" width="11.42578125" style="60" customWidth="1"/>
    <col min="4628" max="4864" width="11.42578125" style="60"/>
    <col min="4865" max="4865" width="26.5703125" style="60" customWidth="1"/>
    <col min="4866" max="4867" width="12.42578125" style="60" customWidth="1"/>
    <col min="4868" max="4878" width="11.42578125" style="60"/>
    <col min="4879" max="4879" width="12" style="60" bestFit="1" customWidth="1"/>
    <col min="4880" max="4880" width="11.42578125" style="60"/>
    <col min="4881" max="4881" width="11.5703125" style="60" bestFit="1" customWidth="1"/>
    <col min="4882" max="4882" width="11.5703125" style="60" customWidth="1"/>
    <col min="4883" max="4883" width="11.42578125" style="60" customWidth="1"/>
    <col min="4884" max="5120" width="11.42578125" style="60"/>
    <col min="5121" max="5121" width="26.5703125" style="60" customWidth="1"/>
    <col min="5122" max="5123" width="12.42578125" style="60" customWidth="1"/>
    <col min="5124" max="5134" width="11.42578125" style="60"/>
    <col min="5135" max="5135" width="12" style="60" bestFit="1" customWidth="1"/>
    <col min="5136" max="5136" width="11.42578125" style="60"/>
    <col min="5137" max="5137" width="11.5703125" style="60" bestFit="1" customWidth="1"/>
    <col min="5138" max="5138" width="11.5703125" style="60" customWidth="1"/>
    <col min="5139" max="5139" width="11.42578125" style="60" customWidth="1"/>
    <col min="5140" max="5376" width="11.42578125" style="60"/>
    <col min="5377" max="5377" width="26.5703125" style="60" customWidth="1"/>
    <col min="5378" max="5379" width="12.42578125" style="60" customWidth="1"/>
    <col min="5380" max="5390" width="11.42578125" style="60"/>
    <col min="5391" max="5391" width="12" style="60" bestFit="1" customWidth="1"/>
    <col min="5392" max="5392" width="11.42578125" style="60"/>
    <col min="5393" max="5393" width="11.5703125" style="60" bestFit="1" customWidth="1"/>
    <col min="5394" max="5394" width="11.5703125" style="60" customWidth="1"/>
    <col min="5395" max="5395" width="11.42578125" style="60" customWidth="1"/>
    <col min="5396" max="5632" width="11.42578125" style="60"/>
    <col min="5633" max="5633" width="26.5703125" style="60" customWidth="1"/>
    <col min="5634" max="5635" width="12.42578125" style="60" customWidth="1"/>
    <col min="5636" max="5646" width="11.42578125" style="60"/>
    <col min="5647" max="5647" width="12" style="60" bestFit="1" customWidth="1"/>
    <col min="5648" max="5648" width="11.42578125" style="60"/>
    <col min="5649" max="5649" width="11.5703125" style="60" bestFit="1" customWidth="1"/>
    <col min="5650" max="5650" width="11.5703125" style="60" customWidth="1"/>
    <col min="5651" max="5651" width="11.42578125" style="60" customWidth="1"/>
    <col min="5652" max="5888" width="11.42578125" style="60"/>
    <col min="5889" max="5889" width="26.5703125" style="60" customWidth="1"/>
    <col min="5890" max="5891" width="12.42578125" style="60" customWidth="1"/>
    <col min="5892" max="5902" width="11.42578125" style="60"/>
    <col min="5903" max="5903" width="12" style="60" bestFit="1" customWidth="1"/>
    <col min="5904" max="5904" width="11.42578125" style="60"/>
    <col min="5905" max="5905" width="11.5703125" style="60" bestFit="1" customWidth="1"/>
    <col min="5906" max="5906" width="11.5703125" style="60" customWidth="1"/>
    <col min="5907" max="5907" width="11.42578125" style="60" customWidth="1"/>
    <col min="5908" max="6144" width="11.42578125" style="60"/>
    <col min="6145" max="6145" width="26.5703125" style="60" customWidth="1"/>
    <col min="6146" max="6147" width="12.42578125" style="60" customWidth="1"/>
    <col min="6148" max="6158" width="11.42578125" style="60"/>
    <col min="6159" max="6159" width="12" style="60" bestFit="1" customWidth="1"/>
    <col min="6160" max="6160" width="11.42578125" style="60"/>
    <col min="6161" max="6161" width="11.5703125" style="60" bestFit="1" customWidth="1"/>
    <col min="6162" max="6162" width="11.5703125" style="60" customWidth="1"/>
    <col min="6163" max="6163" width="11.42578125" style="60" customWidth="1"/>
    <col min="6164" max="6400" width="11.42578125" style="60"/>
    <col min="6401" max="6401" width="26.5703125" style="60" customWidth="1"/>
    <col min="6402" max="6403" width="12.42578125" style="60" customWidth="1"/>
    <col min="6404" max="6414" width="11.42578125" style="60"/>
    <col min="6415" max="6415" width="12" style="60" bestFit="1" customWidth="1"/>
    <col min="6416" max="6416" width="11.42578125" style="60"/>
    <col min="6417" max="6417" width="11.5703125" style="60" bestFit="1" customWidth="1"/>
    <col min="6418" max="6418" width="11.5703125" style="60" customWidth="1"/>
    <col min="6419" max="6419" width="11.42578125" style="60" customWidth="1"/>
    <col min="6420" max="6656" width="11.42578125" style="60"/>
    <col min="6657" max="6657" width="26.5703125" style="60" customWidth="1"/>
    <col min="6658" max="6659" width="12.42578125" style="60" customWidth="1"/>
    <col min="6660" max="6670" width="11.42578125" style="60"/>
    <col min="6671" max="6671" width="12" style="60" bestFit="1" customWidth="1"/>
    <col min="6672" max="6672" width="11.42578125" style="60"/>
    <col min="6673" max="6673" width="11.5703125" style="60" bestFit="1" customWidth="1"/>
    <col min="6674" max="6674" width="11.5703125" style="60" customWidth="1"/>
    <col min="6675" max="6675" width="11.42578125" style="60" customWidth="1"/>
    <col min="6676" max="6912" width="11.42578125" style="60"/>
    <col min="6913" max="6913" width="26.5703125" style="60" customWidth="1"/>
    <col min="6914" max="6915" width="12.42578125" style="60" customWidth="1"/>
    <col min="6916" max="6926" width="11.42578125" style="60"/>
    <col min="6927" max="6927" width="12" style="60" bestFit="1" customWidth="1"/>
    <col min="6928" max="6928" width="11.42578125" style="60"/>
    <col min="6929" max="6929" width="11.5703125" style="60" bestFit="1" customWidth="1"/>
    <col min="6930" max="6930" width="11.5703125" style="60" customWidth="1"/>
    <col min="6931" max="6931" width="11.42578125" style="60" customWidth="1"/>
    <col min="6932" max="7168" width="11.42578125" style="60"/>
    <col min="7169" max="7169" width="26.5703125" style="60" customWidth="1"/>
    <col min="7170" max="7171" width="12.42578125" style="60" customWidth="1"/>
    <col min="7172" max="7182" width="11.42578125" style="60"/>
    <col min="7183" max="7183" width="12" style="60" bestFit="1" customWidth="1"/>
    <col min="7184" max="7184" width="11.42578125" style="60"/>
    <col min="7185" max="7185" width="11.5703125" style="60" bestFit="1" customWidth="1"/>
    <col min="7186" max="7186" width="11.5703125" style="60" customWidth="1"/>
    <col min="7187" max="7187" width="11.42578125" style="60" customWidth="1"/>
    <col min="7188" max="7424" width="11.42578125" style="60"/>
    <col min="7425" max="7425" width="26.5703125" style="60" customWidth="1"/>
    <col min="7426" max="7427" width="12.42578125" style="60" customWidth="1"/>
    <col min="7428" max="7438" width="11.42578125" style="60"/>
    <col min="7439" max="7439" width="12" style="60" bestFit="1" customWidth="1"/>
    <col min="7440" max="7440" width="11.42578125" style="60"/>
    <col min="7441" max="7441" width="11.5703125" style="60" bestFit="1" customWidth="1"/>
    <col min="7442" max="7442" width="11.5703125" style="60" customWidth="1"/>
    <col min="7443" max="7443" width="11.42578125" style="60" customWidth="1"/>
    <col min="7444" max="7680" width="11.42578125" style="60"/>
    <col min="7681" max="7681" width="26.5703125" style="60" customWidth="1"/>
    <col min="7682" max="7683" width="12.42578125" style="60" customWidth="1"/>
    <col min="7684" max="7694" width="11.42578125" style="60"/>
    <col min="7695" max="7695" width="12" style="60" bestFit="1" customWidth="1"/>
    <col min="7696" max="7696" width="11.42578125" style="60"/>
    <col min="7697" max="7697" width="11.5703125" style="60" bestFit="1" customWidth="1"/>
    <col min="7698" max="7698" width="11.5703125" style="60" customWidth="1"/>
    <col min="7699" max="7699" width="11.42578125" style="60" customWidth="1"/>
    <col min="7700" max="7936" width="11.42578125" style="60"/>
    <col min="7937" max="7937" width="26.5703125" style="60" customWidth="1"/>
    <col min="7938" max="7939" width="12.42578125" style="60" customWidth="1"/>
    <col min="7940" max="7950" width="11.42578125" style="60"/>
    <col min="7951" max="7951" width="12" style="60" bestFit="1" customWidth="1"/>
    <col min="7952" max="7952" width="11.42578125" style="60"/>
    <col min="7953" max="7953" width="11.5703125" style="60" bestFit="1" customWidth="1"/>
    <col min="7954" max="7954" width="11.5703125" style="60" customWidth="1"/>
    <col min="7955" max="7955" width="11.42578125" style="60" customWidth="1"/>
    <col min="7956" max="8192" width="11.42578125" style="60"/>
    <col min="8193" max="8193" width="26.5703125" style="60" customWidth="1"/>
    <col min="8194" max="8195" width="12.42578125" style="60" customWidth="1"/>
    <col min="8196" max="8206" width="11.42578125" style="60"/>
    <col min="8207" max="8207" width="12" style="60" bestFit="1" customWidth="1"/>
    <col min="8208" max="8208" width="11.42578125" style="60"/>
    <col min="8209" max="8209" width="11.5703125" style="60" bestFit="1" customWidth="1"/>
    <col min="8210" max="8210" width="11.5703125" style="60" customWidth="1"/>
    <col min="8211" max="8211" width="11.42578125" style="60" customWidth="1"/>
    <col min="8212" max="8448" width="11.42578125" style="60"/>
    <col min="8449" max="8449" width="26.5703125" style="60" customWidth="1"/>
    <col min="8450" max="8451" width="12.42578125" style="60" customWidth="1"/>
    <col min="8452" max="8462" width="11.42578125" style="60"/>
    <col min="8463" max="8463" width="12" style="60" bestFit="1" customWidth="1"/>
    <col min="8464" max="8464" width="11.42578125" style="60"/>
    <col min="8465" max="8465" width="11.5703125" style="60" bestFit="1" customWidth="1"/>
    <col min="8466" max="8466" width="11.5703125" style="60" customWidth="1"/>
    <col min="8467" max="8467" width="11.42578125" style="60" customWidth="1"/>
    <col min="8468" max="8704" width="11.42578125" style="60"/>
    <col min="8705" max="8705" width="26.5703125" style="60" customWidth="1"/>
    <col min="8706" max="8707" width="12.42578125" style="60" customWidth="1"/>
    <col min="8708" max="8718" width="11.42578125" style="60"/>
    <col min="8719" max="8719" width="12" style="60" bestFit="1" customWidth="1"/>
    <col min="8720" max="8720" width="11.42578125" style="60"/>
    <col min="8721" max="8721" width="11.5703125" style="60" bestFit="1" customWidth="1"/>
    <col min="8722" max="8722" width="11.5703125" style="60" customWidth="1"/>
    <col min="8723" max="8723" width="11.42578125" style="60" customWidth="1"/>
    <col min="8724" max="8960" width="11.42578125" style="60"/>
    <col min="8961" max="8961" width="26.5703125" style="60" customWidth="1"/>
    <col min="8962" max="8963" width="12.42578125" style="60" customWidth="1"/>
    <col min="8964" max="8974" width="11.42578125" style="60"/>
    <col min="8975" max="8975" width="12" style="60" bestFit="1" customWidth="1"/>
    <col min="8976" max="8976" width="11.42578125" style="60"/>
    <col min="8977" max="8977" width="11.5703125" style="60" bestFit="1" customWidth="1"/>
    <col min="8978" max="8978" width="11.5703125" style="60" customWidth="1"/>
    <col min="8979" max="8979" width="11.42578125" style="60" customWidth="1"/>
    <col min="8980" max="9216" width="11.42578125" style="60"/>
    <col min="9217" max="9217" width="26.5703125" style="60" customWidth="1"/>
    <col min="9218" max="9219" width="12.42578125" style="60" customWidth="1"/>
    <col min="9220" max="9230" width="11.42578125" style="60"/>
    <col min="9231" max="9231" width="12" style="60" bestFit="1" customWidth="1"/>
    <col min="9232" max="9232" width="11.42578125" style="60"/>
    <col min="9233" max="9233" width="11.5703125" style="60" bestFit="1" customWidth="1"/>
    <col min="9234" max="9234" width="11.5703125" style="60" customWidth="1"/>
    <col min="9235" max="9235" width="11.42578125" style="60" customWidth="1"/>
    <col min="9236" max="9472" width="11.42578125" style="60"/>
    <col min="9473" max="9473" width="26.5703125" style="60" customWidth="1"/>
    <col min="9474" max="9475" width="12.42578125" style="60" customWidth="1"/>
    <col min="9476" max="9486" width="11.42578125" style="60"/>
    <col min="9487" max="9487" width="12" style="60" bestFit="1" customWidth="1"/>
    <col min="9488" max="9488" width="11.42578125" style="60"/>
    <col min="9489" max="9489" width="11.5703125" style="60" bestFit="1" customWidth="1"/>
    <col min="9490" max="9490" width="11.5703125" style="60" customWidth="1"/>
    <col min="9491" max="9491" width="11.42578125" style="60" customWidth="1"/>
    <col min="9492" max="9728" width="11.42578125" style="60"/>
    <col min="9729" max="9729" width="26.5703125" style="60" customWidth="1"/>
    <col min="9730" max="9731" width="12.42578125" style="60" customWidth="1"/>
    <col min="9732" max="9742" width="11.42578125" style="60"/>
    <col min="9743" max="9743" width="12" style="60" bestFit="1" customWidth="1"/>
    <col min="9744" max="9744" width="11.42578125" style="60"/>
    <col min="9745" max="9745" width="11.5703125" style="60" bestFit="1" customWidth="1"/>
    <col min="9746" max="9746" width="11.5703125" style="60" customWidth="1"/>
    <col min="9747" max="9747" width="11.42578125" style="60" customWidth="1"/>
    <col min="9748" max="9984" width="11.42578125" style="60"/>
    <col min="9985" max="9985" width="26.5703125" style="60" customWidth="1"/>
    <col min="9986" max="9987" width="12.42578125" style="60" customWidth="1"/>
    <col min="9988" max="9998" width="11.42578125" style="60"/>
    <col min="9999" max="9999" width="12" style="60" bestFit="1" customWidth="1"/>
    <col min="10000" max="10000" width="11.42578125" style="60"/>
    <col min="10001" max="10001" width="11.5703125" style="60" bestFit="1" customWidth="1"/>
    <col min="10002" max="10002" width="11.5703125" style="60" customWidth="1"/>
    <col min="10003" max="10003" width="11.42578125" style="60" customWidth="1"/>
    <col min="10004" max="10240" width="11.42578125" style="60"/>
    <col min="10241" max="10241" width="26.5703125" style="60" customWidth="1"/>
    <col min="10242" max="10243" width="12.42578125" style="60" customWidth="1"/>
    <col min="10244" max="10254" width="11.42578125" style="60"/>
    <col min="10255" max="10255" width="12" style="60" bestFit="1" customWidth="1"/>
    <col min="10256" max="10256" width="11.42578125" style="60"/>
    <col min="10257" max="10257" width="11.5703125" style="60" bestFit="1" customWidth="1"/>
    <col min="10258" max="10258" width="11.5703125" style="60" customWidth="1"/>
    <col min="10259" max="10259" width="11.42578125" style="60" customWidth="1"/>
    <col min="10260" max="10496" width="11.42578125" style="60"/>
    <col min="10497" max="10497" width="26.5703125" style="60" customWidth="1"/>
    <col min="10498" max="10499" width="12.42578125" style="60" customWidth="1"/>
    <col min="10500" max="10510" width="11.42578125" style="60"/>
    <col min="10511" max="10511" width="12" style="60" bestFit="1" customWidth="1"/>
    <col min="10512" max="10512" width="11.42578125" style="60"/>
    <col min="10513" max="10513" width="11.5703125" style="60" bestFit="1" customWidth="1"/>
    <col min="10514" max="10514" width="11.5703125" style="60" customWidth="1"/>
    <col min="10515" max="10515" width="11.42578125" style="60" customWidth="1"/>
    <col min="10516" max="10752" width="11.42578125" style="60"/>
    <col min="10753" max="10753" width="26.5703125" style="60" customWidth="1"/>
    <col min="10754" max="10755" width="12.42578125" style="60" customWidth="1"/>
    <col min="10756" max="10766" width="11.42578125" style="60"/>
    <col min="10767" max="10767" width="12" style="60" bestFit="1" customWidth="1"/>
    <col min="10768" max="10768" width="11.42578125" style="60"/>
    <col min="10769" max="10769" width="11.5703125" style="60" bestFit="1" customWidth="1"/>
    <col min="10770" max="10770" width="11.5703125" style="60" customWidth="1"/>
    <col min="10771" max="10771" width="11.42578125" style="60" customWidth="1"/>
    <col min="10772" max="11008" width="11.42578125" style="60"/>
    <col min="11009" max="11009" width="26.5703125" style="60" customWidth="1"/>
    <col min="11010" max="11011" width="12.42578125" style="60" customWidth="1"/>
    <col min="11012" max="11022" width="11.42578125" style="60"/>
    <col min="11023" max="11023" width="12" style="60" bestFit="1" customWidth="1"/>
    <col min="11024" max="11024" width="11.42578125" style="60"/>
    <col min="11025" max="11025" width="11.5703125" style="60" bestFit="1" customWidth="1"/>
    <col min="11026" max="11026" width="11.5703125" style="60" customWidth="1"/>
    <col min="11027" max="11027" width="11.42578125" style="60" customWidth="1"/>
    <col min="11028" max="11264" width="11.42578125" style="60"/>
    <col min="11265" max="11265" width="26.5703125" style="60" customWidth="1"/>
    <col min="11266" max="11267" width="12.42578125" style="60" customWidth="1"/>
    <col min="11268" max="11278" width="11.42578125" style="60"/>
    <col min="11279" max="11279" width="12" style="60" bestFit="1" customWidth="1"/>
    <col min="11280" max="11280" width="11.42578125" style="60"/>
    <col min="11281" max="11281" width="11.5703125" style="60" bestFit="1" customWidth="1"/>
    <col min="11282" max="11282" width="11.5703125" style="60" customWidth="1"/>
    <col min="11283" max="11283" width="11.42578125" style="60" customWidth="1"/>
    <col min="11284" max="11520" width="11.42578125" style="60"/>
    <col min="11521" max="11521" width="26.5703125" style="60" customWidth="1"/>
    <col min="11522" max="11523" width="12.42578125" style="60" customWidth="1"/>
    <col min="11524" max="11534" width="11.42578125" style="60"/>
    <col min="11535" max="11535" width="12" style="60" bestFit="1" customWidth="1"/>
    <col min="11536" max="11536" width="11.42578125" style="60"/>
    <col min="11537" max="11537" width="11.5703125" style="60" bestFit="1" customWidth="1"/>
    <col min="11538" max="11538" width="11.5703125" style="60" customWidth="1"/>
    <col min="11539" max="11539" width="11.42578125" style="60" customWidth="1"/>
    <col min="11540" max="11776" width="11.42578125" style="60"/>
    <col min="11777" max="11777" width="26.5703125" style="60" customWidth="1"/>
    <col min="11778" max="11779" width="12.42578125" style="60" customWidth="1"/>
    <col min="11780" max="11790" width="11.42578125" style="60"/>
    <col min="11791" max="11791" width="12" style="60" bestFit="1" customWidth="1"/>
    <col min="11792" max="11792" width="11.42578125" style="60"/>
    <col min="11793" max="11793" width="11.5703125" style="60" bestFit="1" customWidth="1"/>
    <col min="11794" max="11794" width="11.5703125" style="60" customWidth="1"/>
    <col min="11795" max="11795" width="11.42578125" style="60" customWidth="1"/>
    <col min="11796" max="12032" width="11.42578125" style="60"/>
    <col min="12033" max="12033" width="26.5703125" style="60" customWidth="1"/>
    <col min="12034" max="12035" width="12.42578125" style="60" customWidth="1"/>
    <col min="12036" max="12046" width="11.42578125" style="60"/>
    <col min="12047" max="12047" width="12" style="60" bestFit="1" customWidth="1"/>
    <col min="12048" max="12048" width="11.42578125" style="60"/>
    <col min="12049" max="12049" width="11.5703125" style="60" bestFit="1" customWidth="1"/>
    <col min="12050" max="12050" width="11.5703125" style="60" customWidth="1"/>
    <col min="12051" max="12051" width="11.42578125" style="60" customWidth="1"/>
    <col min="12052" max="12288" width="11.42578125" style="60"/>
    <col min="12289" max="12289" width="26.5703125" style="60" customWidth="1"/>
    <col min="12290" max="12291" width="12.42578125" style="60" customWidth="1"/>
    <col min="12292" max="12302" width="11.42578125" style="60"/>
    <col min="12303" max="12303" width="12" style="60" bestFit="1" customWidth="1"/>
    <col min="12304" max="12304" width="11.42578125" style="60"/>
    <col min="12305" max="12305" width="11.5703125" style="60" bestFit="1" customWidth="1"/>
    <col min="12306" max="12306" width="11.5703125" style="60" customWidth="1"/>
    <col min="12307" max="12307" width="11.42578125" style="60" customWidth="1"/>
    <col min="12308" max="12544" width="11.42578125" style="60"/>
    <col min="12545" max="12545" width="26.5703125" style="60" customWidth="1"/>
    <col min="12546" max="12547" width="12.42578125" style="60" customWidth="1"/>
    <col min="12548" max="12558" width="11.42578125" style="60"/>
    <col min="12559" max="12559" width="12" style="60" bestFit="1" customWidth="1"/>
    <col min="12560" max="12560" width="11.42578125" style="60"/>
    <col min="12561" max="12561" width="11.5703125" style="60" bestFit="1" customWidth="1"/>
    <col min="12562" max="12562" width="11.5703125" style="60" customWidth="1"/>
    <col min="12563" max="12563" width="11.42578125" style="60" customWidth="1"/>
    <col min="12564" max="12800" width="11.42578125" style="60"/>
    <col min="12801" max="12801" width="26.5703125" style="60" customWidth="1"/>
    <col min="12802" max="12803" width="12.42578125" style="60" customWidth="1"/>
    <col min="12804" max="12814" width="11.42578125" style="60"/>
    <col min="12815" max="12815" width="12" style="60" bestFit="1" customWidth="1"/>
    <col min="12816" max="12816" width="11.42578125" style="60"/>
    <col min="12817" max="12817" width="11.5703125" style="60" bestFit="1" customWidth="1"/>
    <col min="12818" max="12818" width="11.5703125" style="60" customWidth="1"/>
    <col min="12819" max="12819" width="11.42578125" style="60" customWidth="1"/>
    <col min="12820" max="13056" width="11.42578125" style="60"/>
    <col min="13057" max="13057" width="26.5703125" style="60" customWidth="1"/>
    <col min="13058" max="13059" width="12.42578125" style="60" customWidth="1"/>
    <col min="13060" max="13070" width="11.42578125" style="60"/>
    <col min="13071" max="13071" width="12" style="60" bestFit="1" customWidth="1"/>
    <col min="13072" max="13072" width="11.42578125" style="60"/>
    <col min="13073" max="13073" width="11.5703125" style="60" bestFit="1" customWidth="1"/>
    <col min="13074" max="13074" width="11.5703125" style="60" customWidth="1"/>
    <col min="13075" max="13075" width="11.42578125" style="60" customWidth="1"/>
    <col min="13076" max="13312" width="11.42578125" style="60"/>
    <col min="13313" max="13313" width="26.5703125" style="60" customWidth="1"/>
    <col min="13314" max="13315" width="12.42578125" style="60" customWidth="1"/>
    <col min="13316" max="13326" width="11.42578125" style="60"/>
    <col min="13327" max="13327" width="12" style="60" bestFit="1" customWidth="1"/>
    <col min="13328" max="13328" width="11.42578125" style="60"/>
    <col min="13329" max="13329" width="11.5703125" style="60" bestFit="1" customWidth="1"/>
    <col min="13330" max="13330" width="11.5703125" style="60" customWidth="1"/>
    <col min="13331" max="13331" width="11.42578125" style="60" customWidth="1"/>
    <col min="13332" max="13568" width="11.42578125" style="60"/>
    <col min="13569" max="13569" width="26.5703125" style="60" customWidth="1"/>
    <col min="13570" max="13571" width="12.42578125" style="60" customWidth="1"/>
    <col min="13572" max="13582" width="11.42578125" style="60"/>
    <col min="13583" max="13583" width="12" style="60" bestFit="1" customWidth="1"/>
    <col min="13584" max="13584" width="11.42578125" style="60"/>
    <col min="13585" max="13585" width="11.5703125" style="60" bestFit="1" customWidth="1"/>
    <col min="13586" max="13586" width="11.5703125" style="60" customWidth="1"/>
    <col min="13587" max="13587" width="11.42578125" style="60" customWidth="1"/>
    <col min="13588" max="13824" width="11.42578125" style="60"/>
    <col min="13825" max="13825" width="26.5703125" style="60" customWidth="1"/>
    <col min="13826" max="13827" width="12.42578125" style="60" customWidth="1"/>
    <col min="13828" max="13838" width="11.42578125" style="60"/>
    <col min="13839" max="13839" width="12" style="60" bestFit="1" customWidth="1"/>
    <col min="13840" max="13840" width="11.42578125" style="60"/>
    <col min="13841" max="13841" width="11.5703125" style="60" bestFit="1" customWidth="1"/>
    <col min="13842" max="13842" width="11.5703125" style="60" customWidth="1"/>
    <col min="13843" max="13843" width="11.42578125" style="60" customWidth="1"/>
    <col min="13844" max="14080" width="11.42578125" style="60"/>
    <col min="14081" max="14081" width="26.5703125" style="60" customWidth="1"/>
    <col min="14082" max="14083" width="12.42578125" style="60" customWidth="1"/>
    <col min="14084" max="14094" width="11.42578125" style="60"/>
    <col min="14095" max="14095" width="12" style="60" bestFit="1" customWidth="1"/>
    <col min="14096" max="14096" width="11.42578125" style="60"/>
    <col min="14097" max="14097" width="11.5703125" style="60" bestFit="1" customWidth="1"/>
    <col min="14098" max="14098" width="11.5703125" style="60" customWidth="1"/>
    <col min="14099" max="14099" width="11.42578125" style="60" customWidth="1"/>
    <col min="14100" max="14336" width="11.42578125" style="60"/>
    <col min="14337" max="14337" width="26.5703125" style="60" customWidth="1"/>
    <col min="14338" max="14339" width="12.42578125" style="60" customWidth="1"/>
    <col min="14340" max="14350" width="11.42578125" style="60"/>
    <col min="14351" max="14351" width="12" style="60" bestFit="1" customWidth="1"/>
    <col min="14352" max="14352" width="11.42578125" style="60"/>
    <col min="14353" max="14353" width="11.5703125" style="60" bestFit="1" customWidth="1"/>
    <col min="14354" max="14354" width="11.5703125" style="60" customWidth="1"/>
    <col min="14355" max="14355" width="11.42578125" style="60" customWidth="1"/>
    <col min="14356" max="14592" width="11.42578125" style="60"/>
    <col min="14593" max="14593" width="26.5703125" style="60" customWidth="1"/>
    <col min="14594" max="14595" width="12.42578125" style="60" customWidth="1"/>
    <col min="14596" max="14606" width="11.42578125" style="60"/>
    <col min="14607" max="14607" width="12" style="60" bestFit="1" customWidth="1"/>
    <col min="14608" max="14608" width="11.42578125" style="60"/>
    <col min="14609" max="14609" width="11.5703125" style="60" bestFit="1" customWidth="1"/>
    <col min="14610" max="14610" width="11.5703125" style="60" customWidth="1"/>
    <col min="14611" max="14611" width="11.42578125" style="60" customWidth="1"/>
    <col min="14612" max="14848" width="11.42578125" style="60"/>
    <col min="14849" max="14849" width="26.5703125" style="60" customWidth="1"/>
    <col min="14850" max="14851" width="12.42578125" style="60" customWidth="1"/>
    <col min="14852" max="14862" width="11.42578125" style="60"/>
    <col min="14863" max="14863" width="12" style="60" bestFit="1" customWidth="1"/>
    <col min="14864" max="14864" width="11.42578125" style="60"/>
    <col min="14865" max="14865" width="11.5703125" style="60" bestFit="1" customWidth="1"/>
    <col min="14866" max="14866" width="11.5703125" style="60" customWidth="1"/>
    <col min="14867" max="14867" width="11.42578125" style="60" customWidth="1"/>
    <col min="14868" max="15104" width="11.42578125" style="60"/>
    <col min="15105" max="15105" width="26.5703125" style="60" customWidth="1"/>
    <col min="15106" max="15107" width="12.42578125" style="60" customWidth="1"/>
    <col min="15108" max="15118" width="11.42578125" style="60"/>
    <col min="15119" max="15119" width="12" style="60" bestFit="1" customWidth="1"/>
    <col min="15120" max="15120" width="11.42578125" style="60"/>
    <col min="15121" max="15121" width="11.5703125" style="60" bestFit="1" customWidth="1"/>
    <col min="15122" max="15122" width="11.5703125" style="60" customWidth="1"/>
    <col min="15123" max="15123" width="11.42578125" style="60" customWidth="1"/>
    <col min="15124" max="15360" width="11.42578125" style="60"/>
    <col min="15361" max="15361" width="26.5703125" style="60" customWidth="1"/>
    <col min="15362" max="15363" width="12.42578125" style="60" customWidth="1"/>
    <col min="15364" max="15374" width="11.42578125" style="60"/>
    <col min="15375" max="15375" width="12" style="60" bestFit="1" customWidth="1"/>
    <col min="15376" max="15376" width="11.42578125" style="60"/>
    <col min="15377" max="15377" width="11.5703125" style="60" bestFit="1" customWidth="1"/>
    <col min="15378" max="15378" width="11.5703125" style="60" customWidth="1"/>
    <col min="15379" max="15379" width="11.42578125" style="60" customWidth="1"/>
    <col min="15380" max="15616" width="11.42578125" style="60"/>
    <col min="15617" max="15617" width="26.5703125" style="60" customWidth="1"/>
    <col min="15618" max="15619" width="12.42578125" style="60" customWidth="1"/>
    <col min="15620" max="15630" width="11.42578125" style="60"/>
    <col min="15631" max="15631" width="12" style="60" bestFit="1" customWidth="1"/>
    <col min="15632" max="15632" width="11.42578125" style="60"/>
    <col min="15633" max="15633" width="11.5703125" style="60" bestFit="1" customWidth="1"/>
    <col min="15634" max="15634" width="11.5703125" style="60" customWidth="1"/>
    <col min="15635" max="15635" width="11.42578125" style="60" customWidth="1"/>
    <col min="15636" max="15872" width="11.42578125" style="60"/>
    <col min="15873" max="15873" width="26.5703125" style="60" customWidth="1"/>
    <col min="15874" max="15875" width="12.42578125" style="60" customWidth="1"/>
    <col min="15876" max="15886" width="11.42578125" style="60"/>
    <col min="15887" max="15887" width="12" style="60" bestFit="1" customWidth="1"/>
    <col min="15888" max="15888" width="11.42578125" style="60"/>
    <col min="15889" max="15889" width="11.5703125" style="60" bestFit="1" customWidth="1"/>
    <col min="15890" max="15890" width="11.5703125" style="60" customWidth="1"/>
    <col min="15891" max="15891" width="11.42578125" style="60" customWidth="1"/>
    <col min="15892" max="16128" width="11.42578125" style="60"/>
    <col min="16129" max="16129" width="26.5703125" style="60" customWidth="1"/>
    <col min="16130" max="16131" width="12.42578125" style="60" customWidth="1"/>
    <col min="16132" max="16142" width="11.42578125" style="60"/>
    <col min="16143" max="16143" width="12" style="60" bestFit="1" customWidth="1"/>
    <col min="16144" max="16144" width="11.42578125" style="60"/>
    <col min="16145" max="16145" width="11.5703125" style="60" bestFit="1" customWidth="1"/>
    <col min="16146" max="16146" width="11.5703125" style="60" customWidth="1"/>
    <col min="16147" max="16147" width="11.42578125" style="60" customWidth="1"/>
    <col min="16148" max="16384" width="11.42578125" style="60"/>
  </cols>
  <sheetData>
    <row r="2" spans="1:28" x14ac:dyDescent="0.2">
      <c r="A2" s="188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28" ht="15" x14ac:dyDescent="0.2">
      <c r="A3" s="193" t="s">
        <v>185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28" ht="15" x14ac:dyDescent="0.2">
      <c r="A4" s="39" t="s">
        <v>1</v>
      </c>
      <c r="B4" s="40">
        <v>1990</v>
      </c>
      <c r="C4" s="40">
        <v>1996</v>
      </c>
      <c r="D4" s="40" t="s">
        <v>186</v>
      </c>
      <c r="E4" s="40">
        <v>1998</v>
      </c>
      <c r="F4" s="40">
        <v>1999</v>
      </c>
      <c r="G4" s="40">
        <v>2000</v>
      </c>
      <c r="H4" s="40">
        <v>2001</v>
      </c>
      <c r="I4" s="40">
        <v>2002</v>
      </c>
      <c r="J4" s="40">
        <v>2003</v>
      </c>
      <c r="K4" s="40">
        <v>2004</v>
      </c>
      <c r="L4" s="40">
        <v>2005</v>
      </c>
      <c r="M4" s="40">
        <v>2006</v>
      </c>
      <c r="N4" s="40">
        <v>2007</v>
      </c>
      <c r="O4" s="40">
        <v>2008</v>
      </c>
      <c r="P4" s="40">
        <v>2009</v>
      </c>
      <c r="Q4" s="40">
        <v>2010</v>
      </c>
      <c r="R4" s="40">
        <v>2011</v>
      </c>
      <c r="S4" s="40">
        <v>2012</v>
      </c>
      <c r="T4" s="40">
        <v>2013</v>
      </c>
      <c r="U4" s="40">
        <v>2014</v>
      </c>
      <c r="V4" s="40">
        <v>2015</v>
      </c>
      <c r="W4" s="40">
        <v>2016</v>
      </c>
      <c r="X4" s="40">
        <v>2017</v>
      </c>
    </row>
    <row r="5" spans="1:28" x14ac:dyDescent="0.2">
      <c r="A5" s="62" t="s">
        <v>2</v>
      </c>
      <c r="B5" s="63">
        <v>3750</v>
      </c>
      <c r="C5" s="63">
        <v>4930</v>
      </c>
      <c r="D5" s="63">
        <v>5860</v>
      </c>
      <c r="E5" s="63">
        <v>5742</v>
      </c>
      <c r="F5" s="63">
        <v>5800</v>
      </c>
      <c r="G5" s="63">
        <v>5850</v>
      </c>
      <c r="H5" s="63">
        <v>5900</v>
      </c>
      <c r="I5" s="63">
        <v>5990</v>
      </c>
      <c r="J5" s="63">
        <v>6100</v>
      </c>
      <c r="K5" s="63">
        <v>6200</v>
      </c>
      <c r="L5" s="64">
        <v>5820.14</v>
      </c>
      <c r="M5" s="63">
        <v>5822.35</v>
      </c>
      <c r="N5" s="63">
        <v>5827.23</v>
      </c>
      <c r="O5" s="64">
        <v>6192.29</v>
      </c>
      <c r="P5" s="65">
        <v>6924.1500000000005</v>
      </c>
      <c r="Q5" s="65">
        <v>7617.1297981369826</v>
      </c>
      <c r="R5" s="65">
        <v>8545.1</v>
      </c>
      <c r="S5" s="65">
        <v>8620.6098000000002</v>
      </c>
      <c r="T5" s="65">
        <v>8547.859798136984</v>
      </c>
      <c r="U5" s="65">
        <v>8569.410100000001</v>
      </c>
      <c r="V5" s="65">
        <v>8088.9402999999993</v>
      </c>
      <c r="W5" s="162">
        <v>8113.4699999999993</v>
      </c>
      <c r="X5" s="162">
        <v>8340.82</v>
      </c>
      <c r="Z5" s="62"/>
      <c r="AA5" s="62"/>
      <c r="AB5" s="232"/>
    </row>
    <row r="6" spans="1:28" x14ac:dyDescent="0.2">
      <c r="A6" s="62" t="s">
        <v>3</v>
      </c>
      <c r="B6" s="63">
        <v>2970</v>
      </c>
      <c r="C6" s="63">
        <v>3990</v>
      </c>
      <c r="D6" s="63">
        <v>4902</v>
      </c>
      <c r="E6" s="63">
        <v>4509</v>
      </c>
      <c r="F6" s="63">
        <v>5288</v>
      </c>
      <c r="G6" s="63">
        <v>5832</v>
      </c>
      <c r="H6" s="63">
        <v>6020</v>
      </c>
      <c r="I6" s="63">
        <v>6550</v>
      </c>
      <c r="J6" s="63">
        <v>6990</v>
      </c>
      <c r="K6" s="63">
        <v>7200</v>
      </c>
      <c r="L6" s="64">
        <v>7124.98</v>
      </c>
      <c r="M6" s="63">
        <v>7620.89</v>
      </c>
      <c r="N6" s="63">
        <v>9922.09</v>
      </c>
      <c r="O6" s="64">
        <v>10053.9</v>
      </c>
      <c r="P6" s="65">
        <v>12467.68</v>
      </c>
      <c r="Q6" s="65">
        <v>13143.119999837352</v>
      </c>
      <c r="R6" s="65">
        <v>13173.6</v>
      </c>
      <c r="S6" s="65">
        <v>15197.849999999999</v>
      </c>
      <c r="T6" s="65">
        <v>16242.929899837352</v>
      </c>
      <c r="U6" s="65">
        <v>16932.880000000005</v>
      </c>
      <c r="V6" s="66">
        <v>20590.740000000005</v>
      </c>
      <c r="W6" s="162">
        <v>24498.32</v>
      </c>
      <c r="X6" s="162">
        <v>25109.35</v>
      </c>
      <c r="Z6" s="62"/>
      <c r="AA6" s="62"/>
      <c r="AB6" s="232"/>
    </row>
    <row r="7" spans="1:28" x14ac:dyDescent="0.2">
      <c r="A7" s="62" t="s">
        <v>24</v>
      </c>
      <c r="B7" s="63">
        <v>8566.41</v>
      </c>
      <c r="C7" s="63">
        <v>11747</v>
      </c>
      <c r="D7" s="63">
        <v>12398</v>
      </c>
      <c r="E7" s="63">
        <v>13039</v>
      </c>
      <c r="F7" s="63">
        <v>13055</v>
      </c>
      <c r="G7" s="63">
        <v>13070</v>
      </c>
      <c r="H7" s="63">
        <v>13115</v>
      </c>
      <c r="I7" s="63">
        <v>13530</v>
      </c>
      <c r="J7" s="63">
        <v>14115</v>
      </c>
      <c r="K7" s="63">
        <v>14460</v>
      </c>
      <c r="L7" s="64">
        <v>14443.09</v>
      </c>
      <c r="M7" s="63">
        <v>14462.28</v>
      </c>
      <c r="N7" s="63">
        <v>14889.37</v>
      </c>
      <c r="O7" s="64">
        <v>14636.18</v>
      </c>
      <c r="P7" s="67">
        <v>18535.53</v>
      </c>
      <c r="Q7" s="65">
        <v>18650.899999502897</v>
      </c>
      <c r="R7" s="65">
        <v>21001.300000000003</v>
      </c>
      <c r="S7" s="65">
        <f>+S8+S9</f>
        <v>18929.47</v>
      </c>
      <c r="T7" s="65">
        <f>+T8+T9</f>
        <v>18554.359999502896</v>
      </c>
      <c r="U7" s="65">
        <f>+U8+U9</f>
        <v>17408</v>
      </c>
      <c r="V7" s="66">
        <f>+V8+V8</f>
        <v>10704.52</v>
      </c>
      <c r="W7" s="162">
        <v>17277.78</v>
      </c>
      <c r="X7" s="181">
        <f>+X8+X9</f>
        <v>17030.62</v>
      </c>
      <c r="Z7" s="62"/>
      <c r="AA7" s="62"/>
      <c r="AB7" s="162"/>
    </row>
    <row r="8" spans="1:28" s="47" customFormat="1" x14ac:dyDescent="0.2">
      <c r="A8" s="41" t="s">
        <v>25</v>
      </c>
      <c r="B8" s="42">
        <v>5402.5190847457625</v>
      </c>
      <c r="C8" s="42">
        <v>6125.3050847457625</v>
      </c>
      <c r="D8" s="42">
        <v>5605</v>
      </c>
      <c r="E8" s="42">
        <v>6799</v>
      </c>
      <c r="F8" s="42">
        <v>6880</v>
      </c>
      <c r="G8" s="42">
        <v>7058</v>
      </c>
      <c r="H8" s="42">
        <v>7200</v>
      </c>
      <c r="I8" s="42">
        <v>7600</v>
      </c>
      <c r="J8" s="42">
        <v>8150</v>
      </c>
      <c r="K8" s="42">
        <v>8485</v>
      </c>
      <c r="L8" s="43">
        <v>8474.4699999999993</v>
      </c>
      <c r="M8" s="42">
        <v>8486.02</v>
      </c>
      <c r="N8" s="42">
        <v>8437.4599999999991</v>
      </c>
      <c r="O8" s="43">
        <v>8061.17</v>
      </c>
      <c r="P8" s="44">
        <v>7351.92</v>
      </c>
      <c r="Q8" s="45">
        <v>6208.6100008589037</v>
      </c>
      <c r="R8" s="45">
        <v>8545.1</v>
      </c>
      <c r="S8" s="45">
        <v>6046.9400000000005</v>
      </c>
      <c r="T8" s="45">
        <v>5971.1000008589026</v>
      </c>
      <c r="U8" s="45">
        <v>5611.58</v>
      </c>
      <c r="V8" s="46">
        <v>5352.26</v>
      </c>
      <c r="W8" s="163">
        <v>5325.5999999999995</v>
      </c>
      <c r="X8" s="163">
        <v>5029.57</v>
      </c>
      <c r="Z8" s="62"/>
      <c r="AA8" s="62"/>
      <c r="AB8" s="233"/>
    </row>
    <row r="9" spans="1:28" s="47" customFormat="1" x14ac:dyDescent="0.2">
      <c r="A9" s="41" t="s">
        <v>26</v>
      </c>
      <c r="B9" s="42">
        <v>3163.8909152542392</v>
      </c>
      <c r="C9" s="42">
        <v>5621.6949152542365</v>
      </c>
      <c r="D9" s="42">
        <v>6793</v>
      </c>
      <c r="E9" s="42">
        <v>6240</v>
      </c>
      <c r="F9" s="42">
        <v>6175</v>
      </c>
      <c r="G9" s="42">
        <v>6012</v>
      </c>
      <c r="H9" s="42">
        <v>5915</v>
      </c>
      <c r="I9" s="42">
        <v>5930</v>
      </c>
      <c r="J9" s="42">
        <v>5965</v>
      </c>
      <c r="K9" s="42">
        <v>5975</v>
      </c>
      <c r="L9" s="43">
        <v>5968.62</v>
      </c>
      <c r="M9" s="42">
        <v>5976.26</v>
      </c>
      <c r="N9" s="42">
        <v>6451.91</v>
      </c>
      <c r="O9" s="43">
        <v>6575.01</v>
      </c>
      <c r="P9" s="44">
        <v>11183.61</v>
      </c>
      <c r="Q9" s="45">
        <v>12442.289998643993</v>
      </c>
      <c r="R9" s="45">
        <v>12456.2</v>
      </c>
      <c r="S9" s="45">
        <v>12882.529999999999</v>
      </c>
      <c r="T9" s="45">
        <v>12583.259998643993</v>
      </c>
      <c r="U9" s="45">
        <v>11796.42</v>
      </c>
      <c r="V9" s="46">
        <v>11987.84</v>
      </c>
      <c r="W9" s="163">
        <v>11952.18</v>
      </c>
      <c r="X9" s="180">
        <v>12001.05</v>
      </c>
      <c r="Z9" s="62"/>
      <c r="AA9" s="62"/>
      <c r="AB9" s="232"/>
    </row>
    <row r="10" spans="1:28" x14ac:dyDescent="0.2">
      <c r="A10" s="62" t="s">
        <v>4</v>
      </c>
      <c r="B10" s="63">
        <v>1990</v>
      </c>
      <c r="C10" s="63">
        <v>2130</v>
      </c>
      <c r="D10" s="63">
        <v>2333</v>
      </c>
      <c r="E10" s="63">
        <v>2285</v>
      </c>
      <c r="F10" s="63">
        <v>2406</v>
      </c>
      <c r="G10" s="63">
        <v>2455</v>
      </c>
      <c r="H10" s="63">
        <v>2330</v>
      </c>
      <c r="I10" s="63">
        <v>2350</v>
      </c>
      <c r="J10" s="63">
        <v>2355</v>
      </c>
      <c r="K10" s="63">
        <v>2400</v>
      </c>
      <c r="L10" s="64">
        <v>2023.45</v>
      </c>
      <c r="M10" s="63">
        <v>2022.16</v>
      </c>
      <c r="N10" s="63">
        <v>2017.16</v>
      </c>
      <c r="O10" s="64">
        <v>1906</v>
      </c>
      <c r="P10" s="67">
        <v>1770.29</v>
      </c>
      <c r="Q10" s="65">
        <v>1469.3200007519126</v>
      </c>
      <c r="R10" s="65">
        <v>1405.4</v>
      </c>
      <c r="S10" s="65">
        <v>1234.07</v>
      </c>
      <c r="T10" s="65">
        <v>1405.8300007519126</v>
      </c>
      <c r="U10" s="65">
        <v>1094.0400199999999</v>
      </c>
      <c r="V10" s="66">
        <v>886.27000199999986</v>
      </c>
      <c r="W10" s="162">
        <v>887.38999999999987</v>
      </c>
      <c r="X10" s="180">
        <v>752.58999999999992</v>
      </c>
      <c r="Z10" s="62"/>
      <c r="AA10" s="62"/>
      <c r="AB10" s="232"/>
    </row>
    <row r="11" spans="1:28" x14ac:dyDescent="0.2">
      <c r="A11" s="62" t="s">
        <v>27</v>
      </c>
      <c r="B11" s="63">
        <v>10150</v>
      </c>
      <c r="C11" s="63">
        <v>11335</v>
      </c>
      <c r="D11" s="63">
        <v>11828</v>
      </c>
      <c r="E11" s="63">
        <v>11682</v>
      </c>
      <c r="F11" s="63">
        <v>11470</v>
      </c>
      <c r="G11" s="63">
        <v>11385</v>
      </c>
      <c r="H11" s="63">
        <v>12630</v>
      </c>
      <c r="I11" s="63">
        <v>12850</v>
      </c>
      <c r="J11" s="63">
        <v>13015</v>
      </c>
      <c r="K11" s="63">
        <v>13168</v>
      </c>
      <c r="L11" s="64">
        <v>12939.96</v>
      </c>
      <c r="M11" s="63">
        <v>12941.76</v>
      </c>
      <c r="N11" s="63">
        <v>13151.96</v>
      </c>
      <c r="O11" s="64">
        <v>13531.75</v>
      </c>
      <c r="P11" s="67">
        <v>14951.390000000001</v>
      </c>
      <c r="Q11" s="65">
        <v>13924.869958764395</v>
      </c>
      <c r="R11" s="65">
        <v>13885.4</v>
      </c>
      <c r="S11" s="65">
        <f>+S12+S13</f>
        <v>13926.45996</v>
      </c>
      <c r="T11" s="65">
        <f>+T12+T13</f>
        <v>13847.509958764396</v>
      </c>
      <c r="U11" s="65">
        <f>+U12+U13</f>
        <v>12927.62</v>
      </c>
      <c r="V11" s="66">
        <f>+V12+V13</f>
        <v>11539.859960000002</v>
      </c>
      <c r="W11" s="162">
        <v>11496.38</v>
      </c>
      <c r="X11" s="181">
        <f>+X12+X13</f>
        <v>11172.51</v>
      </c>
      <c r="Z11" s="62"/>
      <c r="AA11" s="62"/>
      <c r="AB11" s="232"/>
    </row>
    <row r="12" spans="1:28" s="47" customFormat="1" x14ac:dyDescent="0.2">
      <c r="A12" s="41" t="s">
        <v>28</v>
      </c>
      <c r="B12" s="42">
        <v>4991.5916795069343</v>
      </c>
      <c r="C12" s="42">
        <v>5546.2129772299268</v>
      </c>
      <c r="D12" s="48" t="s">
        <v>29</v>
      </c>
      <c r="E12" s="42">
        <v>5716</v>
      </c>
      <c r="F12" s="42">
        <v>5786</v>
      </c>
      <c r="G12" s="42">
        <v>5802</v>
      </c>
      <c r="H12" s="42">
        <v>5830</v>
      </c>
      <c r="I12" s="42">
        <v>5850</v>
      </c>
      <c r="J12" s="42">
        <v>5865</v>
      </c>
      <c r="K12" s="42">
        <v>5885</v>
      </c>
      <c r="L12" s="43">
        <v>5615.83</v>
      </c>
      <c r="M12" s="42">
        <v>5615.68</v>
      </c>
      <c r="N12" s="42">
        <v>5605.92</v>
      </c>
      <c r="O12" s="43">
        <v>5274.53</v>
      </c>
      <c r="P12" s="44">
        <v>4402.9400000000005</v>
      </c>
      <c r="Q12" s="45">
        <v>3249.0900602185998</v>
      </c>
      <c r="R12" s="45">
        <v>3223.9</v>
      </c>
      <c r="S12" s="45">
        <v>3204.6500599999999</v>
      </c>
      <c r="T12" s="45">
        <v>3204.0900602186002</v>
      </c>
      <c r="U12" s="45">
        <v>2787.2800000000007</v>
      </c>
      <c r="V12" s="46">
        <v>2019.30996</v>
      </c>
      <c r="W12" s="163">
        <v>2015.0599999999997</v>
      </c>
      <c r="X12" s="163">
        <v>1999.59</v>
      </c>
      <c r="Z12" s="62"/>
      <c r="AA12" s="62"/>
      <c r="AB12" s="232"/>
    </row>
    <row r="13" spans="1:28" s="47" customFormat="1" x14ac:dyDescent="0.2">
      <c r="A13" s="41" t="s">
        <v>30</v>
      </c>
      <c r="B13" s="42">
        <v>5158.4083204930657</v>
      </c>
      <c r="C13" s="42">
        <v>5788.7870227700741</v>
      </c>
      <c r="D13" s="48" t="s">
        <v>29</v>
      </c>
      <c r="E13" s="42">
        <v>5966</v>
      </c>
      <c r="F13" s="42">
        <v>5684</v>
      </c>
      <c r="G13" s="42">
        <v>5583</v>
      </c>
      <c r="H13" s="42">
        <v>6800</v>
      </c>
      <c r="I13" s="42">
        <v>7000</v>
      </c>
      <c r="J13" s="42">
        <v>7150</v>
      </c>
      <c r="K13" s="42">
        <v>7283</v>
      </c>
      <c r="L13" s="43">
        <v>7324.13</v>
      </c>
      <c r="M13" s="42">
        <v>7326.08</v>
      </c>
      <c r="N13" s="42">
        <v>7546.04</v>
      </c>
      <c r="O13" s="43">
        <v>8257.2199999999993</v>
      </c>
      <c r="P13" s="44">
        <v>10548.45</v>
      </c>
      <c r="Q13" s="45">
        <v>10675.779898545796</v>
      </c>
      <c r="R13" s="45">
        <v>10661.5</v>
      </c>
      <c r="S13" s="45">
        <v>10721.8099</v>
      </c>
      <c r="T13" s="45">
        <v>10643.419898545795</v>
      </c>
      <c r="U13" s="45">
        <v>10140.34</v>
      </c>
      <c r="V13" s="46">
        <v>9520.5500000000011</v>
      </c>
      <c r="W13" s="163">
        <v>9481.32</v>
      </c>
      <c r="X13" s="180">
        <v>9172.92</v>
      </c>
      <c r="Z13" s="62"/>
      <c r="AA13" s="62"/>
      <c r="AB13" s="232"/>
    </row>
    <row r="14" spans="1:28" x14ac:dyDescent="0.2">
      <c r="A14" s="62" t="s">
        <v>5</v>
      </c>
      <c r="B14" s="63">
        <v>12260</v>
      </c>
      <c r="C14" s="63">
        <v>8310</v>
      </c>
      <c r="D14" s="63">
        <v>7710</v>
      </c>
      <c r="E14" s="63">
        <v>7882</v>
      </c>
      <c r="F14" s="63">
        <v>7865</v>
      </c>
      <c r="G14" s="63">
        <v>7775</v>
      </c>
      <c r="H14" s="63">
        <v>7500</v>
      </c>
      <c r="I14" s="63">
        <v>7200</v>
      </c>
      <c r="J14" s="63">
        <v>6600</v>
      </c>
      <c r="K14" s="63">
        <v>6640</v>
      </c>
      <c r="L14" s="64">
        <v>6606.35</v>
      </c>
      <c r="M14" s="63">
        <v>6707.01</v>
      </c>
      <c r="N14" s="63">
        <v>8733.64</v>
      </c>
      <c r="O14" s="64">
        <v>8740.14</v>
      </c>
      <c r="P14" s="67">
        <v>10768.57</v>
      </c>
      <c r="Q14" s="65">
        <v>10922.310029511391</v>
      </c>
      <c r="R14" s="65">
        <v>10919.9</v>
      </c>
      <c r="S14" s="65">
        <v>11916.420030000001</v>
      </c>
      <c r="T14" s="65">
        <v>11086.070029511391</v>
      </c>
      <c r="U14" s="65">
        <v>10632.120010000001</v>
      </c>
      <c r="V14" s="66">
        <v>9717.1100100000003</v>
      </c>
      <c r="W14" s="162">
        <v>8866.33</v>
      </c>
      <c r="X14" s="162">
        <v>8719.65</v>
      </c>
      <c r="Z14" s="62"/>
      <c r="AA14" s="62"/>
      <c r="AB14" s="232"/>
    </row>
    <row r="15" spans="1:28" x14ac:dyDescent="0.2">
      <c r="A15" s="62" t="s">
        <v>6</v>
      </c>
      <c r="B15" s="63">
        <v>6025</v>
      </c>
      <c r="C15" s="63">
        <v>6780</v>
      </c>
      <c r="D15" s="63">
        <v>7663</v>
      </c>
      <c r="E15" s="63">
        <v>7335</v>
      </c>
      <c r="F15" s="63">
        <v>7414</v>
      </c>
      <c r="G15" s="63">
        <v>7543</v>
      </c>
      <c r="H15" s="63">
        <v>7000</v>
      </c>
      <c r="I15" s="63">
        <v>6800</v>
      </c>
      <c r="J15" s="63">
        <v>6900</v>
      </c>
      <c r="K15" s="63">
        <v>7000</v>
      </c>
      <c r="L15" s="64">
        <v>7240.05</v>
      </c>
      <c r="M15" s="63">
        <v>7233.71</v>
      </c>
      <c r="N15" s="63">
        <v>7172.97</v>
      </c>
      <c r="O15" s="64">
        <v>7934.66</v>
      </c>
      <c r="P15" s="67">
        <v>7649.2699999999986</v>
      </c>
      <c r="Q15" s="65">
        <v>7235.339994931518</v>
      </c>
      <c r="R15" s="65">
        <v>7105.8</v>
      </c>
      <c r="S15" s="65">
        <v>7714.35</v>
      </c>
      <c r="T15" s="65">
        <v>7093.5799949315187</v>
      </c>
      <c r="U15" s="65">
        <v>5992.51</v>
      </c>
      <c r="V15" s="66">
        <v>5904.5500400000001</v>
      </c>
      <c r="W15" s="162">
        <v>5910.5700000000006</v>
      </c>
      <c r="X15" s="162">
        <v>6296.63</v>
      </c>
      <c r="Z15" s="62"/>
      <c r="AA15" s="231"/>
      <c r="AB15" s="232"/>
    </row>
    <row r="16" spans="1:28" x14ac:dyDescent="0.2">
      <c r="A16" s="62" t="s">
        <v>31</v>
      </c>
      <c r="B16" s="63">
        <v>23260</v>
      </c>
      <c r="C16" s="63">
        <v>34800</v>
      </c>
      <c r="D16" s="63">
        <v>39902</v>
      </c>
      <c r="E16" s="63">
        <v>38361</v>
      </c>
      <c r="F16" s="63">
        <v>37400</v>
      </c>
      <c r="G16" s="63">
        <v>35790</v>
      </c>
      <c r="H16" s="63">
        <v>34715</v>
      </c>
      <c r="I16" s="63">
        <v>34865</v>
      </c>
      <c r="J16" s="63">
        <v>35410</v>
      </c>
      <c r="K16" s="63">
        <v>36095</v>
      </c>
      <c r="L16" s="64">
        <v>34819.5</v>
      </c>
      <c r="M16" s="63">
        <v>35247.160000000003</v>
      </c>
      <c r="N16" s="63">
        <v>34972.17</v>
      </c>
      <c r="O16" s="64">
        <v>34962.69</v>
      </c>
      <c r="P16" s="67">
        <v>35075.360000000001</v>
      </c>
      <c r="Q16" s="65">
        <v>35029.309979121128</v>
      </c>
      <c r="R16" s="65">
        <v>35029.5</v>
      </c>
      <c r="S16" s="65">
        <f>+S17+S18</f>
        <v>36579.379979999998</v>
      </c>
      <c r="T16" s="65">
        <f>+T17+T18</f>
        <v>37545.289979121131</v>
      </c>
      <c r="U16" s="65">
        <f>+U17+U18</f>
        <v>37206.730009999999</v>
      </c>
      <c r="V16" s="66">
        <f>+V17+V18</f>
        <v>36205.729609999995</v>
      </c>
      <c r="W16" s="162">
        <v>36063.250000000007</v>
      </c>
      <c r="X16" s="181">
        <f>+X17+X18</f>
        <v>35936.570000000007</v>
      </c>
      <c r="Z16" s="62"/>
      <c r="AA16" s="62"/>
      <c r="AB16" s="233"/>
    </row>
    <row r="17" spans="1:28" s="47" customFormat="1" x14ac:dyDescent="0.2">
      <c r="A17" s="41" t="s">
        <v>32</v>
      </c>
      <c r="B17" s="42">
        <v>14710</v>
      </c>
      <c r="C17" s="42">
        <v>26380</v>
      </c>
      <c r="D17" s="42">
        <v>29636</v>
      </c>
      <c r="E17" s="42">
        <v>30252</v>
      </c>
      <c r="F17" s="42">
        <v>29700</v>
      </c>
      <c r="G17" s="42">
        <v>28975</v>
      </c>
      <c r="H17" s="42">
        <v>28000</v>
      </c>
      <c r="I17" s="42">
        <v>28215</v>
      </c>
      <c r="J17" s="42">
        <v>28800</v>
      </c>
      <c r="K17" s="42">
        <v>29455</v>
      </c>
      <c r="L17" s="43">
        <v>28197.88</v>
      </c>
      <c r="M17" s="42">
        <v>28664.29</v>
      </c>
      <c r="N17" s="42">
        <v>27697.3</v>
      </c>
      <c r="O17" s="43">
        <v>27725.31</v>
      </c>
      <c r="P17" s="45">
        <v>27700.880000000001</v>
      </c>
      <c r="Q17" s="45">
        <v>27632.939979730585</v>
      </c>
      <c r="R17" s="45">
        <v>27633.1</v>
      </c>
      <c r="S17" s="45">
        <v>28811.009979999999</v>
      </c>
      <c r="T17" s="45">
        <v>29888.359979730587</v>
      </c>
      <c r="U17" s="45">
        <v>29697.980009999999</v>
      </c>
      <c r="V17" s="46">
        <v>29081.409609999995</v>
      </c>
      <c r="W17" s="163">
        <v>29168.340000000004</v>
      </c>
      <c r="X17" s="163">
        <v>29052.140000000007</v>
      </c>
      <c r="Z17" s="62"/>
      <c r="AA17" s="62"/>
      <c r="AB17" s="232"/>
    </row>
    <row r="18" spans="1:28" s="47" customFormat="1" x14ac:dyDescent="0.2">
      <c r="A18" s="41" t="s">
        <v>33</v>
      </c>
      <c r="B18" s="42">
        <v>8550</v>
      </c>
      <c r="C18" s="42">
        <v>8420</v>
      </c>
      <c r="D18" s="42">
        <v>10265</v>
      </c>
      <c r="E18" s="42">
        <v>8109</v>
      </c>
      <c r="F18" s="42">
        <v>7700</v>
      </c>
      <c r="G18" s="42">
        <v>6815</v>
      </c>
      <c r="H18" s="42">
        <v>6715</v>
      </c>
      <c r="I18" s="42">
        <v>6650</v>
      </c>
      <c r="J18" s="42">
        <v>6610</v>
      </c>
      <c r="K18" s="42">
        <v>6640</v>
      </c>
      <c r="L18" s="43">
        <v>6621.62</v>
      </c>
      <c r="M18" s="42">
        <v>6582.87</v>
      </c>
      <c r="N18" s="42">
        <v>7274.87</v>
      </c>
      <c r="O18" s="43">
        <v>7237.38</v>
      </c>
      <c r="P18" s="45">
        <v>7374.48</v>
      </c>
      <c r="Q18" s="45">
        <v>7396.369999390542</v>
      </c>
      <c r="R18" s="45">
        <v>7396.4</v>
      </c>
      <c r="S18" s="45">
        <v>7768.3700000000008</v>
      </c>
      <c r="T18" s="45">
        <v>7656.9299993905433</v>
      </c>
      <c r="U18" s="45">
        <v>7508.7500000000009</v>
      </c>
      <c r="V18" s="46">
        <v>7124.3200000000015</v>
      </c>
      <c r="W18" s="163">
        <v>6894.9100000000008</v>
      </c>
      <c r="X18" s="163">
        <v>6884.43</v>
      </c>
      <c r="Z18" s="62"/>
      <c r="AA18" s="62"/>
      <c r="AB18" s="232"/>
    </row>
    <row r="19" spans="1:28" x14ac:dyDescent="0.2">
      <c r="A19" s="62" t="s">
        <v>7</v>
      </c>
      <c r="B19" s="63">
        <v>6100</v>
      </c>
      <c r="C19" s="63">
        <v>6494</v>
      </c>
      <c r="D19" s="63">
        <v>7294</v>
      </c>
      <c r="E19" s="63">
        <v>7033</v>
      </c>
      <c r="F19" s="63">
        <v>7237</v>
      </c>
      <c r="G19" s="63">
        <v>7571</v>
      </c>
      <c r="H19" s="63">
        <v>7450</v>
      </c>
      <c r="I19" s="63">
        <v>7550</v>
      </c>
      <c r="J19" s="63">
        <v>7666</v>
      </c>
      <c r="K19" s="63">
        <v>7800</v>
      </c>
      <c r="L19" s="64">
        <v>8225.0400000000009</v>
      </c>
      <c r="M19" s="63">
        <v>8224.57</v>
      </c>
      <c r="N19" s="63">
        <v>8210.14</v>
      </c>
      <c r="O19" s="64">
        <v>8867.65</v>
      </c>
      <c r="P19" s="65">
        <v>7472.6900000000005</v>
      </c>
      <c r="Q19" s="65">
        <v>7434.5998980016057</v>
      </c>
      <c r="R19" s="65">
        <v>7838.8</v>
      </c>
      <c r="S19" s="65">
        <v>8003.9598999999998</v>
      </c>
      <c r="T19" s="65">
        <v>7835.6398980016056</v>
      </c>
      <c r="U19" s="65">
        <v>7451.9300999999996</v>
      </c>
      <c r="V19" s="66">
        <v>6685.6501000000007</v>
      </c>
      <c r="W19" s="162">
        <v>6765.56</v>
      </c>
      <c r="X19" s="162">
        <v>6658.9200000000019</v>
      </c>
      <c r="Z19" s="62"/>
      <c r="AA19" s="62"/>
      <c r="AB19" s="232"/>
    </row>
    <row r="20" spans="1:28" x14ac:dyDescent="0.2">
      <c r="A20" s="62" t="s">
        <v>8</v>
      </c>
      <c r="B20" s="63">
        <v>6600</v>
      </c>
      <c r="C20" s="63">
        <v>6925</v>
      </c>
      <c r="D20" s="63">
        <v>6120</v>
      </c>
      <c r="E20" s="63">
        <v>6485</v>
      </c>
      <c r="F20" s="63">
        <v>6533</v>
      </c>
      <c r="G20" s="63">
        <v>6624</v>
      </c>
      <c r="H20" s="63">
        <v>6698</v>
      </c>
      <c r="I20" s="63">
        <v>6744</v>
      </c>
      <c r="J20" s="63">
        <v>6800</v>
      </c>
      <c r="K20" s="63">
        <v>6900</v>
      </c>
      <c r="L20" s="64">
        <v>6817.91</v>
      </c>
      <c r="M20" s="63">
        <v>6817.89</v>
      </c>
      <c r="N20" s="63">
        <v>6819.3</v>
      </c>
      <c r="O20" s="64">
        <v>6602.85</v>
      </c>
      <c r="P20" s="65">
        <v>6038.46</v>
      </c>
      <c r="Q20" s="65">
        <v>5375.8500003218651</v>
      </c>
      <c r="R20" s="65">
        <v>5349.5</v>
      </c>
      <c r="S20" s="65">
        <v>5317.13</v>
      </c>
      <c r="T20" s="65">
        <v>5337.8100003218651</v>
      </c>
      <c r="U20" s="65">
        <v>5209.1500000000005</v>
      </c>
      <c r="V20" s="66">
        <v>5340.17</v>
      </c>
      <c r="W20" s="162">
        <v>5338.97</v>
      </c>
      <c r="X20" s="162">
        <v>5101.2499999999955</v>
      </c>
      <c r="Z20" s="62"/>
      <c r="AA20" s="62"/>
      <c r="AB20" s="233"/>
    </row>
    <row r="21" spans="1:28" x14ac:dyDescent="0.2">
      <c r="A21" s="62" t="s">
        <v>9</v>
      </c>
      <c r="B21" s="63">
        <v>6955</v>
      </c>
      <c r="C21" s="63">
        <v>6880</v>
      </c>
      <c r="D21" s="63">
        <v>7575</v>
      </c>
      <c r="E21" s="63">
        <v>7412</v>
      </c>
      <c r="F21" s="63">
        <v>7565</v>
      </c>
      <c r="G21" s="63">
        <v>7808</v>
      </c>
      <c r="H21" s="63">
        <v>8300</v>
      </c>
      <c r="I21" s="63">
        <v>8650</v>
      </c>
      <c r="J21" s="63">
        <v>8900</v>
      </c>
      <c r="K21" s="63">
        <v>9230</v>
      </c>
      <c r="L21" s="64">
        <v>9616.27</v>
      </c>
      <c r="M21" s="63">
        <v>9733.9500000000007</v>
      </c>
      <c r="N21" s="63">
        <v>10066.84</v>
      </c>
      <c r="O21" s="64">
        <v>11134.79</v>
      </c>
      <c r="P21" s="65">
        <v>12548.84</v>
      </c>
      <c r="Q21" s="65">
        <v>15451.429999999998</v>
      </c>
      <c r="R21" s="65">
        <v>16253.5</v>
      </c>
      <c r="S21" s="65">
        <v>18256.43</v>
      </c>
      <c r="T21" s="65">
        <v>18988.839970000001</v>
      </c>
      <c r="U21" s="65">
        <v>24403.870270000003</v>
      </c>
      <c r="V21" s="66">
        <v>27941.329970000003</v>
      </c>
      <c r="W21" s="162">
        <v>30963.899999999998</v>
      </c>
      <c r="X21" s="162">
        <v>35277.490000000013</v>
      </c>
      <c r="Z21" s="62"/>
      <c r="AA21" s="62"/>
      <c r="AB21" s="233"/>
    </row>
    <row r="22" spans="1:28" x14ac:dyDescent="0.2">
      <c r="A22" s="62" t="s">
        <v>10</v>
      </c>
      <c r="B22" s="63">
        <v>3025</v>
      </c>
      <c r="C22" s="63">
        <v>3735</v>
      </c>
      <c r="D22" s="63">
        <v>4507</v>
      </c>
      <c r="E22" s="63">
        <v>4158</v>
      </c>
      <c r="F22" s="63">
        <v>4481</v>
      </c>
      <c r="G22" s="63">
        <v>5051</v>
      </c>
      <c r="H22" s="63">
        <v>5306</v>
      </c>
      <c r="I22" s="63">
        <v>5624</v>
      </c>
      <c r="J22" s="63">
        <v>5850</v>
      </c>
      <c r="K22" s="63">
        <v>6000</v>
      </c>
      <c r="L22" s="64">
        <v>5741.61</v>
      </c>
      <c r="M22" s="63">
        <v>5794.85</v>
      </c>
      <c r="N22" s="63">
        <v>8001.05</v>
      </c>
      <c r="O22" s="64">
        <v>8596.5400000000009</v>
      </c>
      <c r="P22" s="65">
        <v>11984.890000000001</v>
      </c>
      <c r="Q22" s="65">
        <v>12873.679999696837</v>
      </c>
      <c r="R22" s="65">
        <v>15091.3</v>
      </c>
      <c r="S22" s="65">
        <v>16650.469999999998</v>
      </c>
      <c r="T22" s="65">
        <v>18307.249999696836</v>
      </c>
      <c r="U22" s="65">
        <v>19736.730100000001</v>
      </c>
      <c r="V22" s="66">
        <v>20220.760299999998</v>
      </c>
      <c r="W22" s="162">
        <v>20343.400000000001</v>
      </c>
      <c r="X22" s="162">
        <v>21904.059999999998</v>
      </c>
      <c r="Z22" s="62"/>
      <c r="AA22" s="62"/>
      <c r="AB22" s="232"/>
    </row>
    <row r="23" spans="1:28" x14ac:dyDescent="0.2">
      <c r="A23" s="62" t="s">
        <v>11</v>
      </c>
      <c r="B23" s="63">
        <v>8190</v>
      </c>
      <c r="C23" s="63">
        <v>15050</v>
      </c>
      <c r="D23" s="63">
        <v>17047</v>
      </c>
      <c r="E23" s="63">
        <v>18463</v>
      </c>
      <c r="F23" s="63">
        <v>20181</v>
      </c>
      <c r="G23" s="63">
        <v>21208</v>
      </c>
      <c r="H23" s="63">
        <v>22290</v>
      </c>
      <c r="I23" s="63">
        <v>23260</v>
      </c>
      <c r="J23" s="63">
        <v>23800</v>
      </c>
      <c r="K23" s="63">
        <v>24000</v>
      </c>
      <c r="L23" s="64">
        <v>26731</v>
      </c>
      <c r="M23" s="63">
        <v>26743.599999999999</v>
      </c>
      <c r="N23" s="63">
        <v>26759</v>
      </c>
      <c r="O23" s="64">
        <v>33836.769999999997</v>
      </c>
      <c r="P23" s="65">
        <v>33531.410000000003</v>
      </c>
      <c r="Q23" s="65">
        <v>34056.940022001414</v>
      </c>
      <c r="R23" s="65">
        <v>36387.599999999999</v>
      </c>
      <c r="S23" s="65">
        <v>35678.67</v>
      </c>
      <c r="T23" s="65">
        <v>36354.700022001423</v>
      </c>
      <c r="U23" s="65">
        <v>31727.03</v>
      </c>
      <c r="V23" s="66">
        <v>29908.150100000003</v>
      </c>
      <c r="W23" s="162">
        <v>29933.02</v>
      </c>
      <c r="X23" s="162">
        <v>30078.410000000047</v>
      </c>
      <c r="AA23" s="62"/>
      <c r="AB23" s="162"/>
    </row>
    <row r="24" spans="1:28" x14ac:dyDescent="0.2">
      <c r="A24" s="62" t="s">
        <v>12</v>
      </c>
      <c r="B24" s="63">
        <v>15425</v>
      </c>
      <c r="C24" s="63">
        <v>12436</v>
      </c>
      <c r="D24" s="63">
        <v>11882</v>
      </c>
      <c r="E24" s="63">
        <v>11225</v>
      </c>
      <c r="F24" s="63">
        <v>10675</v>
      </c>
      <c r="G24" s="63">
        <v>10360</v>
      </c>
      <c r="H24" s="63">
        <v>10000</v>
      </c>
      <c r="I24" s="63">
        <v>9480</v>
      </c>
      <c r="J24" s="63">
        <v>8470</v>
      </c>
      <c r="K24" s="63">
        <v>7920</v>
      </c>
      <c r="L24" s="64">
        <v>6944.6</v>
      </c>
      <c r="M24" s="63">
        <v>6879.01</v>
      </c>
      <c r="N24" s="63">
        <v>6639.05</v>
      </c>
      <c r="O24" s="64">
        <v>6428.67</v>
      </c>
      <c r="P24" s="65">
        <v>6632.53</v>
      </c>
      <c r="Q24" s="65">
        <v>6225.2499404434593</v>
      </c>
      <c r="R24" s="65">
        <v>6547</v>
      </c>
      <c r="S24" s="65">
        <v>6719.5999399999992</v>
      </c>
      <c r="T24" s="65">
        <v>7185.359940443459</v>
      </c>
      <c r="U24" s="65">
        <v>7299.3600000000006</v>
      </c>
      <c r="V24" s="66">
        <v>8536.819997999999</v>
      </c>
      <c r="W24" s="162">
        <v>8781.25</v>
      </c>
      <c r="X24" s="181">
        <v>8670.98</v>
      </c>
      <c r="AA24" s="178"/>
      <c r="AB24" s="54"/>
    </row>
    <row r="25" spans="1:28" x14ac:dyDescent="0.2">
      <c r="A25" s="62" t="s">
        <v>13</v>
      </c>
      <c r="B25" s="63">
        <v>48460</v>
      </c>
      <c r="C25" s="63">
        <v>45880</v>
      </c>
      <c r="D25" s="63">
        <v>43854</v>
      </c>
      <c r="E25" s="63">
        <v>43975</v>
      </c>
      <c r="F25" s="63">
        <v>44433</v>
      </c>
      <c r="G25" s="63">
        <v>44890</v>
      </c>
      <c r="H25" s="63">
        <v>46900</v>
      </c>
      <c r="I25" s="63">
        <v>47600</v>
      </c>
      <c r="J25" s="63">
        <v>48200</v>
      </c>
      <c r="K25" s="63">
        <v>48500</v>
      </c>
      <c r="L25" s="64">
        <v>50960.480000000003</v>
      </c>
      <c r="M25" s="63">
        <v>50952.47</v>
      </c>
      <c r="N25" s="63">
        <v>50846.43</v>
      </c>
      <c r="O25" s="64">
        <v>52186.94</v>
      </c>
      <c r="P25" s="65">
        <v>53338.509999999987</v>
      </c>
      <c r="Q25" s="65">
        <v>52654.948999999993</v>
      </c>
      <c r="R25" s="65">
        <v>53850.7</v>
      </c>
      <c r="S25" s="65">
        <v>53523.178999999989</v>
      </c>
      <c r="T25" s="65">
        <v>53727.159</v>
      </c>
      <c r="U25" s="65">
        <v>52234.06</v>
      </c>
      <c r="V25" s="66">
        <v>48593.24</v>
      </c>
      <c r="W25" s="162">
        <v>48582.22</v>
      </c>
      <c r="X25" s="162">
        <v>48202.189999999988</v>
      </c>
    </row>
    <row r="26" spans="1:28" x14ac:dyDescent="0.2">
      <c r="A26" s="62" t="s">
        <v>14</v>
      </c>
      <c r="B26" s="63">
        <v>7950</v>
      </c>
      <c r="C26" s="63">
        <v>14823</v>
      </c>
      <c r="D26" s="63">
        <v>20042</v>
      </c>
      <c r="E26" s="63">
        <v>14417</v>
      </c>
      <c r="F26" s="63">
        <v>14980</v>
      </c>
      <c r="G26" s="63">
        <v>15629</v>
      </c>
      <c r="H26" s="63">
        <v>16284</v>
      </c>
      <c r="I26" s="63">
        <v>16400</v>
      </c>
      <c r="J26" s="63">
        <v>16571</v>
      </c>
      <c r="K26" s="63">
        <v>18402</v>
      </c>
      <c r="L26" s="64">
        <v>15038.02</v>
      </c>
      <c r="M26" s="63">
        <v>18633.82</v>
      </c>
      <c r="N26" s="63">
        <v>23631.86</v>
      </c>
      <c r="O26" s="49">
        <v>23940.69</v>
      </c>
      <c r="P26" s="65">
        <v>25129.129999999946</v>
      </c>
      <c r="Q26" s="65">
        <v>25425.960008260445</v>
      </c>
      <c r="R26" s="66">
        <v>26077.698426561285</v>
      </c>
      <c r="S26" s="65">
        <v>36597.400010700047</v>
      </c>
      <c r="T26" s="65">
        <v>38001.109931860468</v>
      </c>
      <c r="U26" s="65">
        <v>38218.479831500037</v>
      </c>
      <c r="V26" s="66">
        <v>39087.129845220014</v>
      </c>
      <c r="W26" s="162">
        <v>45705.929999999935</v>
      </c>
      <c r="X26" s="162">
        <f>+X27-SUM(X8:X25)</f>
        <v>32824.479999999923</v>
      </c>
    </row>
    <row r="27" spans="1:28" x14ac:dyDescent="0.2">
      <c r="A27" s="50" t="s">
        <v>15</v>
      </c>
      <c r="B27" s="51">
        <v>171676.41</v>
      </c>
      <c r="C27" s="51">
        <v>196245</v>
      </c>
      <c r="D27" s="51">
        <v>210917</v>
      </c>
      <c r="E27" s="51">
        <v>204003</v>
      </c>
      <c r="F27" s="51">
        <v>206783</v>
      </c>
      <c r="G27" s="51">
        <v>208841</v>
      </c>
      <c r="H27" s="51">
        <v>212438</v>
      </c>
      <c r="I27" s="51">
        <v>215443</v>
      </c>
      <c r="J27" s="51">
        <v>217742</v>
      </c>
      <c r="K27" s="51">
        <v>221915</v>
      </c>
      <c r="L27" s="52">
        <v>221092.45</v>
      </c>
      <c r="M27" s="51">
        <v>225837.48</v>
      </c>
      <c r="N27" s="51">
        <v>237660.26</v>
      </c>
      <c r="O27" s="52">
        <v>249552.51</v>
      </c>
      <c r="P27" s="53">
        <v>264818.7</v>
      </c>
      <c r="Q27" s="54">
        <v>267490.95862928324</v>
      </c>
      <c r="R27" s="54">
        <v>278462.09842656128</v>
      </c>
      <c r="S27" s="54">
        <v>294865.44862070004</v>
      </c>
      <c r="T27" s="54">
        <v>300061.29842288326</v>
      </c>
      <c r="U27" s="54">
        <v>297043.92044150003</v>
      </c>
      <c r="V27" s="54">
        <v>296586.55023522</v>
      </c>
      <c r="W27" s="54">
        <v>309527.73999999993</v>
      </c>
      <c r="X27" s="54">
        <v>315735.43</v>
      </c>
    </row>
    <row r="28" spans="1:28" s="56" customFormat="1" ht="13.5" thickBot="1" x14ac:dyDescent="0.25">
      <c r="A28" s="194" t="s">
        <v>16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8" s="56" customFormat="1" ht="13.5" thickTop="1" x14ac:dyDescent="0.2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S29" s="57"/>
      <c r="V29" s="54"/>
    </row>
    <row r="30" spans="1:28" s="56" customFormat="1" x14ac:dyDescent="0.2">
      <c r="A30" s="79" t="s">
        <v>17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O30" s="58"/>
      <c r="Q30" s="54"/>
      <c r="S30" s="57"/>
      <c r="W30" s="164"/>
    </row>
    <row r="31" spans="1:28" s="56" customFormat="1" x14ac:dyDescent="0.2">
      <c r="A31" s="192" t="s">
        <v>187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Q31" s="54"/>
      <c r="S31" s="57"/>
    </row>
    <row r="32" spans="1:28" s="56" customFormat="1" x14ac:dyDescent="0.2">
      <c r="A32" s="192" t="s">
        <v>188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O32" s="58"/>
      <c r="S32" s="57"/>
    </row>
    <row r="33" spans="1:19" s="56" customFormat="1" x14ac:dyDescent="0.2">
      <c r="A33" s="80" t="s">
        <v>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O33" s="58"/>
      <c r="S33" s="57"/>
    </row>
    <row r="34" spans="1:19" s="56" customFormat="1" x14ac:dyDescent="0.2">
      <c r="A34" s="80" t="s">
        <v>35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O34" s="58"/>
      <c r="S34" s="57"/>
    </row>
    <row r="35" spans="1:19" s="56" customFormat="1" x14ac:dyDescent="0.2">
      <c r="A35" s="80" t="s">
        <v>36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O35" s="58"/>
      <c r="S35" s="57"/>
    </row>
    <row r="36" spans="1:19" s="56" customFormat="1" x14ac:dyDescent="0.2">
      <c r="A36" s="80" t="s">
        <v>37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O36" s="58"/>
      <c r="S36" s="57"/>
    </row>
    <row r="37" spans="1:19" ht="12.75" customHeight="1" x14ac:dyDescent="0.2">
      <c r="A37" s="80" t="s">
        <v>38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M37" s="68"/>
      <c r="N37" s="68"/>
      <c r="O37" s="68"/>
    </row>
    <row r="38" spans="1:19" s="71" customFormat="1" x14ac:dyDescent="0.2">
      <c r="A38" s="80" t="s">
        <v>39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69"/>
      <c r="M38" s="70"/>
      <c r="N38" s="70"/>
      <c r="O38" s="70"/>
      <c r="S38" s="72"/>
    </row>
    <row r="39" spans="1:19" s="71" customFormat="1" x14ac:dyDescent="0.2">
      <c r="A39" s="80" t="s">
        <v>40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70"/>
      <c r="M39" s="69"/>
      <c r="N39" s="69"/>
      <c r="O39" s="69"/>
      <c r="S39" s="72"/>
    </row>
    <row r="40" spans="1:19" s="71" customFormat="1" x14ac:dyDescent="0.2">
      <c r="A40" s="80" t="s">
        <v>41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69"/>
      <c r="M40" s="70"/>
      <c r="N40" s="69"/>
      <c r="O40" s="69"/>
      <c r="S40" s="72"/>
    </row>
    <row r="41" spans="1:19" s="71" customFormat="1" x14ac:dyDescent="0.2">
      <c r="A41" s="80" t="s">
        <v>42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69"/>
      <c r="M41" s="69"/>
      <c r="N41" s="69"/>
      <c r="O41" s="70"/>
      <c r="S41" s="72"/>
    </row>
    <row r="42" spans="1:19" s="71" customFormat="1" x14ac:dyDescent="0.2">
      <c r="A42" s="80" t="s">
        <v>43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69"/>
      <c r="M42" s="69"/>
      <c r="N42" s="69"/>
      <c r="O42" s="69"/>
      <c r="S42" s="72"/>
    </row>
    <row r="43" spans="1:19" s="71" customFormat="1" x14ac:dyDescent="0.2">
      <c r="A43" s="80" t="s">
        <v>44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69"/>
      <c r="M43" s="69"/>
      <c r="N43" s="69"/>
      <c r="O43" s="69"/>
      <c r="S43" s="72"/>
    </row>
    <row r="44" spans="1:19" s="71" customFormat="1" x14ac:dyDescent="0.2">
      <c r="A44" s="80" t="s">
        <v>45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69"/>
      <c r="M44" s="69"/>
      <c r="N44" s="69"/>
      <c r="O44" s="69"/>
      <c r="S44" s="72"/>
    </row>
    <row r="45" spans="1:19" s="71" customFormat="1" x14ac:dyDescent="0.2">
      <c r="A45" s="80" t="s">
        <v>46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69"/>
      <c r="M45" s="69"/>
      <c r="N45" s="69"/>
      <c r="O45" s="69"/>
      <c r="S45" s="72"/>
    </row>
    <row r="46" spans="1:19" s="71" customFormat="1" x14ac:dyDescent="0.2">
      <c r="A46" s="80" t="s">
        <v>47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69"/>
      <c r="M46" s="69"/>
      <c r="N46" s="69"/>
      <c r="O46" s="69"/>
      <c r="S46" s="72"/>
    </row>
    <row r="68" spans="20:20" x14ac:dyDescent="0.2">
      <c r="T68" s="66"/>
    </row>
  </sheetData>
  <sortState ref="Z5:AA22">
    <sortCondition ref="Z5:Z22"/>
  </sortState>
  <mergeCells count="6">
    <mergeCell ref="A32:K32"/>
    <mergeCell ref="A2:O2"/>
    <mergeCell ref="A3:O3"/>
    <mergeCell ref="A28:K28"/>
    <mergeCell ref="A29:K29"/>
    <mergeCell ref="A31:K31"/>
  </mergeCells>
  <pageMargins left="0.25" right="0.25" top="0.75" bottom="0.75" header="0.3" footer="0.3"/>
  <pageSetup scale="70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Normal="100" zoomScaleSheetLayoutView="100" workbookViewId="0">
      <selection activeCell="K4" sqref="K4"/>
    </sheetView>
  </sheetViews>
  <sheetFormatPr baseColWidth="10" defaultColWidth="11.5703125" defaultRowHeight="12.75" x14ac:dyDescent="0.2"/>
  <cols>
    <col min="1" max="1" width="20.85546875" style="73" bestFit="1" customWidth="1"/>
    <col min="2" max="4" width="12.28515625" style="73" customWidth="1"/>
    <col min="5" max="5" width="13.42578125" style="73" bestFit="1" customWidth="1"/>
    <col min="6" max="8" width="12.28515625" style="73" customWidth="1"/>
    <col min="9" max="9" width="12.7109375" style="73" customWidth="1"/>
    <col min="10" max="11" width="11.28515625" style="73" customWidth="1"/>
    <col min="12" max="12" width="13.42578125" style="73" customWidth="1"/>
    <col min="13" max="13" width="12.140625" style="73" bestFit="1" customWidth="1"/>
    <col min="14" max="14" width="46.7109375" style="73" customWidth="1"/>
    <col min="15" max="16384" width="11.5703125" style="73"/>
  </cols>
  <sheetData>
    <row r="1" spans="1:14" ht="15" x14ac:dyDescent="0.2">
      <c r="A1" s="191" t="s">
        <v>190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s="116" customFormat="1" ht="25.5" x14ac:dyDescent="0.2">
      <c r="A3" s="91" t="s">
        <v>124</v>
      </c>
      <c r="B3" s="74" t="s">
        <v>51</v>
      </c>
      <c r="C3" s="74" t="s">
        <v>52</v>
      </c>
      <c r="D3" s="74" t="s">
        <v>53</v>
      </c>
      <c r="E3" s="74" t="s">
        <v>54</v>
      </c>
      <c r="F3" s="75" t="s">
        <v>55</v>
      </c>
      <c r="G3" s="75" t="s">
        <v>56</v>
      </c>
      <c r="H3" s="74" t="s">
        <v>57</v>
      </c>
      <c r="I3" s="74" t="s">
        <v>58</v>
      </c>
      <c r="J3" s="74" t="s">
        <v>59</v>
      </c>
      <c r="K3" s="74" t="s">
        <v>60</v>
      </c>
      <c r="L3" s="198" t="s">
        <v>184</v>
      </c>
      <c r="M3" s="198" t="s">
        <v>125</v>
      </c>
    </row>
    <row r="4" spans="1:14" s="116" customFormat="1" x14ac:dyDescent="0.2">
      <c r="A4" s="1"/>
      <c r="B4" s="84">
        <v>2015</v>
      </c>
      <c r="C4" s="84">
        <v>2015</v>
      </c>
      <c r="D4" s="84">
        <v>2017</v>
      </c>
      <c r="E4" s="84">
        <v>2017</v>
      </c>
      <c r="F4" s="84">
        <v>2015</v>
      </c>
      <c r="G4" s="84">
        <v>2013</v>
      </c>
      <c r="H4" s="84">
        <v>2012</v>
      </c>
      <c r="I4" s="84">
        <v>2012</v>
      </c>
      <c r="J4" s="84">
        <v>2012</v>
      </c>
      <c r="K4" s="84">
        <v>2012</v>
      </c>
      <c r="L4" s="199"/>
      <c r="M4" s="199"/>
    </row>
    <row r="5" spans="1:14" x14ac:dyDescent="0.2">
      <c r="A5" s="73" t="s">
        <v>126</v>
      </c>
      <c r="B5" s="90"/>
      <c r="C5" s="90"/>
      <c r="D5" s="90">
        <v>0</v>
      </c>
      <c r="E5" s="90"/>
      <c r="F5" s="90"/>
      <c r="G5" s="90">
        <v>18</v>
      </c>
      <c r="H5" s="90">
        <v>3</v>
      </c>
      <c r="I5" s="90"/>
      <c r="J5" s="90"/>
      <c r="K5" s="90"/>
      <c r="L5" s="115">
        <f>SUM(B5:K5)</f>
        <v>21</v>
      </c>
      <c r="M5" s="130">
        <f t="shared" ref="M5:M21" si="0">+L5/$L$21</f>
        <v>1.337920489296636E-3</v>
      </c>
    </row>
    <row r="6" spans="1:14" x14ac:dyDescent="0.2">
      <c r="A6" s="73" t="s">
        <v>127</v>
      </c>
      <c r="B6" s="90">
        <v>109</v>
      </c>
      <c r="C6" s="90">
        <v>447</v>
      </c>
      <c r="D6" s="90">
        <v>486</v>
      </c>
      <c r="E6" s="90">
        <v>156</v>
      </c>
      <c r="F6" s="90">
        <v>229</v>
      </c>
      <c r="G6" s="90">
        <v>595</v>
      </c>
      <c r="H6" s="90">
        <v>280</v>
      </c>
      <c r="I6" s="90">
        <v>89</v>
      </c>
      <c r="J6" s="90">
        <v>12</v>
      </c>
      <c r="K6" s="90">
        <v>1</v>
      </c>
      <c r="L6" s="115">
        <f t="shared" ref="L6:L20" si="1">SUM(B6:K6)</f>
        <v>2404</v>
      </c>
      <c r="M6" s="130">
        <f t="shared" si="0"/>
        <v>0.15316004077471967</v>
      </c>
    </row>
    <row r="7" spans="1:14" x14ac:dyDescent="0.2">
      <c r="A7" s="73" t="s">
        <v>128</v>
      </c>
      <c r="B7" s="90">
        <v>113</v>
      </c>
      <c r="C7" s="90">
        <v>426</v>
      </c>
      <c r="D7" s="90">
        <v>628</v>
      </c>
      <c r="E7" s="90">
        <v>195</v>
      </c>
      <c r="F7" s="90">
        <v>286</v>
      </c>
      <c r="G7" s="90">
        <v>596</v>
      </c>
      <c r="H7" s="90">
        <v>278</v>
      </c>
      <c r="I7" s="90">
        <v>75</v>
      </c>
      <c r="J7" s="90">
        <v>16</v>
      </c>
      <c r="K7" s="90">
        <v>5</v>
      </c>
      <c r="L7" s="115">
        <f t="shared" si="1"/>
        <v>2618</v>
      </c>
      <c r="M7" s="130">
        <f t="shared" si="0"/>
        <v>0.16679408766564729</v>
      </c>
    </row>
    <row r="8" spans="1:14" x14ac:dyDescent="0.2">
      <c r="A8" s="73" t="s">
        <v>129</v>
      </c>
      <c r="B8" s="90">
        <v>46</v>
      </c>
      <c r="C8" s="90">
        <v>178</v>
      </c>
      <c r="D8" s="90">
        <v>316</v>
      </c>
      <c r="E8" s="90">
        <v>119</v>
      </c>
      <c r="F8" s="90">
        <v>214</v>
      </c>
      <c r="G8" s="90">
        <v>265</v>
      </c>
      <c r="H8" s="90">
        <v>125</v>
      </c>
      <c r="I8" s="90">
        <v>25</v>
      </c>
      <c r="J8" s="90">
        <v>10</v>
      </c>
      <c r="K8" s="90">
        <v>4</v>
      </c>
      <c r="L8" s="115">
        <f t="shared" si="1"/>
        <v>1302</v>
      </c>
      <c r="M8" s="130">
        <f t="shared" si="0"/>
        <v>8.2951070336391444E-2</v>
      </c>
    </row>
    <row r="9" spans="1:14" x14ac:dyDescent="0.2">
      <c r="A9" s="73" t="s">
        <v>130</v>
      </c>
      <c r="B9" s="90">
        <v>25</v>
      </c>
      <c r="C9" s="90">
        <v>99</v>
      </c>
      <c r="D9" s="90">
        <v>249</v>
      </c>
      <c r="E9" s="90">
        <v>107</v>
      </c>
      <c r="F9" s="90">
        <v>137</v>
      </c>
      <c r="G9" s="90">
        <v>161</v>
      </c>
      <c r="H9" s="90">
        <v>88</v>
      </c>
      <c r="I9" s="90">
        <v>20</v>
      </c>
      <c r="J9" s="90">
        <v>3</v>
      </c>
      <c r="K9" s="90">
        <v>0</v>
      </c>
      <c r="L9" s="115">
        <f t="shared" si="1"/>
        <v>889</v>
      </c>
      <c r="M9" s="130">
        <f t="shared" si="0"/>
        <v>5.6638634046890929E-2</v>
      </c>
    </row>
    <row r="10" spans="1:14" x14ac:dyDescent="0.2">
      <c r="A10" s="73" t="s">
        <v>131</v>
      </c>
      <c r="B10" s="90">
        <v>14</v>
      </c>
      <c r="C10" s="90">
        <v>70</v>
      </c>
      <c r="D10" s="90">
        <v>218</v>
      </c>
      <c r="E10" s="90">
        <v>84</v>
      </c>
      <c r="F10" s="90">
        <v>138</v>
      </c>
      <c r="G10" s="90">
        <v>139</v>
      </c>
      <c r="H10" s="90">
        <v>60</v>
      </c>
      <c r="I10" s="90">
        <v>11</v>
      </c>
      <c r="J10" s="90">
        <v>5</v>
      </c>
      <c r="K10" s="90">
        <v>3</v>
      </c>
      <c r="L10" s="115">
        <f t="shared" si="1"/>
        <v>742</v>
      </c>
      <c r="M10" s="130">
        <f t="shared" si="0"/>
        <v>4.7273190621814475E-2</v>
      </c>
    </row>
    <row r="11" spans="1:14" x14ac:dyDescent="0.2">
      <c r="A11" s="73" t="s">
        <v>132</v>
      </c>
      <c r="B11" s="90">
        <v>39</v>
      </c>
      <c r="C11" s="90">
        <v>176</v>
      </c>
      <c r="D11" s="90">
        <v>546</v>
      </c>
      <c r="E11" s="90">
        <v>312</v>
      </c>
      <c r="F11" s="90">
        <v>604</v>
      </c>
      <c r="G11" s="90">
        <v>416</v>
      </c>
      <c r="H11" s="90">
        <v>175</v>
      </c>
      <c r="I11" s="90">
        <v>34</v>
      </c>
      <c r="J11" s="90">
        <v>12</v>
      </c>
      <c r="K11" s="90">
        <v>13</v>
      </c>
      <c r="L11" s="115">
        <f t="shared" si="1"/>
        <v>2327</v>
      </c>
      <c r="M11" s="130">
        <f t="shared" si="0"/>
        <v>0.14825433231396534</v>
      </c>
      <c r="N11" s="92"/>
    </row>
    <row r="12" spans="1:14" x14ac:dyDescent="0.2">
      <c r="A12" s="73" t="s">
        <v>133</v>
      </c>
      <c r="B12" s="90">
        <v>33</v>
      </c>
      <c r="C12" s="90">
        <v>135</v>
      </c>
      <c r="D12" s="90">
        <v>410</v>
      </c>
      <c r="E12" s="90">
        <v>284</v>
      </c>
      <c r="F12" s="90">
        <v>564</v>
      </c>
      <c r="G12" s="90">
        <v>402</v>
      </c>
      <c r="H12" s="90">
        <v>131</v>
      </c>
      <c r="I12" s="90">
        <v>39</v>
      </c>
      <c r="J12" s="90">
        <v>10</v>
      </c>
      <c r="K12" s="90">
        <v>13</v>
      </c>
      <c r="L12" s="115">
        <f t="shared" si="1"/>
        <v>2021</v>
      </c>
      <c r="M12" s="130">
        <f t="shared" si="0"/>
        <v>0.12875891946992865</v>
      </c>
    </row>
    <row r="13" spans="1:14" x14ac:dyDescent="0.2">
      <c r="A13" s="73" t="s">
        <v>134</v>
      </c>
      <c r="B13" s="90">
        <v>33</v>
      </c>
      <c r="C13" s="90">
        <v>110</v>
      </c>
      <c r="D13" s="90">
        <v>294</v>
      </c>
      <c r="E13" s="90">
        <v>339</v>
      </c>
      <c r="F13" s="90">
        <v>580</v>
      </c>
      <c r="G13" s="90">
        <v>397</v>
      </c>
      <c r="H13" s="90">
        <v>92</v>
      </c>
      <c r="I13" s="90">
        <v>45</v>
      </c>
      <c r="J13" s="90">
        <v>21</v>
      </c>
      <c r="K13" s="90">
        <v>13</v>
      </c>
      <c r="L13" s="115">
        <f t="shared" si="1"/>
        <v>1924</v>
      </c>
      <c r="M13" s="130">
        <f t="shared" si="0"/>
        <v>0.12257900101936799</v>
      </c>
    </row>
    <row r="14" spans="1:14" x14ac:dyDescent="0.2">
      <c r="A14" s="73" t="s">
        <v>135</v>
      </c>
      <c r="B14" s="90">
        <v>27</v>
      </c>
      <c r="C14" s="90">
        <v>87</v>
      </c>
      <c r="D14" s="90">
        <v>111</v>
      </c>
      <c r="E14" s="90">
        <v>132</v>
      </c>
      <c r="F14" s="90">
        <v>267</v>
      </c>
      <c r="G14" s="90">
        <v>182</v>
      </c>
      <c r="H14" s="90">
        <v>31</v>
      </c>
      <c r="I14" s="90">
        <v>20</v>
      </c>
      <c r="J14" s="90">
        <v>13</v>
      </c>
      <c r="K14" s="90">
        <v>9</v>
      </c>
      <c r="L14" s="115">
        <f t="shared" si="1"/>
        <v>879</v>
      </c>
      <c r="M14" s="130">
        <f t="shared" si="0"/>
        <v>5.600152905198777E-2</v>
      </c>
    </row>
    <row r="15" spans="1:14" x14ac:dyDescent="0.2">
      <c r="A15" s="73" t="s">
        <v>136</v>
      </c>
      <c r="B15" s="90">
        <v>16</v>
      </c>
      <c r="C15" s="90">
        <v>37</v>
      </c>
      <c r="D15" s="90">
        <v>63</v>
      </c>
      <c r="E15" s="90">
        <v>73</v>
      </c>
      <c r="F15" s="90">
        <v>94</v>
      </c>
      <c r="G15" s="90">
        <v>76</v>
      </c>
      <c r="H15" s="90">
        <v>12</v>
      </c>
      <c r="I15" s="90">
        <v>10</v>
      </c>
      <c r="J15" s="90">
        <v>4</v>
      </c>
      <c r="K15" s="90">
        <v>2</v>
      </c>
      <c r="L15" s="115">
        <f t="shared" si="1"/>
        <v>387</v>
      </c>
      <c r="M15" s="130">
        <f t="shared" si="0"/>
        <v>2.4655963302752295E-2</v>
      </c>
    </row>
    <row r="16" spans="1:14" x14ac:dyDescent="0.2">
      <c r="A16" s="73" t="s">
        <v>137</v>
      </c>
      <c r="B16" s="90">
        <v>6</v>
      </c>
      <c r="C16" s="90">
        <v>16</v>
      </c>
      <c r="D16" s="90">
        <v>26</v>
      </c>
      <c r="E16" s="90">
        <v>30</v>
      </c>
      <c r="F16" s="90">
        <v>30</v>
      </c>
      <c r="G16" s="90">
        <v>34</v>
      </c>
      <c r="H16" s="90">
        <v>1</v>
      </c>
      <c r="I16" s="90">
        <v>6</v>
      </c>
      <c r="J16" s="90">
        <v>1</v>
      </c>
      <c r="K16" s="90"/>
      <c r="L16" s="115">
        <f t="shared" si="1"/>
        <v>150</v>
      </c>
      <c r="M16" s="130">
        <f t="shared" si="0"/>
        <v>9.5565749235474E-3</v>
      </c>
    </row>
    <row r="17" spans="1:14" x14ac:dyDescent="0.2">
      <c r="A17" s="73" t="s">
        <v>138</v>
      </c>
      <c r="B17" s="90">
        <v>3</v>
      </c>
      <c r="C17" s="90">
        <v>6</v>
      </c>
      <c r="D17" s="90">
        <v>5</v>
      </c>
      <c r="E17" s="90">
        <v>5</v>
      </c>
      <c r="F17" s="90">
        <v>3</v>
      </c>
      <c r="G17" s="90">
        <v>5</v>
      </c>
      <c r="H17" s="131">
        <v>0</v>
      </c>
      <c r="I17" s="131">
        <v>0</v>
      </c>
      <c r="J17" s="131">
        <v>0</v>
      </c>
      <c r="K17" s="131">
        <v>0</v>
      </c>
      <c r="L17" s="115">
        <f t="shared" si="1"/>
        <v>27</v>
      </c>
      <c r="M17" s="130">
        <f t="shared" si="0"/>
        <v>1.7201834862385322E-3</v>
      </c>
    </row>
    <row r="18" spans="1:14" x14ac:dyDescent="0.2">
      <c r="A18" s="73" t="s">
        <v>139</v>
      </c>
      <c r="B18" s="131">
        <v>0</v>
      </c>
      <c r="C18" s="131">
        <v>0</v>
      </c>
      <c r="D18" s="131">
        <v>0</v>
      </c>
      <c r="E18" s="90">
        <v>0</v>
      </c>
      <c r="F18" s="90">
        <v>2</v>
      </c>
      <c r="G18" s="90">
        <v>2</v>
      </c>
      <c r="H18" s="131">
        <v>0</v>
      </c>
      <c r="I18" s="131">
        <v>0</v>
      </c>
      <c r="J18" s="131">
        <v>0</v>
      </c>
      <c r="K18" s="131">
        <v>0</v>
      </c>
      <c r="L18" s="115">
        <f t="shared" si="1"/>
        <v>4</v>
      </c>
      <c r="M18" s="130">
        <f t="shared" si="0"/>
        <v>2.5484199796126404E-4</v>
      </c>
    </row>
    <row r="19" spans="1:14" x14ac:dyDescent="0.2">
      <c r="A19" s="73" t="s">
        <v>140</v>
      </c>
      <c r="B19" s="131">
        <v>0</v>
      </c>
      <c r="C19" s="131">
        <v>0</v>
      </c>
      <c r="D19" s="131">
        <v>0</v>
      </c>
      <c r="E19" s="90">
        <v>1</v>
      </c>
      <c r="F19" s="90"/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15">
        <f t="shared" si="1"/>
        <v>1</v>
      </c>
      <c r="M19" s="130">
        <f t="shared" si="0"/>
        <v>6.3710499490316009E-5</v>
      </c>
    </row>
    <row r="20" spans="1:14" x14ac:dyDescent="0.2">
      <c r="A20" s="73" t="s">
        <v>141</v>
      </c>
      <c r="B20" s="131">
        <v>0</v>
      </c>
      <c r="C20" s="131">
        <v>0</v>
      </c>
      <c r="D20" s="131">
        <v>0</v>
      </c>
      <c r="E20" s="131">
        <v>0</v>
      </c>
      <c r="F20" s="90"/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15">
        <f t="shared" si="1"/>
        <v>0</v>
      </c>
      <c r="M20" s="130">
        <f t="shared" si="0"/>
        <v>0</v>
      </c>
    </row>
    <row r="21" spans="1:14" s="77" customFormat="1" ht="13.5" thickBot="1" x14ac:dyDescent="0.25">
      <c r="A21" s="93" t="s">
        <v>142</v>
      </c>
      <c r="B21" s="94">
        <f t="shared" ref="B21:L21" si="2">SUM(B5:B20)</f>
        <v>464</v>
      </c>
      <c r="C21" s="94">
        <f t="shared" si="2"/>
        <v>1787</v>
      </c>
      <c r="D21" s="95">
        <f t="shared" si="2"/>
        <v>3352</v>
      </c>
      <c r="E21" s="95">
        <f t="shared" si="2"/>
        <v>1837</v>
      </c>
      <c r="F21" s="95">
        <f t="shared" si="2"/>
        <v>3148</v>
      </c>
      <c r="G21" s="95">
        <f t="shared" si="2"/>
        <v>3288</v>
      </c>
      <c r="H21" s="95">
        <f t="shared" si="2"/>
        <v>1276</v>
      </c>
      <c r="I21" s="95">
        <f t="shared" si="2"/>
        <v>374</v>
      </c>
      <c r="J21" s="94">
        <f t="shared" si="2"/>
        <v>107</v>
      </c>
      <c r="K21" s="94">
        <f t="shared" si="2"/>
        <v>63</v>
      </c>
      <c r="L21" s="95">
        <f t="shared" si="2"/>
        <v>15696</v>
      </c>
      <c r="M21" s="96">
        <f t="shared" si="0"/>
        <v>1</v>
      </c>
    </row>
    <row r="22" spans="1:14" ht="13.5" thickTop="1" x14ac:dyDescent="0.2">
      <c r="A22" s="83" t="s">
        <v>106</v>
      </c>
      <c r="B22" s="97"/>
      <c r="C22" s="97"/>
      <c r="D22" s="132"/>
      <c r="E22" s="132"/>
      <c r="F22" s="132"/>
      <c r="G22" s="132"/>
      <c r="H22" s="132"/>
      <c r="I22" s="132"/>
      <c r="J22" s="97"/>
      <c r="K22" s="97"/>
      <c r="L22" s="132"/>
    </row>
    <row r="23" spans="1:14" x14ac:dyDescent="0.2">
      <c r="A23" s="144" t="s">
        <v>143</v>
      </c>
      <c r="B23" s="97"/>
      <c r="C23" s="97"/>
      <c r="D23" s="132"/>
      <c r="E23" s="132"/>
      <c r="F23" s="132"/>
      <c r="G23" s="132"/>
      <c r="H23" s="132"/>
      <c r="I23" s="132"/>
      <c r="J23" s="97"/>
      <c r="K23" s="97"/>
      <c r="L23" s="132"/>
    </row>
    <row r="24" spans="1:14" x14ac:dyDescent="0.2"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1:14" x14ac:dyDescent="0.2">
      <c r="A25" s="191" t="s">
        <v>144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</row>
    <row r="26" spans="1:14" x14ac:dyDescent="0.2"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spans="1:14" s="116" customFormat="1" ht="25.5" x14ac:dyDescent="0.2">
      <c r="A27" s="91" t="s">
        <v>124</v>
      </c>
      <c r="B27" s="74" t="s">
        <v>51</v>
      </c>
      <c r="C27" s="74" t="s">
        <v>52</v>
      </c>
      <c r="D27" s="74" t="s">
        <v>53</v>
      </c>
      <c r="E27" s="74" t="s">
        <v>54</v>
      </c>
      <c r="F27" s="75" t="s">
        <v>55</v>
      </c>
      <c r="G27" s="75" t="s">
        <v>56</v>
      </c>
      <c r="H27" s="74" t="s">
        <v>57</v>
      </c>
      <c r="I27" s="74" t="s">
        <v>58</v>
      </c>
      <c r="J27" s="74" t="s">
        <v>59</v>
      </c>
      <c r="K27" s="74" t="s">
        <v>60</v>
      </c>
      <c r="L27" s="198" t="s">
        <v>184</v>
      </c>
      <c r="M27" s="198" t="s">
        <v>125</v>
      </c>
    </row>
    <row r="28" spans="1:14" s="116" customFormat="1" x14ac:dyDescent="0.2">
      <c r="A28" s="1"/>
      <c r="B28" s="84">
        <v>2015</v>
      </c>
      <c r="C28" s="84">
        <v>2015</v>
      </c>
      <c r="D28" s="84">
        <v>2017</v>
      </c>
      <c r="E28" s="84">
        <v>2017</v>
      </c>
      <c r="F28" s="84">
        <v>2015</v>
      </c>
      <c r="G28" s="84">
        <v>2013</v>
      </c>
      <c r="H28" s="84">
        <v>2012</v>
      </c>
      <c r="I28" s="84">
        <v>2012</v>
      </c>
      <c r="J28" s="84">
        <v>2012</v>
      </c>
      <c r="K28" s="84">
        <v>2012</v>
      </c>
      <c r="L28" s="199"/>
      <c r="M28" s="199"/>
    </row>
    <row r="29" spans="1:14" x14ac:dyDescent="0.2">
      <c r="A29" s="73" t="s">
        <v>126</v>
      </c>
      <c r="B29" s="134"/>
      <c r="C29" s="134"/>
      <c r="D29" s="135">
        <v>0</v>
      </c>
      <c r="E29" s="135">
        <v>0</v>
      </c>
      <c r="F29" s="135">
        <v>0</v>
      </c>
      <c r="G29" s="135">
        <v>2.9</v>
      </c>
      <c r="H29" s="134">
        <v>0.21</v>
      </c>
      <c r="I29" s="134">
        <v>0</v>
      </c>
      <c r="J29" s="134">
        <v>0</v>
      </c>
      <c r="K29" s="134">
        <v>0</v>
      </c>
      <c r="L29" s="99">
        <f>SUM(B29:K29)</f>
        <v>3.11</v>
      </c>
      <c r="M29" s="136">
        <f t="shared" ref="M29:M45" si="3">+L29/$L$45</f>
        <v>1.0304679212354057E-5</v>
      </c>
    </row>
    <row r="30" spans="1:14" x14ac:dyDescent="0.2">
      <c r="A30" s="73" t="s">
        <v>127</v>
      </c>
      <c r="B30" s="134">
        <v>80.099999999999994</v>
      </c>
      <c r="C30" s="134">
        <v>322.39999999999998</v>
      </c>
      <c r="D30" s="135">
        <v>97.2</v>
      </c>
      <c r="E30" s="135">
        <v>111.1</v>
      </c>
      <c r="F30" s="135">
        <v>166.4</v>
      </c>
      <c r="G30" s="135">
        <v>435</v>
      </c>
      <c r="H30" s="134">
        <v>202.86</v>
      </c>
      <c r="I30" s="134">
        <v>59.07</v>
      </c>
      <c r="J30" s="134">
        <v>9</v>
      </c>
      <c r="K30" s="134">
        <v>0.87</v>
      </c>
      <c r="L30" s="99">
        <f t="shared" ref="L30:L44" si="4">SUM(B30:K30)</f>
        <v>1483.9999999999998</v>
      </c>
      <c r="M30" s="136">
        <f t="shared" si="3"/>
        <v>4.9170880871811633E-3</v>
      </c>
      <c r="N30" s="73">
        <v>0</v>
      </c>
    </row>
    <row r="31" spans="1:14" x14ac:dyDescent="0.2">
      <c r="A31" s="73" t="s">
        <v>128</v>
      </c>
      <c r="B31" s="134">
        <v>162.9</v>
      </c>
      <c r="C31" s="134">
        <v>601.4</v>
      </c>
      <c r="D31" s="135">
        <v>501.6</v>
      </c>
      <c r="E31" s="135">
        <v>273.60000000000002</v>
      </c>
      <c r="F31" s="135">
        <v>403.8</v>
      </c>
      <c r="G31" s="135">
        <v>831.7</v>
      </c>
      <c r="H31" s="134">
        <v>392.27</v>
      </c>
      <c r="I31" s="134">
        <v>101.73</v>
      </c>
      <c r="J31" s="134">
        <v>21.95</v>
      </c>
      <c r="K31" s="134">
        <v>7.92</v>
      </c>
      <c r="L31" s="99">
        <f t="shared" si="4"/>
        <v>3298.87</v>
      </c>
      <c r="M31" s="136">
        <f t="shared" si="3"/>
        <v>1.0930481386899817E-2</v>
      </c>
      <c r="N31" s="73">
        <v>350.8</v>
      </c>
    </row>
    <row r="32" spans="1:14" x14ac:dyDescent="0.2">
      <c r="A32" s="73" t="s">
        <v>129</v>
      </c>
      <c r="B32" s="134">
        <v>111.2</v>
      </c>
      <c r="C32" s="134">
        <v>429.7</v>
      </c>
      <c r="D32" s="135">
        <v>531.5</v>
      </c>
      <c r="E32" s="135">
        <v>292.7</v>
      </c>
      <c r="F32" s="135">
        <v>511.1</v>
      </c>
      <c r="G32" s="135">
        <v>631.4</v>
      </c>
      <c r="H32" s="134">
        <v>296.69</v>
      </c>
      <c r="I32" s="134">
        <v>59.72</v>
      </c>
      <c r="J32" s="134">
        <v>24.73</v>
      </c>
      <c r="K32" s="134">
        <v>8.8699999999999992</v>
      </c>
      <c r="L32" s="99">
        <f t="shared" si="4"/>
        <v>2897.61</v>
      </c>
      <c r="M32" s="136">
        <f t="shared" si="3"/>
        <v>9.6009458303888233E-3</v>
      </c>
      <c r="N32" s="73">
        <v>903.7</v>
      </c>
    </row>
    <row r="33" spans="1:14" x14ac:dyDescent="0.2">
      <c r="A33" s="73" t="s">
        <v>130</v>
      </c>
      <c r="B33" s="134">
        <v>84.6</v>
      </c>
      <c r="C33" s="134">
        <v>340.6</v>
      </c>
      <c r="D33" s="135">
        <v>560.5</v>
      </c>
      <c r="E33" s="135">
        <v>371</v>
      </c>
      <c r="F33" s="135">
        <v>466</v>
      </c>
      <c r="G33" s="135">
        <v>549.9</v>
      </c>
      <c r="H33" s="134">
        <v>301.64</v>
      </c>
      <c r="I33" s="134">
        <v>67.02</v>
      </c>
      <c r="J33" s="134">
        <v>11.13</v>
      </c>
      <c r="K33" s="134">
        <v>0</v>
      </c>
      <c r="L33" s="99">
        <f t="shared" si="4"/>
        <v>2752.39</v>
      </c>
      <c r="M33" s="136">
        <f t="shared" si="3"/>
        <v>9.1197736390003798E-3</v>
      </c>
      <c r="N33" s="73">
        <v>776</v>
      </c>
    </row>
    <row r="34" spans="1:14" x14ac:dyDescent="0.2">
      <c r="A34" s="73" t="s">
        <v>131</v>
      </c>
      <c r="B34" s="134">
        <v>62.4</v>
      </c>
      <c r="C34" s="134">
        <v>311</v>
      </c>
      <c r="D34" s="135">
        <v>627.6</v>
      </c>
      <c r="E34" s="135">
        <v>371.7</v>
      </c>
      <c r="F34" s="135">
        <v>615.20000000000005</v>
      </c>
      <c r="G34" s="135">
        <v>613.70000000000005</v>
      </c>
      <c r="H34" s="134">
        <v>267.73</v>
      </c>
      <c r="I34" s="134">
        <v>49.67</v>
      </c>
      <c r="J34" s="134">
        <v>22.29</v>
      </c>
      <c r="K34" s="134">
        <v>13.26</v>
      </c>
      <c r="L34" s="99">
        <f t="shared" si="4"/>
        <v>2954.5500000000006</v>
      </c>
      <c r="M34" s="136">
        <f t="shared" si="3"/>
        <v>9.7896109218201573E-3</v>
      </c>
      <c r="N34" s="73">
        <v>864.4</v>
      </c>
    </row>
    <row r="35" spans="1:14" x14ac:dyDescent="0.2">
      <c r="A35" s="73" t="s">
        <v>132</v>
      </c>
      <c r="B35" s="134">
        <v>283.89999999999998</v>
      </c>
      <c r="C35" s="134">
        <v>1216.8</v>
      </c>
      <c r="D35" s="135">
        <v>3298.2</v>
      </c>
      <c r="E35" s="135">
        <v>2220.9</v>
      </c>
      <c r="F35" s="135">
        <v>4313.3</v>
      </c>
      <c r="G35" s="135">
        <v>2999.1</v>
      </c>
      <c r="H35" s="134">
        <v>1267.5999999999999</v>
      </c>
      <c r="I35" s="134">
        <v>238.68</v>
      </c>
      <c r="J35" s="134">
        <v>80.87</v>
      </c>
      <c r="K35" s="134">
        <v>105.5</v>
      </c>
      <c r="L35" s="99">
        <f t="shared" si="4"/>
        <v>16024.85</v>
      </c>
      <c r="M35" s="136">
        <f t="shared" si="3"/>
        <v>5.309676484761798E-2</v>
      </c>
      <c r="N35" s="92">
        <v>975</v>
      </c>
    </row>
    <row r="36" spans="1:14" x14ac:dyDescent="0.2">
      <c r="A36" s="73" t="s">
        <v>133</v>
      </c>
      <c r="B36" s="134">
        <v>468.9</v>
      </c>
      <c r="C36" s="134">
        <v>1904.3</v>
      </c>
      <c r="D36" s="135">
        <v>4707.3999999999996</v>
      </c>
      <c r="E36" s="135">
        <v>4015.7</v>
      </c>
      <c r="F36" s="135">
        <v>8102.8</v>
      </c>
      <c r="G36" s="135">
        <v>5592.1</v>
      </c>
      <c r="H36" s="134">
        <v>1801.95</v>
      </c>
      <c r="I36" s="134">
        <v>567.48</v>
      </c>
      <c r="J36" s="134">
        <v>142.21</v>
      </c>
      <c r="K36" s="134">
        <v>195.6</v>
      </c>
      <c r="L36" s="99">
        <f t="shared" si="4"/>
        <v>27498.439999999995</v>
      </c>
      <c r="M36" s="136">
        <f t="shared" si="3"/>
        <v>9.1113377183332886E-2</v>
      </c>
      <c r="N36" s="73">
        <v>3741.7</v>
      </c>
    </row>
    <row r="37" spans="1:14" x14ac:dyDescent="0.2">
      <c r="A37" s="73" t="s">
        <v>134</v>
      </c>
      <c r="B37" s="134">
        <v>952.3</v>
      </c>
      <c r="C37" s="134">
        <v>3383.4</v>
      </c>
      <c r="D37" s="135">
        <v>7672.9</v>
      </c>
      <c r="E37" s="135">
        <v>11092</v>
      </c>
      <c r="F37" s="135">
        <v>18388.400000000001</v>
      </c>
      <c r="G37" s="135">
        <v>12509.4</v>
      </c>
      <c r="H37" s="134">
        <v>2807.84</v>
      </c>
      <c r="I37" s="134">
        <v>1465.93</v>
      </c>
      <c r="J37" s="134">
        <v>674.51</v>
      </c>
      <c r="K37" s="134">
        <v>446.17</v>
      </c>
      <c r="L37" s="99">
        <f t="shared" si="4"/>
        <v>59392.850000000006</v>
      </c>
      <c r="M37" s="136">
        <f t="shared" si="3"/>
        <v>0.19679236873230313</v>
      </c>
      <c r="N37" s="73">
        <v>5781.9</v>
      </c>
    </row>
    <row r="38" spans="1:14" x14ac:dyDescent="0.2">
      <c r="A38" s="73" t="s">
        <v>135</v>
      </c>
      <c r="B38" s="134">
        <v>1977.2</v>
      </c>
      <c r="C38" s="134">
        <v>6052.3</v>
      </c>
      <c r="D38" s="135">
        <v>5286.7</v>
      </c>
      <c r="E38" s="135">
        <v>9296.7000000000007</v>
      </c>
      <c r="F38" s="135">
        <v>18242.5</v>
      </c>
      <c r="G38" s="135">
        <v>12916.6</v>
      </c>
      <c r="H38" s="134">
        <v>2133.3200000000002</v>
      </c>
      <c r="I38" s="134">
        <v>1345.16</v>
      </c>
      <c r="J38" s="134">
        <v>875.96</v>
      </c>
      <c r="K38" s="134">
        <v>584.75</v>
      </c>
      <c r="L38" s="99">
        <f t="shared" si="4"/>
        <v>58711.19</v>
      </c>
      <c r="M38" s="136">
        <f t="shared" si="3"/>
        <v>0.19453375534584227</v>
      </c>
      <c r="N38" s="73">
        <v>8845.9</v>
      </c>
    </row>
    <row r="39" spans="1:14" x14ac:dyDescent="0.2">
      <c r="A39" s="73" t="s">
        <v>136</v>
      </c>
      <c r="B39" s="134">
        <v>2376.6</v>
      </c>
      <c r="C39" s="134">
        <v>5142.8</v>
      </c>
      <c r="D39" s="135">
        <v>6034.7</v>
      </c>
      <c r="E39" s="135">
        <v>9952.4</v>
      </c>
      <c r="F39" s="135">
        <v>12826.2</v>
      </c>
      <c r="G39" s="135">
        <v>9975.2999999999993</v>
      </c>
      <c r="H39" s="134">
        <v>1520.83</v>
      </c>
      <c r="I39" s="134">
        <v>1341.92</v>
      </c>
      <c r="J39" s="134">
        <v>599.54</v>
      </c>
      <c r="K39" s="134">
        <v>210.55</v>
      </c>
      <c r="L39" s="99">
        <f t="shared" si="4"/>
        <v>49980.840000000004</v>
      </c>
      <c r="M39" s="136">
        <f t="shared" si="3"/>
        <v>0.16560659902379235</v>
      </c>
      <c r="N39" s="73">
        <v>7929.9</v>
      </c>
    </row>
    <row r="40" spans="1:14" x14ac:dyDescent="0.2">
      <c r="A40" s="73" t="s">
        <v>137</v>
      </c>
      <c r="B40" s="134">
        <v>1868.9</v>
      </c>
      <c r="C40" s="134">
        <v>4738.1000000000004</v>
      </c>
      <c r="D40" s="135">
        <v>9249.7000000000007</v>
      </c>
      <c r="E40" s="135">
        <v>8511.7999999999993</v>
      </c>
      <c r="F40" s="135">
        <v>8133.7</v>
      </c>
      <c r="G40" s="135">
        <v>8997.5</v>
      </c>
      <c r="H40" s="134">
        <v>219.21</v>
      </c>
      <c r="I40" s="134">
        <v>2000.98</v>
      </c>
      <c r="J40" s="134">
        <v>224.85</v>
      </c>
      <c r="K40" s="134">
        <v>0</v>
      </c>
      <c r="L40" s="99">
        <f t="shared" si="4"/>
        <v>43944.74</v>
      </c>
      <c r="M40" s="136">
        <f t="shared" si="3"/>
        <v>0.14560657516730027</v>
      </c>
      <c r="N40" s="73">
        <v>8327.5</v>
      </c>
    </row>
    <row r="41" spans="1:14" x14ac:dyDescent="0.2">
      <c r="A41" s="73" t="s">
        <v>138</v>
      </c>
      <c r="B41" s="134">
        <v>2366.1999999999998</v>
      </c>
      <c r="C41" s="134">
        <v>3231.4</v>
      </c>
      <c r="D41" s="135">
        <v>4112.1000000000004</v>
      </c>
      <c r="E41" s="135">
        <v>2938.2</v>
      </c>
      <c r="F41" s="135">
        <v>1924.2</v>
      </c>
      <c r="G41" s="135">
        <v>3170.7</v>
      </c>
      <c r="H41" s="134">
        <v>0</v>
      </c>
      <c r="I41" s="134">
        <v>0</v>
      </c>
      <c r="J41" s="134">
        <v>0</v>
      </c>
      <c r="K41" s="134">
        <v>0</v>
      </c>
      <c r="L41" s="99">
        <f t="shared" si="4"/>
        <v>17742.800000000003</v>
      </c>
      <c r="M41" s="136">
        <f t="shared" si="3"/>
        <v>5.8789023256898908E-2</v>
      </c>
      <c r="N41" s="73">
        <v>6864.4</v>
      </c>
    </row>
    <row r="42" spans="1:14" x14ac:dyDescent="0.2">
      <c r="A42" s="73" t="s">
        <v>139</v>
      </c>
      <c r="B42" s="134">
        <v>0</v>
      </c>
      <c r="C42" s="134">
        <v>0</v>
      </c>
      <c r="D42" s="135">
        <v>3001.5</v>
      </c>
      <c r="E42" s="135">
        <v>0</v>
      </c>
      <c r="F42" s="135">
        <v>2836.2</v>
      </c>
      <c r="G42" s="135">
        <v>2596.3000000000002</v>
      </c>
      <c r="H42" s="134">
        <v>0</v>
      </c>
      <c r="I42" s="134">
        <v>0</v>
      </c>
      <c r="J42" s="134">
        <v>0</v>
      </c>
      <c r="K42" s="134">
        <v>0</v>
      </c>
      <c r="L42" s="99">
        <f t="shared" si="4"/>
        <v>8434</v>
      </c>
      <c r="M42" s="136">
        <f t="shared" si="3"/>
        <v>2.7945229735367883E-2</v>
      </c>
      <c r="N42" s="73">
        <v>3955.6</v>
      </c>
    </row>
    <row r="43" spans="1:14" x14ac:dyDescent="0.2">
      <c r="A43" s="73" t="s">
        <v>140</v>
      </c>
      <c r="B43" s="134">
        <v>0</v>
      </c>
      <c r="C43" s="134">
        <v>0</v>
      </c>
      <c r="D43" s="135">
        <v>3164.2</v>
      </c>
      <c r="E43" s="135">
        <v>2949.3</v>
      </c>
      <c r="F43" s="135"/>
      <c r="G43" s="135">
        <v>0</v>
      </c>
      <c r="H43" s="134">
        <v>0</v>
      </c>
      <c r="I43" s="134">
        <v>0</v>
      </c>
      <c r="J43" s="134">
        <v>0</v>
      </c>
      <c r="K43" s="134">
        <v>0</v>
      </c>
      <c r="L43" s="99">
        <f t="shared" si="4"/>
        <v>6113.5</v>
      </c>
      <c r="M43" s="136">
        <f t="shared" si="3"/>
        <v>2.0256481146214318E-2</v>
      </c>
      <c r="N43" s="73">
        <v>2318</v>
      </c>
    </row>
    <row r="44" spans="1:14" x14ac:dyDescent="0.2">
      <c r="A44" s="73" t="s">
        <v>141</v>
      </c>
      <c r="B44" s="134">
        <v>0</v>
      </c>
      <c r="C44" s="134">
        <v>0</v>
      </c>
      <c r="D44" s="135">
        <v>570.9</v>
      </c>
      <c r="E44" s="135">
        <v>0</v>
      </c>
      <c r="F44" s="135"/>
      <c r="G44" s="135">
        <v>0</v>
      </c>
      <c r="H44" s="134">
        <v>0</v>
      </c>
      <c r="I44" s="134">
        <v>0</v>
      </c>
      <c r="J44" s="134">
        <v>0</v>
      </c>
      <c r="K44" s="134">
        <v>0</v>
      </c>
      <c r="L44" s="99">
        <f t="shared" si="4"/>
        <v>570.9</v>
      </c>
      <c r="M44" s="136">
        <f t="shared" si="3"/>
        <v>1.8916210168273091E-3</v>
      </c>
    </row>
    <row r="45" spans="1:14" ht="13.5" thickBot="1" x14ac:dyDescent="0.25">
      <c r="A45" s="100" t="s">
        <v>142</v>
      </c>
      <c r="B45" s="137">
        <f>SUM(B29:B44)</f>
        <v>10795.2</v>
      </c>
      <c r="C45" s="137">
        <f t="shared" ref="C45:L45" si="5">SUM(C29:C44)</f>
        <v>27674.200000000004</v>
      </c>
      <c r="D45" s="137">
        <f>SUM(D29:D44)</f>
        <v>49416.7</v>
      </c>
      <c r="E45" s="137">
        <f t="shared" si="5"/>
        <v>52397.100000000006</v>
      </c>
      <c r="F45" s="137">
        <f t="shared" si="5"/>
        <v>76929.799999999988</v>
      </c>
      <c r="G45" s="137">
        <f t="shared" si="5"/>
        <v>61821.600000000006</v>
      </c>
      <c r="H45" s="137">
        <f t="shared" si="5"/>
        <v>11212.15</v>
      </c>
      <c r="I45" s="137">
        <f t="shared" si="5"/>
        <v>7297.3600000000006</v>
      </c>
      <c r="J45" s="137">
        <f t="shared" si="5"/>
        <v>2687.04</v>
      </c>
      <c r="K45" s="137">
        <f t="shared" si="5"/>
        <v>1573.49</v>
      </c>
      <c r="L45" s="137">
        <f t="shared" si="5"/>
        <v>301804.64</v>
      </c>
      <c r="M45" s="138">
        <f t="shared" si="3"/>
        <v>1</v>
      </c>
    </row>
    <row r="46" spans="1:14" ht="13.5" thickTop="1" x14ac:dyDescent="0.2">
      <c r="A46" s="83" t="s">
        <v>106</v>
      </c>
      <c r="B46" s="134"/>
      <c r="C46" s="134"/>
      <c r="D46" s="135"/>
      <c r="E46" s="134"/>
      <c r="F46" s="115"/>
      <c r="G46" s="115"/>
      <c r="H46" s="115"/>
      <c r="I46" s="115"/>
    </row>
    <row r="47" spans="1:14" x14ac:dyDescent="0.2">
      <c r="A47" s="144" t="s">
        <v>145</v>
      </c>
      <c r="B47" s="134"/>
      <c r="C47" s="134"/>
      <c r="D47" s="135"/>
      <c r="E47" s="134"/>
      <c r="F47" s="115"/>
      <c r="G47" s="115"/>
      <c r="H47" s="115"/>
      <c r="I47" s="115"/>
    </row>
    <row r="48" spans="1:14" x14ac:dyDescent="0.2">
      <c r="A48" s="144" t="s">
        <v>146</v>
      </c>
      <c r="B48" s="134"/>
      <c r="C48" s="134"/>
      <c r="D48" s="135"/>
      <c r="E48" s="134"/>
      <c r="F48" s="115"/>
      <c r="G48" s="115"/>
      <c r="H48" s="115"/>
      <c r="I48" s="115"/>
    </row>
    <row r="49" spans="1:13" x14ac:dyDescent="0.2">
      <c r="A49" s="98"/>
      <c r="B49" s="134"/>
      <c r="C49" s="134"/>
      <c r="D49" s="135"/>
      <c r="E49" s="134"/>
      <c r="F49" s="115"/>
      <c r="G49" s="115"/>
      <c r="H49" s="115"/>
      <c r="I49" s="115"/>
    </row>
    <row r="50" spans="1:13" x14ac:dyDescent="0.2">
      <c r="B50" s="197" t="s">
        <v>147</v>
      </c>
      <c r="C50" s="197"/>
      <c r="D50" s="197"/>
      <c r="E50" s="197"/>
      <c r="F50" s="197"/>
      <c r="G50" s="197"/>
      <c r="H50" s="197"/>
      <c r="I50" s="197"/>
      <c r="J50" s="197"/>
      <c r="K50" s="197"/>
    </row>
    <row r="51" spans="1:13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3" s="116" customFormat="1" ht="25.5" x14ac:dyDescent="0.2">
      <c r="A52" s="91" t="s">
        <v>124</v>
      </c>
      <c r="B52" s="74" t="s">
        <v>51</v>
      </c>
      <c r="C52" s="74" t="s">
        <v>52</v>
      </c>
      <c r="D52" s="74" t="s">
        <v>53</v>
      </c>
      <c r="E52" s="74" t="s">
        <v>54</v>
      </c>
      <c r="F52" s="75" t="s">
        <v>55</v>
      </c>
      <c r="G52" s="75" t="s">
        <v>56</v>
      </c>
      <c r="H52" s="74" t="s">
        <v>57</v>
      </c>
      <c r="I52" s="74" t="s">
        <v>58</v>
      </c>
      <c r="J52" s="74" t="s">
        <v>59</v>
      </c>
      <c r="K52" s="74" t="s">
        <v>60</v>
      </c>
      <c r="L52" s="74" t="s">
        <v>110</v>
      </c>
      <c r="M52" s="101"/>
    </row>
    <row r="53" spans="1:13" s="116" customFormat="1" x14ac:dyDescent="0.2">
      <c r="A53" s="1"/>
      <c r="B53" s="84">
        <v>2011</v>
      </c>
      <c r="C53" s="84">
        <v>2011</v>
      </c>
      <c r="D53" s="84">
        <v>2014</v>
      </c>
      <c r="E53" s="84">
        <v>2014</v>
      </c>
      <c r="F53" s="84">
        <v>2009</v>
      </c>
      <c r="G53" s="84">
        <v>2013</v>
      </c>
      <c r="H53" s="84">
        <v>2012</v>
      </c>
      <c r="I53" s="84">
        <v>2012</v>
      </c>
      <c r="J53" s="84">
        <v>2012</v>
      </c>
      <c r="K53" s="84">
        <v>2012</v>
      </c>
      <c r="L53" s="129"/>
      <c r="M53" s="139"/>
    </row>
    <row r="54" spans="1:13" x14ac:dyDescent="0.2">
      <c r="A54" s="73" t="s">
        <v>126</v>
      </c>
      <c r="M54" s="78"/>
    </row>
    <row r="55" spans="1:13" x14ac:dyDescent="0.2">
      <c r="A55" s="73" t="s">
        <v>127</v>
      </c>
      <c r="B55" s="140">
        <f t="shared" ref="B55:L55" si="6">+B30/B6</f>
        <v>0.73486238532110082</v>
      </c>
      <c r="C55" s="140">
        <f t="shared" si="6"/>
        <v>0.7212527964205816</v>
      </c>
      <c r="D55" s="140">
        <f t="shared" si="6"/>
        <v>0.2</v>
      </c>
      <c r="E55" s="140">
        <f t="shared" si="6"/>
        <v>0.71217948717948709</v>
      </c>
      <c r="F55" s="140">
        <f t="shared" si="6"/>
        <v>0.72663755458515289</v>
      </c>
      <c r="G55" s="140">
        <f t="shared" si="6"/>
        <v>0.73109243697478987</v>
      </c>
      <c r="H55" s="140">
        <f t="shared" si="6"/>
        <v>0.72450000000000003</v>
      </c>
      <c r="I55" s="140">
        <f t="shared" si="6"/>
        <v>0.6637078651685393</v>
      </c>
      <c r="J55" s="140">
        <f t="shared" si="6"/>
        <v>0.75</v>
      </c>
      <c r="K55" s="140">
        <f t="shared" si="6"/>
        <v>0.87</v>
      </c>
      <c r="L55" s="140">
        <f t="shared" si="6"/>
        <v>0.6173044925124791</v>
      </c>
      <c r="M55" s="78"/>
    </row>
    <row r="56" spans="1:13" x14ac:dyDescent="0.2">
      <c r="A56" s="73" t="s">
        <v>128</v>
      </c>
      <c r="B56" s="140">
        <f t="shared" ref="B56:L56" si="7">+B31/B7</f>
        <v>1.4415929203539823</v>
      </c>
      <c r="C56" s="140">
        <f t="shared" si="7"/>
        <v>1.4117370892018779</v>
      </c>
      <c r="D56" s="140">
        <f t="shared" si="7"/>
        <v>0.79872611464968157</v>
      </c>
      <c r="E56" s="140">
        <f t="shared" si="7"/>
        <v>1.4030769230769231</v>
      </c>
      <c r="F56" s="140">
        <f t="shared" si="7"/>
        <v>1.4118881118881119</v>
      </c>
      <c r="G56" s="140">
        <f t="shared" si="7"/>
        <v>1.3954697986577183</v>
      </c>
      <c r="H56" s="140">
        <f t="shared" si="7"/>
        <v>1.4110431654676259</v>
      </c>
      <c r="I56" s="140">
        <f t="shared" si="7"/>
        <v>1.3564000000000001</v>
      </c>
      <c r="J56" s="140">
        <f t="shared" si="7"/>
        <v>1.371875</v>
      </c>
      <c r="K56" s="140">
        <f t="shared" si="7"/>
        <v>1.5840000000000001</v>
      </c>
      <c r="L56" s="140">
        <f t="shared" si="7"/>
        <v>1.2600725744843391</v>
      </c>
      <c r="M56" s="78"/>
    </row>
    <row r="57" spans="1:13" x14ac:dyDescent="0.2">
      <c r="A57" s="73" t="s">
        <v>129</v>
      </c>
      <c r="B57" s="140">
        <f t="shared" ref="B57:L57" si="8">+B32/B8</f>
        <v>2.4173913043478263</v>
      </c>
      <c r="C57" s="140">
        <f t="shared" si="8"/>
        <v>2.4140449438202247</v>
      </c>
      <c r="D57" s="140">
        <f t="shared" si="8"/>
        <v>1.6819620253164558</v>
      </c>
      <c r="E57" s="140">
        <f t="shared" si="8"/>
        <v>2.4596638655462182</v>
      </c>
      <c r="F57" s="140">
        <f t="shared" si="8"/>
        <v>2.3883177570093461</v>
      </c>
      <c r="G57" s="140">
        <f t="shared" si="8"/>
        <v>2.3826415094339621</v>
      </c>
      <c r="H57" s="140">
        <f t="shared" si="8"/>
        <v>2.3735200000000001</v>
      </c>
      <c r="I57" s="140">
        <f t="shared" si="8"/>
        <v>2.3887999999999998</v>
      </c>
      <c r="J57" s="140">
        <f t="shared" si="8"/>
        <v>2.4729999999999999</v>
      </c>
      <c r="K57" s="140">
        <f t="shared" si="8"/>
        <v>2.2174999999999998</v>
      </c>
      <c r="L57" s="140">
        <f t="shared" si="8"/>
        <v>2.2255069124423965</v>
      </c>
      <c r="M57" s="78"/>
    </row>
    <row r="58" spans="1:13" x14ac:dyDescent="0.2">
      <c r="A58" s="73" t="s">
        <v>130</v>
      </c>
      <c r="B58" s="140">
        <f t="shared" ref="B58:J58" si="9">+B33/B9</f>
        <v>3.3839999999999999</v>
      </c>
      <c r="C58" s="140">
        <f t="shared" si="9"/>
        <v>3.4404040404040406</v>
      </c>
      <c r="D58" s="140">
        <f t="shared" si="9"/>
        <v>2.251004016064257</v>
      </c>
      <c r="E58" s="140">
        <f t="shared" si="9"/>
        <v>3.4672897196261681</v>
      </c>
      <c r="F58" s="140">
        <f t="shared" si="9"/>
        <v>3.4014598540145986</v>
      </c>
      <c r="G58" s="140">
        <f t="shared" si="9"/>
        <v>3.4155279503105587</v>
      </c>
      <c r="H58" s="140">
        <f t="shared" si="9"/>
        <v>3.4277272727272727</v>
      </c>
      <c r="I58" s="140">
        <f t="shared" si="9"/>
        <v>3.351</v>
      </c>
      <c r="J58" s="140">
        <f t="shared" si="9"/>
        <v>3.7100000000000004</v>
      </c>
      <c r="K58" s="140"/>
      <c r="L58" s="140">
        <f t="shared" ref="L58:L67" si="10">+L33/L9</f>
        <v>3.0960517435320583</v>
      </c>
      <c r="M58" s="78"/>
    </row>
    <row r="59" spans="1:13" x14ac:dyDescent="0.2">
      <c r="A59" s="73" t="s">
        <v>131</v>
      </c>
      <c r="B59" s="140">
        <f t="shared" ref="B59:J59" si="11">+B34/B10</f>
        <v>4.4571428571428573</v>
      </c>
      <c r="C59" s="140">
        <f t="shared" si="11"/>
        <v>4.4428571428571431</v>
      </c>
      <c r="D59" s="140">
        <f t="shared" si="11"/>
        <v>2.8788990825688074</v>
      </c>
      <c r="E59" s="140">
        <f t="shared" si="11"/>
        <v>4.4249999999999998</v>
      </c>
      <c r="F59" s="140">
        <f t="shared" si="11"/>
        <v>4.4579710144927542</v>
      </c>
      <c r="G59" s="140">
        <f t="shared" si="11"/>
        <v>4.4151079136690647</v>
      </c>
      <c r="H59" s="140">
        <f t="shared" si="11"/>
        <v>4.4621666666666666</v>
      </c>
      <c r="I59" s="140">
        <f t="shared" si="11"/>
        <v>4.5154545454545456</v>
      </c>
      <c r="J59" s="140">
        <f t="shared" si="11"/>
        <v>4.4580000000000002</v>
      </c>
      <c r="K59" s="140">
        <f t="shared" ref="K59:K64" si="12">+K34/K10</f>
        <v>4.42</v>
      </c>
      <c r="L59" s="140">
        <f t="shared" si="10"/>
        <v>3.9818733153638823</v>
      </c>
      <c r="M59" s="78"/>
    </row>
    <row r="60" spans="1:13" x14ac:dyDescent="0.2">
      <c r="A60" s="73" t="s">
        <v>132</v>
      </c>
      <c r="B60" s="140">
        <f t="shared" ref="B60:J60" si="13">+B35/B11</f>
        <v>7.2794871794871785</v>
      </c>
      <c r="C60" s="140">
        <f t="shared" si="13"/>
        <v>6.9136363636363631</v>
      </c>
      <c r="D60" s="140">
        <f t="shared" si="13"/>
        <v>6.0406593406593405</v>
      </c>
      <c r="E60" s="140">
        <f t="shared" si="13"/>
        <v>7.118269230769231</v>
      </c>
      <c r="F60" s="140">
        <f t="shared" si="13"/>
        <v>7.141225165562914</v>
      </c>
      <c r="G60" s="140">
        <f t="shared" si="13"/>
        <v>7.2093749999999996</v>
      </c>
      <c r="H60" s="140">
        <f t="shared" si="13"/>
        <v>7.2434285714285709</v>
      </c>
      <c r="I60" s="140">
        <f t="shared" si="13"/>
        <v>7.0200000000000005</v>
      </c>
      <c r="J60" s="140">
        <f t="shared" si="13"/>
        <v>6.7391666666666667</v>
      </c>
      <c r="K60" s="140">
        <f t="shared" si="12"/>
        <v>8.115384615384615</v>
      </c>
      <c r="L60" s="140">
        <f t="shared" si="10"/>
        <v>6.8864847443059736</v>
      </c>
      <c r="M60" s="78"/>
    </row>
    <row r="61" spans="1:13" x14ac:dyDescent="0.2">
      <c r="A61" s="73" t="s">
        <v>133</v>
      </c>
      <c r="B61" s="140">
        <f t="shared" ref="B61:J61" si="14">+B36/B12</f>
        <v>14.209090909090909</v>
      </c>
      <c r="C61" s="140">
        <f t="shared" si="14"/>
        <v>14.105925925925925</v>
      </c>
      <c r="D61" s="140">
        <f t="shared" si="14"/>
        <v>11.481463414634145</v>
      </c>
      <c r="E61" s="140">
        <f t="shared" si="14"/>
        <v>14.139788732394365</v>
      </c>
      <c r="F61" s="140">
        <f t="shared" si="14"/>
        <v>14.366666666666667</v>
      </c>
      <c r="G61" s="140">
        <f t="shared" si="14"/>
        <v>13.910696517412937</v>
      </c>
      <c r="H61" s="140">
        <f t="shared" si="14"/>
        <v>13.755343511450382</v>
      </c>
      <c r="I61" s="140">
        <f t="shared" si="14"/>
        <v>14.550769230769232</v>
      </c>
      <c r="J61" s="140">
        <f t="shared" si="14"/>
        <v>14.221</v>
      </c>
      <c r="K61" s="140">
        <f t="shared" si="12"/>
        <v>15.046153846153846</v>
      </c>
      <c r="L61" s="140">
        <f t="shared" si="10"/>
        <v>13.60635329045027</v>
      </c>
      <c r="M61" s="78"/>
    </row>
    <row r="62" spans="1:13" x14ac:dyDescent="0.2">
      <c r="A62" s="73" t="s">
        <v>134</v>
      </c>
      <c r="B62" s="140">
        <f t="shared" ref="B62:J62" si="15">+B37/B13</f>
        <v>28.857575757575756</v>
      </c>
      <c r="C62" s="140">
        <f t="shared" si="15"/>
        <v>30.758181818181818</v>
      </c>
      <c r="D62" s="140">
        <f t="shared" si="15"/>
        <v>26.098299319727889</v>
      </c>
      <c r="E62" s="140">
        <f t="shared" si="15"/>
        <v>32.719764011799413</v>
      </c>
      <c r="F62" s="140">
        <f t="shared" si="15"/>
        <v>31.704137931034484</v>
      </c>
      <c r="G62" s="140">
        <f t="shared" si="15"/>
        <v>31.509823677581863</v>
      </c>
      <c r="H62" s="140">
        <f t="shared" si="15"/>
        <v>30.520000000000003</v>
      </c>
      <c r="I62" s="140">
        <f t="shared" si="15"/>
        <v>32.576222222222221</v>
      </c>
      <c r="J62" s="140">
        <f t="shared" si="15"/>
        <v>32.119523809523812</v>
      </c>
      <c r="K62" s="140">
        <f t="shared" si="12"/>
        <v>34.32076923076923</v>
      </c>
      <c r="L62" s="140">
        <f t="shared" si="10"/>
        <v>30.869464656964659</v>
      </c>
      <c r="M62" s="78"/>
    </row>
    <row r="63" spans="1:13" x14ac:dyDescent="0.2">
      <c r="A63" s="73" t="s">
        <v>135</v>
      </c>
      <c r="B63" s="140">
        <f t="shared" ref="B63:J63" si="16">+B38/B14</f>
        <v>73.229629629629628</v>
      </c>
      <c r="C63" s="140">
        <f t="shared" si="16"/>
        <v>69.566666666666663</v>
      </c>
      <c r="D63" s="140">
        <f t="shared" si="16"/>
        <v>47.627927927927928</v>
      </c>
      <c r="E63" s="140">
        <f t="shared" si="16"/>
        <v>70.429545454545462</v>
      </c>
      <c r="F63" s="140">
        <f t="shared" si="16"/>
        <v>68.323970037453179</v>
      </c>
      <c r="G63" s="140">
        <f t="shared" si="16"/>
        <v>70.970329670329676</v>
      </c>
      <c r="H63" s="140">
        <f t="shared" si="16"/>
        <v>68.816774193548397</v>
      </c>
      <c r="I63" s="140">
        <f t="shared" si="16"/>
        <v>67.25800000000001</v>
      </c>
      <c r="J63" s="140">
        <f t="shared" si="16"/>
        <v>67.381538461538469</v>
      </c>
      <c r="K63" s="140">
        <f t="shared" si="12"/>
        <v>64.972222222222229</v>
      </c>
      <c r="L63" s="140">
        <f t="shared" si="10"/>
        <v>66.793162684869174</v>
      </c>
      <c r="M63" s="78"/>
    </row>
    <row r="64" spans="1:13" x14ac:dyDescent="0.2">
      <c r="A64" s="73" t="s">
        <v>136</v>
      </c>
      <c r="B64" s="140">
        <f t="shared" ref="B64:J64" si="17">+B39/B15</f>
        <v>148.53749999999999</v>
      </c>
      <c r="C64" s="140">
        <f t="shared" si="17"/>
        <v>138.99459459459459</v>
      </c>
      <c r="D64" s="140">
        <f t="shared" si="17"/>
        <v>95.788888888888891</v>
      </c>
      <c r="E64" s="140">
        <f t="shared" si="17"/>
        <v>136.33424657534246</v>
      </c>
      <c r="F64" s="140">
        <f t="shared" si="17"/>
        <v>136.44893617021276</v>
      </c>
      <c r="G64" s="140">
        <f t="shared" si="17"/>
        <v>131.25394736842105</v>
      </c>
      <c r="H64" s="140">
        <f t="shared" si="17"/>
        <v>126.73583333333333</v>
      </c>
      <c r="I64" s="140">
        <f t="shared" si="17"/>
        <v>134.19200000000001</v>
      </c>
      <c r="J64" s="140">
        <f t="shared" si="17"/>
        <v>149.88499999999999</v>
      </c>
      <c r="K64" s="140">
        <f t="shared" si="12"/>
        <v>105.27500000000001</v>
      </c>
      <c r="L64" s="140">
        <f t="shared" si="10"/>
        <v>129.14945736434109</v>
      </c>
      <c r="M64" s="78"/>
    </row>
    <row r="65" spans="1:13" x14ac:dyDescent="0.2">
      <c r="A65" s="73" t="s">
        <v>137</v>
      </c>
      <c r="B65" s="140">
        <f t="shared" ref="B65:J65" si="18">+B40/B16</f>
        <v>311.48333333333335</v>
      </c>
      <c r="C65" s="140">
        <f t="shared" si="18"/>
        <v>296.13125000000002</v>
      </c>
      <c r="D65" s="140">
        <f t="shared" si="18"/>
        <v>355.75769230769231</v>
      </c>
      <c r="E65" s="140">
        <f t="shared" si="18"/>
        <v>283.72666666666663</v>
      </c>
      <c r="F65" s="140">
        <f t="shared" si="18"/>
        <v>271.12333333333333</v>
      </c>
      <c r="G65" s="140">
        <f t="shared" si="18"/>
        <v>264.63235294117646</v>
      </c>
      <c r="H65" s="140">
        <f t="shared" si="18"/>
        <v>219.21</v>
      </c>
      <c r="I65" s="140">
        <f t="shared" si="18"/>
        <v>333.49666666666667</v>
      </c>
      <c r="J65" s="140">
        <f t="shared" si="18"/>
        <v>224.85</v>
      </c>
      <c r="K65" s="134">
        <v>0</v>
      </c>
      <c r="L65" s="140">
        <f t="shared" si="10"/>
        <v>292.96493333333331</v>
      </c>
      <c r="M65" s="78"/>
    </row>
    <row r="66" spans="1:13" x14ac:dyDescent="0.2">
      <c r="A66" s="73" t="s">
        <v>138</v>
      </c>
      <c r="B66" s="140">
        <f t="shared" ref="B66:G66" si="19">+B41/B17</f>
        <v>788.73333333333323</v>
      </c>
      <c r="C66" s="140">
        <f t="shared" si="19"/>
        <v>538.56666666666672</v>
      </c>
      <c r="D66" s="140">
        <f t="shared" si="19"/>
        <v>822.42000000000007</v>
      </c>
      <c r="E66" s="140">
        <f t="shared" si="19"/>
        <v>587.64</v>
      </c>
      <c r="F66" s="140">
        <f t="shared" si="19"/>
        <v>641.4</v>
      </c>
      <c r="G66" s="140">
        <f t="shared" si="19"/>
        <v>634.14</v>
      </c>
      <c r="H66" s="134">
        <v>0</v>
      </c>
      <c r="I66" s="134">
        <v>0</v>
      </c>
      <c r="J66" s="134">
        <v>0</v>
      </c>
      <c r="K66" s="134">
        <v>0</v>
      </c>
      <c r="L66" s="140">
        <f t="shared" si="10"/>
        <v>657.14074074074085</v>
      </c>
      <c r="M66" s="78"/>
    </row>
    <row r="67" spans="1:13" x14ac:dyDescent="0.2">
      <c r="A67" s="73" t="s">
        <v>139</v>
      </c>
      <c r="B67" s="134">
        <v>0</v>
      </c>
      <c r="C67" s="134">
        <v>0</v>
      </c>
      <c r="D67" s="134">
        <v>0</v>
      </c>
      <c r="E67" s="140" t="e">
        <f>+E42/E18</f>
        <v>#DIV/0!</v>
      </c>
      <c r="F67" s="140">
        <f>+F42/F18</f>
        <v>1418.1</v>
      </c>
      <c r="G67" s="140">
        <f>+G42/G18</f>
        <v>1298.1500000000001</v>
      </c>
      <c r="H67" s="134">
        <v>0</v>
      </c>
      <c r="I67" s="134">
        <v>0</v>
      </c>
      <c r="J67" s="134">
        <v>0</v>
      </c>
      <c r="K67" s="134">
        <v>0</v>
      </c>
      <c r="L67" s="140">
        <f t="shared" si="10"/>
        <v>2108.5</v>
      </c>
      <c r="M67" s="78"/>
    </row>
    <row r="68" spans="1:13" x14ac:dyDescent="0.2">
      <c r="A68" s="73" t="s">
        <v>140</v>
      </c>
      <c r="B68" s="134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40">
        <v>0</v>
      </c>
      <c r="M68" s="78"/>
    </row>
    <row r="69" spans="1:13" x14ac:dyDescent="0.2">
      <c r="A69" s="73" t="s">
        <v>141</v>
      </c>
      <c r="B69" s="134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40">
        <v>0</v>
      </c>
      <c r="M69" s="78"/>
    </row>
    <row r="70" spans="1:13" x14ac:dyDescent="0.2">
      <c r="A70" s="143" t="s">
        <v>106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78"/>
    </row>
    <row r="71" spans="1:13" x14ac:dyDescent="0.2">
      <c r="A71" s="144" t="s">
        <v>145</v>
      </c>
      <c r="M71" s="78"/>
    </row>
    <row r="72" spans="1:13" x14ac:dyDescent="0.2">
      <c r="M72" s="78"/>
    </row>
  </sheetData>
  <mergeCells count="8">
    <mergeCell ref="A1:M1"/>
    <mergeCell ref="B24:K24"/>
    <mergeCell ref="A25:M25"/>
    <mergeCell ref="B50:K50"/>
    <mergeCell ref="L3:L4"/>
    <mergeCell ref="M3:M4"/>
    <mergeCell ref="L27:L28"/>
    <mergeCell ref="M27:M28"/>
  </mergeCells>
  <pageMargins left="0.25" right="0.25" top="0.75" bottom="0.75" header="0.3" footer="0.3"/>
  <pageSetup scale="79" orientation="landscape" r:id="rId1"/>
  <headerFooter alignWithMargins="0"/>
  <rowBreaks count="1" manualBreakCount="1">
    <brk id="48" max="16383" man="1"/>
  </rowBreaks>
  <ignoredErrors>
    <ignoredError sqref="B45 C45 B21:K21 E45:K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9" zoomScale="115" zoomScaleNormal="115" zoomScaleSheetLayoutView="115" workbookViewId="0">
      <selection activeCell="A13" sqref="A13:L13"/>
    </sheetView>
  </sheetViews>
  <sheetFormatPr baseColWidth="10" defaultColWidth="11.42578125" defaultRowHeight="12.75" x14ac:dyDescent="0.2"/>
  <cols>
    <col min="1" max="1" width="24.85546875" style="117" customWidth="1"/>
    <col min="2" max="4" width="11.5703125" style="117" bestFit="1" customWidth="1"/>
    <col min="5" max="5" width="13" style="117" bestFit="1" customWidth="1"/>
    <col min="6" max="8" width="11.5703125" style="117" bestFit="1" customWidth="1"/>
    <col min="9" max="9" width="12.42578125" style="117" bestFit="1" customWidth="1"/>
    <col min="10" max="11" width="10.28515625" style="117" bestFit="1" customWidth="1"/>
    <col min="12" max="12" width="12.85546875" style="117" bestFit="1" customWidth="1"/>
    <col min="13" max="13" width="12.42578125" style="117" bestFit="1" customWidth="1"/>
    <col min="14" max="16384" width="11.42578125" style="117"/>
  </cols>
  <sheetData>
    <row r="1" spans="1:13" ht="15" x14ac:dyDescent="0.2">
      <c r="A1" s="204" t="s">
        <v>194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3" x14ac:dyDescent="0.2">
      <c r="A2" s="118"/>
    </row>
    <row r="3" spans="1:13" x14ac:dyDescent="0.2">
      <c r="A3" s="204" t="s">
        <v>148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3" s="112" customFormat="1" ht="25.5" customHeight="1" x14ac:dyDescent="0.2">
      <c r="A4" s="202" t="s">
        <v>149</v>
      </c>
      <c r="B4" s="87" t="s">
        <v>51</v>
      </c>
      <c r="C4" s="87" t="s">
        <v>52</v>
      </c>
      <c r="D4" s="87" t="s">
        <v>53</v>
      </c>
      <c r="E4" s="87" t="s">
        <v>54</v>
      </c>
      <c r="F4" s="88" t="s">
        <v>55</v>
      </c>
      <c r="G4" s="88" t="s">
        <v>56</v>
      </c>
      <c r="H4" s="74" t="s">
        <v>57</v>
      </c>
      <c r="I4" s="87" t="s">
        <v>58</v>
      </c>
      <c r="J4" s="87" t="s">
        <v>59</v>
      </c>
      <c r="K4" s="87" t="s">
        <v>60</v>
      </c>
      <c r="L4" s="200" t="s">
        <v>110</v>
      </c>
      <c r="M4" s="200" t="s">
        <v>125</v>
      </c>
    </row>
    <row r="5" spans="1:13" s="112" customFormat="1" x14ac:dyDescent="0.2">
      <c r="A5" s="203"/>
      <c r="B5" s="89">
        <v>2011</v>
      </c>
      <c r="C5" s="89">
        <v>2011</v>
      </c>
      <c r="D5" s="89">
        <v>2014</v>
      </c>
      <c r="E5" s="89">
        <v>2014</v>
      </c>
      <c r="F5" s="89">
        <v>2009</v>
      </c>
      <c r="G5" s="89">
        <v>2013</v>
      </c>
      <c r="H5" s="89">
        <v>2012</v>
      </c>
      <c r="I5" s="89">
        <v>2012</v>
      </c>
      <c r="J5" s="89">
        <v>2012</v>
      </c>
      <c r="K5" s="89">
        <v>2012</v>
      </c>
      <c r="L5" s="201"/>
      <c r="M5" s="201"/>
    </row>
    <row r="6" spans="1:13" x14ac:dyDescent="0.2">
      <c r="A6" s="119" t="s">
        <v>150</v>
      </c>
      <c r="B6" s="120">
        <v>518</v>
      </c>
      <c r="C6" s="120">
        <v>1915</v>
      </c>
      <c r="D6" s="120">
        <v>3573</v>
      </c>
      <c r="E6" s="120">
        <v>1104</v>
      </c>
      <c r="F6" s="120">
        <v>2378</v>
      </c>
      <c r="G6" s="120">
        <v>2663</v>
      </c>
      <c r="H6" s="120">
        <v>1113</v>
      </c>
      <c r="I6" s="120">
        <v>256</v>
      </c>
      <c r="J6" s="120">
        <v>72</v>
      </c>
      <c r="K6" s="120">
        <v>25</v>
      </c>
      <c r="L6" s="120">
        <f>SUM(B6:K6)</f>
        <v>13617</v>
      </c>
      <c r="M6" s="121">
        <f>+L6/$L$10</f>
        <v>0.50620817843866173</v>
      </c>
    </row>
    <row r="7" spans="1:13" x14ac:dyDescent="0.2">
      <c r="A7" s="119" t="s">
        <v>151</v>
      </c>
      <c r="B7" s="120">
        <v>243</v>
      </c>
      <c r="C7" s="120">
        <v>686</v>
      </c>
      <c r="D7" s="120">
        <v>1733</v>
      </c>
      <c r="E7" s="120">
        <v>1605</v>
      </c>
      <c r="F7" s="120">
        <v>3127</v>
      </c>
      <c r="G7" s="120">
        <v>1890</v>
      </c>
      <c r="H7" s="120">
        <v>392</v>
      </c>
      <c r="I7" s="120">
        <v>122</v>
      </c>
      <c r="J7" s="120">
        <v>41</v>
      </c>
      <c r="K7" s="120">
        <v>40</v>
      </c>
      <c r="L7" s="120">
        <f>SUM(B7:K7)</f>
        <v>9879</v>
      </c>
      <c r="M7" s="121">
        <f>+L7/$L$10</f>
        <v>0.36724907063197026</v>
      </c>
    </row>
    <row r="8" spans="1:13" x14ac:dyDescent="0.2">
      <c r="A8" s="119" t="s">
        <v>152</v>
      </c>
      <c r="B8" s="120">
        <v>91</v>
      </c>
      <c r="C8" s="120">
        <v>247</v>
      </c>
      <c r="D8" s="120">
        <v>341</v>
      </c>
      <c r="E8" s="120">
        <v>435</v>
      </c>
      <c r="F8" s="120">
        <v>685</v>
      </c>
      <c r="G8" s="120">
        <v>481</v>
      </c>
      <c r="H8" s="120">
        <v>92</v>
      </c>
      <c r="I8" s="120">
        <v>51</v>
      </c>
      <c r="J8" s="120">
        <v>34</v>
      </c>
      <c r="K8" s="120">
        <v>14</v>
      </c>
      <c r="L8" s="120">
        <f>SUM(B8:K8)</f>
        <v>2471</v>
      </c>
      <c r="M8" s="121">
        <f>+L8/$L$10</f>
        <v>9.1858736059479557E-2</v>
      </c>
    </row>
    <row r="9" spans="1:13" s="122" customFormat="1" x14ac:dyDescent="0.2">
      <c r="A9" s="119" t="s">
        <v>153</v>
      </c>
      <c r="B9" s="120">
        <v>51</v>
      </c>
      <c r="C9" s="120">
        <v>106</v>
      </c>
      <c r="D9" s="120">
        <v>131</v>
      </c>
      <c r="E9" s="120">
        <v>151</v>
      </c>
      <c r="F9" s="120">
        <v>182</v>
      </c>
      <c r="G9" s="120">
        <v>217</v>
      </c>
      <c r="H9" s="120">
        <v>33</v>
      </c>
      <c r="I9" s="120">
        <v>37</v>
      </c>
      <c r="J9" s="120">
        <v>16</v>
      </c>
      <c r="K9" s="120">
        <v>9</v>
      </c>
      <c r="L9" s="120">
        <f>SUM(B9:K9)</f>
        <v>933</v>
      </c>
      <c r="M9" s="121">
        <f>+L9/$L$10</f>
        <v>3.4684014869888473E-2</v>
      </c>
    </row>
    <row r="10" spans="1:13" ht="13.5" thickBot="1" x14ac:dyDescent="0.25">
      <c r="A10" s="123" t="s">
        <v>15</v>
      </c>
      <c r="B10" s="124">
        <f t="shared" ref="B10:K10" si="0">SUM(B6:B9)</f>
        <v>903</v>
      </c>
      <c r="C10" s="124">
        <f t="shared" si="0"/>
        <v>2954</v>
      </c>
      <c r="D10" s="124">
        <f t="shared" si="0"/>
        <v>5778</v>
      </c>
      <c r="E10" s="124">
        <f t="shared" si="0"/>
        <v>3295</v>
      </c>
      <c r="F10" s="124">
        <f t="shared" si="0"/>
        <v>6372</v>
      </c>
      <c r="G10" s="124">
        <f t="shared" si="0"/>
        <v>5251</v>
      </c>
      <c r="H10" s="124">
        <f t="shared" si="0"/>
        <v>1630</v>
      </c>
      <c r="I10" s="124">
        <f t="shared" si="0"/>
        <v>466</v>
      </c>
      <c r="J10" s="124">
        <f t="shared" si="0"/>
        <v>163</v>
      </c>
      <c r="K10" s="124">
        <f t="shared" si="0"/>
        <v>88</v>
      </c>
      <c r="L10" s="124">
        <f>SUM(B10:K10)</f>
        <v>26900</v>
      </c>
      <c r="M10" s="125">
        <f>+L10/$L$10</f>
        <v>1</v>
      </c>
    </row>
    <row r="11" spans="1:13" ht="13.5" thickTop="1" x14ac:dyDescent="0.2">
      <c r="A11" s="158" t="s">
        <v>154</v>
      </c>
    </row>
    <row r="13" spans="1:13" ht="15" x14ac:dyDescent="0.2">
      <c r="A13" s="205" t="s">
        <v>195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3" x14ac:dyDescent="0.2">
      <c r="A14" s="126"/>
      <c r="B14" s="127"/>
    </row>
    <row r="15" spans="1:13" s="112" customFormat="1" ht="25.5" customHeight="1" x14ac:dyDescent="0.2">
      <c r="A15" s="202" t="s">
        <v>149</v>
      </c>
      <c r="B15" s="87" t="s">
        <v>51</v>
      </c>
      <c r="C15" s="87" t="s">
        <v>52</v>
      </c>
      <c r="D15" s="87" t="s">
        <v>53</v>
      </c>
      <c r="E15" s="87" t="s">
        <v>54</v>
      </c>
      <c r="F15" s="88" t="s">
        <v>55</v>
      </c>
      <c r="G15" s="88" t="s">
        <v>56</v>
      </c>
      <c r="H15" s="74" t="s">
        <v>57</v>
      </c>
      <c r="I15" s="87" t="s">
        <v>58</v>
      </c>
      <c r="J15" s="87" t="s">
        <v>59</v>
      </c>
      <c r="K15" s="87" t="s">
        <v>60</v>
      </c>
      <c r="L15" s="200" t="s">
        <v>110</v>
      </c>
      <c r="M15" s="200" t="s">
        <v>125</v>
      </c>
    </row>
    <row r="16" spans="1:13" s="112" customFormat="1" x14ac:dyDescent="0.2">
      <c r="A16" s="203"/>
      <c r="B16" s="89">
        <v>2011</v>
      </c>
      <c r="C16" s="89">
        <v>2011</v>
      </c>
      <c r="D16" s="89">
        <v>2014</v>
      </c>
      <c r="E16" s="89">
        <v>2014</v>
      </c>
      <c r="F16" s="89">
        <v>2009</v>
      </c>
      <c r="G16" s="89">
        <v>2013</v>
      </c>
      <c r="H16" s="89">
        <v>2012</v>
      </c>
      <c r="I16" s="89">
        <v>2012</v>
      </c>
      <c r="J16" s="89">
        <v>2012</v>
      </c>
      <c r="K16" s="89">
        <v>2012</v>
      </c>
      <c r="L16" s="201"/>
      <c r="M16" s="201"/>
    </row>
    <row r="17" spans="1:13" x14ac:dyDescent="0.2">
      <c r="A17" s="119" t="s">
        <v>150</v>
      </c>
      <c r="B17" s="120">
        <v>882</v>
      </c>
      <c r="C17" s="120">
        <v>3514</v>
      </c>
      <c r="D17" s="120">
        <v>7508.78</v>
      </c>
      <c r="E17" s="120">
        <v>2788.69</v>
      </c>
      <c r="F17" s="120">
        <v>5557</v>
      </c>
      <c r="G17" s="120">
        <v>4747</v>
      </c>
      <c r="H17" s="120">
        <v>1929</v>
      </c>
      <c r="I17" s="120">
        <v>392</v>
      </c>
      <c r="J17" s="120">
        <v>165</v>
      </c>
      <c r="K17" s="120">
        <v>68</v>
      </c>
      <c r="L17" s="120">
        <f>SUM(B17:K17)</f>
        <v>27551.47</v>
      </c>
      <c r="M17" s="128">
        <f>+L17/$L$21</f>
        <v>9.2753319028201761E-2</v>
      </c>
    </row>
    <row r="18" spans="1:13" x14ac:dyDescent="0.2">
      <c r="A18" s="119" t="s">
        <v>151</v>
      </c>
      <c r="B18" s="120">
        <v>2639</v>
      </c>
      <c r="C18" s="120">
        <v>6883</v>
      </c>
      <c r="D18" s="120">
        <v>15831.85</v>
      </c>
      <c r="E18" s="120">
        <v>15567.85</v>
      </c>
      <c r="F18" s="120">
        <v>30923</v>
      </c>
      <c r="G18" s="120">
        <v>19848</v>
      </c>
      <c r="H18" s="120">
        <v>4036</v>
      </c>
      <c r="I18" s="120">
        <v>1389</v>
      </c>
      <c r="J18" s="120">
        <v>477</v>
      </c>
      <c r="K18" s="120">
        <v>412</v>
      </c>
      <c r="L18" s="120">
        <f>SUM(B18:K18)</f>
        <v>98006.7</v>
      </c>
      <c r="M18" s="128">
        <f>+L18/$L$21</f>
        <v>0.32994416312455421</v>
      </c>
    </row>
    <row r="19" spans="1:13" x14ac:dyDescent="0.2">
      <c r="A19" s="119" t="s">
        <v>152</v>
      </c>
      <c r="B19" s="120">
        <v>2799</v>
      </c>
      <c r="C19" s="120">
        <v>7395</v>
      </c>
      <c r="D19" s="120">
        <v>10199.73</v>
      </c>
      <c r="E19" s="120">
        <v>13461.83</v>
      </c>
      <c r="F19" s="120">
        <v>20618</v>
      </c>
      <c r="G19" s="120">
        <v>14826</v>
      </c>
      <c r="H19" s="120">
        <v>2723</v>
      </c>
      <c r="I19" s="120">
        <v>1596</v>
      </c>
      <c r="J19" s="120">
        <v>1013</v>
      </c>
      <c r="K19" s="120">
        <v>471</v>
      </c>
      <c r="L19" s="120">
        <f>SUM(B19:K19)</f>
        <v>75102.559999999998</v>
      </c>
      <c r="M19" s="128">
        <f>+L19/$L$21</f>
        <v>0.25283629902559335</v>
      </c>
    </row>
    <row r="20" spans="1:13" s="122" customFormat="1" x14ac:dyDescent="0.2">
      <c r="A20" s="119" t="s">
        <v>153</v>
      </c>
      <c r="B20" s="120">
        <v>4912</v>
      </c>
      <c r="C20" s="120">
        <v>12068</v>
      </c>
      <c r="D20" s="120">
        <v>13512.43</v>
      </c>
      <c r="E20" s="120">
        <v>17006.099999999999</v>
      </c>
      <c r="F20" s="120">
        <v>18141</v>
      </c>
      <c r="G20" s="120">
        <v>22612</v>
      </c>
      <c r="H20" s="120">
        <v>2545</v>
      </c>
      <c r="I20" s="120">
        <v>3925</v>
      </c>
      <c r="J20" s="120">
        <v>1036</v>
      </c>
      <c r="K20" s="120">
        <v>622</v>
      </c>
      <c r="L20" s="120">
        <f>SUM(B20:K20)</f>
        <v>96379.53</v>
      </c>
      <c r="M20" s="128">
        <f>+L20/$L$21</f>
        <v>0.32446621882165061</v>
      </c>
    </row>
    <row r="21" spans="1:13" ht="13.5" thickBot="1" x14ac:dyDescent="0.25">
      <c r="A21" s="123" t="s">
        <v>15</v>
      </c>
      <c r="B21" s="124">
        <f t="shared" ref="B21:K21" si="1">SUM(B17:B20)</f>
        <v>11232</v>
      </c>
      <c r="C21" s="124">
        <f t="shared" si="1"/>
        <v>29860</v>
      </c>
      <c r="D21" s="124">
        <f t="shared" si="1"/>
        <v>47052.79</v>
      </c>
      <c r="E21" s="124">
        <f t="shared" si="1"/>
        <v>48824.47</v>
      </c>
      <c r="F21" s="124">
        <f t="shared" si="1"/>
        <v>75239</v>
      </c>
      <c r="G21" s="124">
        <f t="shared" si="1"/>
        <v>62033</v>
      </c>
      <c r="H21" s="124">
        <f t="shared" si="1"/>
        <v>11233</v>
      </c>
      <c r="I21" s="124">
        <f t="shared" si="1"/>
        <v>7302</v>
      </c>
      <c r="J21" s="124">
        <f t="shared" si="1"/>
        <v>2691</v>
      </c>
      <c r="K21" s="124">
        <f t="shared" si="1"/>
        <v>1573</v>
      </c>
      <c r="L21" s="124">
        <f>SUM(B21:K21)</f>
        <v>297040.26</v>
      </c>
      <c r="M21" s="125">
        <f>+L21/$L$21</f>
        <v>1</v>
      </c>
    </row>
    <row r="22" spans="1:13" ht="13.5" thickTop="1" x14ac:dyDescent="0.2">
      <c r="A22" s="158" t="s">
        <v>154</v>
      </c>
    </row>
    <row r="23" spans="1:13" x14ac:dyDescent="0.2">
      <c r="A23" s="159" t="s">
        <v>155</v>
      </c>
    </row>
    <row r="24" spans="1:13" x14ac:dyDescent="0.2">
      <c r="A24" s="144" t="s">
        <v>156</v>
      </c>
    </row>
  </sheetData>
  <mergeCells count="9">
    <mergeCell ref="L15:L16"/>
    <mergeCell ref="M15:M16"/>
    <mergeCell ref="A15:A16"/>
    <mergeCell ref="A4:A5"/>
    <mergeCell ref="A1:L1"/>
    <mergeCell ref="A3:L3"/>
    <mergeCell ref="A13:L13"/>
    <mergeCell ref="L4:L5"/>
    <mergeCell ref="M4:M5"/>
  </mergeCells>
  <pageMargins left="0.25" right="0.25" top="0.75" bottom="0.75" header="0.3" footer="0.3"/>
  <pageSetup scale="80" orientation="landscape" r:id="rId1"/>
  <headerFooter alignWithMargins="0"/>
  <ignoredErrors>
    <ignoredError sqref="B10:K10 B21:K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9" zoomScaleNormal="100" zoomScaleSheetLayoutView="100" workbookViewId="0">
      <selection sqref="A1:L1"/>
    </sheetView>
  </sheetViews>
  <sheetFormatPr baseColWidth="10" defaultColWidth="11.5703125" defaultRowHeight="12.75" x14ac:dyDescent="0.2"/>
  <cols>
    <col min="1" max="1" width="42" style="73" bestFit="1" customWidth="1"/>
    <col min="2" max="11" width="13.85546875" style="115" customWidth="1"/>
    <col min="12" max="12" width="13.85546875" style="116" customWidth="1"/>
    <col min="13" max="16384" width="11.5703125" style="73"/>
  </cols>
  <sheetData>
    <row r="1" spans="1:12" x14ac:dyDescent="0.2">
      <c r="A1" s="191" t="s">
        <v>108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 customHeight="1" x14ac:dyDescent="0.2">
      <c r="A2" s="191" t="s">
        <v>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.75" customHeight="1" x14ac:dyDescent="0.2">
      <c r="A4" s="207" t="s">
        <v>109</v>
      </c>
      <c r="B4" s="76" t="s">
        <v>51</v>
      </c>
      <c r="C4" s="76" t="s">
        <v>52</v>
      </c>
      <c r="D4" s="76" t="s">
        <v>53</v>
      </c>
      <c r="E4" s="76" t="s">
        <v>54</v>
      </c>
      <c r="F4" s="75" t="s">
        <v>55</v>
      </c>
      <c r="G4" s="75" t="s">
        <v>56</v>
      </c>
      <c r="H4" s="76" t="s">
        <v>57</v>
      </c>
      <c r="I4" s="76" t="s">
        <v>58</v>
      </c>
      <c r="J4" s="76" t="s">
        <v>59</v>
      </c>
      <c r="K4" s="76" t="s">
        <v>60</v>
      </c>
      <c r="L4" s="209" t="s">
        <v>110</v>
      </c>
    </row>
    <row r="5" spans="1:12" ht="27.75" customHeight="1" x14ac:dyDescent="0.2">
      <c r="A5" s="208"/>
      <c r="B5" s="84">
        <v>2015</v>
      </c>
      <c r="C5" s="84">
        <v>2015</v>
      </c>
      <c r="D5" s="84">
        <v>2014</v>
      </c>
      <c r="E5" s="84">
        <v>2014</v>
      </c>
      <c r="F5" s="84">
        <v>2015</v>
      </c>
      <c r="G5" s="84">
        <v>2013</v>
      </c>
      <c r="H5" s="84">
        <v>2012</v>
      </c>
      <c r="I5" s="84">
        <v>2012</v>
      </c>
      <c r="J5" s="84">
        <v>2012</v>
      </c>
      <c r="K5" s="84">
        <v>2012</v>
      </c>
      <c r="L5" s="210"/>
    </row>
    <row r="6" spans="1:12" s="86" customFormat="1" x14ac:dyDescent="0.2">
      <c r="A6" s="148" t="s">
        <v>111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149"/>
    </row>
    <row r="7" spans="1:12" s="86" customFormat="1" x14ac:dyDescent="0.2">
      <c r="A7" s="150" t="s">
        <v>112</v>
      </c>
      <c r="B7" s="151">
        <v>38</v>
      </c>
      <c r="C7" s="151">
        <v>75</v>
      </c>
      <c r="D7" s="151">
        <v>229</v>
      </c>
      <c r="E7" s="151">
        <v>307</v>
      </c>
      <c r="F7" s="151">
        <v>909</v>
      </c>
      <c r="G7" s="151">
        <v>717</v>
      </c>
      <c r="H7" s="151">
        <v>125</v>
      </c>
      <c r="I7" s="151">
        <v>67</v>
      </c>
      <c r="J7" s="151">
        <v>14</v>
      </c>
      <c r="K7" s="151">
        <v>25</v>
      </c>
      <c r="L7" s="152">
        <f>SUM(B7:K7)</f>
        <v>2506</v>
      </c>
    </row>
    <row r="8" spans="1:12" s="86" customFormat="1" ht="15" x14ac:dyDescent="0.2">
      <c r="A8" s="150" t="s">
        <v>189</v>
      </c>
      <c r="B8" s="151">
        <v>67096</v>
      </c>
      <c r="C8" s="151">
        <v>166000</v>
      </c>
      <c r="D8" s="151">
        <v>369877</v>
      </c>
      <c r="E8" s="151">
        <v>3621681</v>
      </c>
      <c r="F8" s="151">
        <v>1873285</v>
      </c>
      <c r="G8" s="151">
        <v>1473815</v>
      </c>
      <c r="H8" s="151">
        <v>144628</v>
      </c>
      <c r="I8" s="151">
        <v>110204</v>
      </c>
      <c r="J8" s="151">
        <v>1806</v>
      </c>
      <c r="K8" s="151">
        <v>10529</v>
      </c>
      <c r="L8" s="152">
        <f t="shared" ref="L8:L28" si="0">SUM(B8:K8)</f>
        <v>7838921</v>
      </c>
    </row>
    <row r="9" spans="1:12" s="86" customFormat="1" x14ac:dyDescent="0.2">
      <c r="A9" s="150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2">
        <f t="shared" si="0"/>
        <v>0</v>
      </c>
    </row>
    <row r="10" spans="1:12" s="86" customFormat="1" x14ac:dyDescent="0.2">
      <c r="A10" s="148" t="s">
        <v>113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49"/>
    </row>
    <row r="11" spans="1:12" s="86" customFormat="1" x14ac:dyDescent="0.2">
      <c r="A11" s="150" t="s">
        <v>114</v>
      </c>
      <c r="B11" s="151">
        <v>99</v>
      </c>
      <c r="C11" s="151">
        <v>113</v>
      </c>
      <c r="D11" s="151">
        <v>189</v>
      </c>
      <c r="E11" s="151">
        <v>202</v>
      </c>
      <c r="F11" s="151">
        <v>488</v>
      </c>
      <c r="G11" s="151">
        <v>170</v>
      </c>
      <c r="H11" s="151">
        <v>42</v>
      </c>
      <c r="I11" s="151">
        <v>18</v>
      </c>
      <c r="J11" s="151">
        <v>28</v>
      </c>
      <c r="K11" s="151">
        <v>12</v>
      </c>
      <c r="L11" s="152">
        <f t="shared" si="0"/>
        <v>1361</v>
      </c>
    </row>
    <row r="12" spans="1:12" s="86" customFormat="1" ht="15" x14ac:dyDescent="0.2">
      <c r="A12" s="150" t="s">
        <v>189</v>
      </c>
      <c r="B12" s="151">
        <v>33340</v>
      </c>
      <c r="C12" s="151">
        <v>44620</v>
      </c>
      <c r="D12" s="151">
        <v>50381</v>
      </c>
      <c r="E12" s="151">
        <v>274844</v>
      </c>
      <c r="F12" s="151">
        <v>184014</v>
      </c>
      <c r="G12" s="151">
        <v>50926</v>
      </c>
      <c r="H12" s="151">
        <v>3792</v>
      </c>
      <c r="I12" s="151">
        <v>7820</v>
      </c>
      <c r="J12" s="151">
        <v>20213</v>
      </c>
      <c r="K12" s="151">
        <v>1904</v>
      </c>
      <c r="L12" s="152">
        <f t="shared" si="0"/>
        <v>671854</v>
      </c>
    </row>
    <row r="13" spans="1:12" s="86" customFormat="1" x14ac:dyDescent="0.2">
      <c r="A13" s="150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2">
        <f t="shared" si="0"/>
        <v>0</v>
      </c>
    </row>
    <row r="14" spans="1:12" s="86" customFormat="1" x14ac:dyDescent="0.2">
      <c r="A14" s="148" t="s">
        <v>115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149"/>
    </row>
    <row r="15" spans="1:12" s="86" customFormat="1" x14ac:dyDescent="0.2">
      <c r="A15" s="150" t="s">
        <v>114</v>
      </c>
      <c r="B15" s="154" t="s">
        <v>29</v>
      </c>
      <c r="C15" s="151">
        <v>0</v>
      </c>
      <c r="D15" s="151">
        <v>0</v>
      </c>
      <c r="E15" s="151">
        <v>42</v>
      </c>
      <c r="F15" s="151">
        <v>171</v>
      </c>
      <c r="G15" s="151">
        <v>365</v>
      </c>
      <c r="H15" s="151">
        <v>7</v>
      </c>
      <c r="I15" s="151">
        <v>26</v>
      </c>
      <c r="J15" s="151">
        <v>0</v>
      </c>
      <c r="K15" s="151">
        <v>0</v>
      </c>
      <c r="L15" s="152">
        <f t="shared" si="0"/>
        <v>611</v>
      </c>
    </row>
    <row r="16" spans="1:12" s="86" customFormat="1" ht="15" x14ac:dyDescent="0.2">
      <c r="A16" s="150" t="s">
        <v>189</v>
      </c>
      <c r="B16" s="154" t="s">
        <v>29</v>
      </c>
      <c r="C16" s="151">
        <v>0</v>
      </c>
      <c r="D16" s="151">
        <v>0</v>
      </c>
      <c r="E16" s="151">
        <v>251154</v>
      </c>
      <c r="F16" s="151">
        <v>353978</v>
      </c>
      <c r="G16" s="151">
        <v>1390288</v>
      </c>
      <c r="H16" s="151">
        <v>9208</v>
      </c>
      <c r="I16" s="151">
        <v>35200</v>
      </c>
      <c r="J16" s="151">
        <v>0</v>
      </c>
      <c r="K16" s="151">
        <v>0</v>
      </c>
      <c r="L16" s="152">
        <f t="shared" si="0"/>
        <v>2039828</v>
      </c>
    </row>
    <row r="17" spans="1:12" s="86" customFormat="1" x14ac:dyDescent="0.2">
      <c r="A17" s="150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2">
        <f t="shared" si="0"/>
        <v>0</v>
      </c>
    </row>
    <row r="18" spans="1:12" s="86" customFormat="1" x14ac:dyDescent="0.2">
      <c r="A18" s="148" t="s">
        <v>116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149"/>
    </row>
    <row r="19" spans="1:12" s="86" customFormat="1" x14ac:dyDescent="0.2">
      <c r="A19" s="150" t="s">
        <v>114</v>
      </c>
      <c r="B19" s="151">
        <v>5</v>
      </c>
      <c r="C19" s="151">
        <v>23</v>
      </c>
      <c r="D19" s="151">
        <v>37</v>
      </c>
      <c r="E19" s="151">
        <v>28</v>
      </c>
      <c r="F19" s="151">
        <v>79</v>
      </c>
      <c r="G19" s="151">
        <v>13</v>
      </c>
      <c r="H19" s="151">
        <v>0</v>
      </c>
      <c r="I19" s="151">
        <v>0</v>
      </c>
      <c r="J19" s="151">
        <v>0</v>
      </c>
      <c r="K19" s="151">
        <v>0</v>
      </c>
      <c r="L19" s="152">
        <f t="shared" si="0"/>
        <v>185</v>
      </c>
    </row>
    <row r="20" spans="1:12" s="86" customFormat="1" x14ac:dyDescent="0.2">
      <c r="A20" s="150" t="s">
        <v>117</v>
      </c>
      <c r="B20" s="151">
        <v>104400</v>
      </c>
      <c r="C20" s="151">
        <v>268971</v>
      </c>
      <c r="D20" s="151">
        <v>740310</v>
      </c>
      <c r="E20" s="151">
        <v>800409</v>
      </c>
      <c r="F20" s="151">
        <v>1158897</v>
      </c>
      <c r="G20" s="151">
        <v>370808</v>
      </c>
      <c r="H20" s="151">
        <v>0</v>
      </c>
      <c r="I20" s="151">
        <v>0</v>
      </c>
      <c r="J20" s="151">
        <v>0</v>
      </c>
      <c r="K20" s="151">
        <v>0</v>
      </c>
      <c r="L20" s="152">
        <f t="shared" si="0"/>
        <v>3443795</v>
      </c>
    </row>
    <row r="21" spans="1:12" s="86" customFormat="1" x14ac:dyDescent="0.2">
      <c r="A21" s="150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2">
        <f t="shared" si="0"/>
        <v>0</v>
      </c>
    </row>
    <row r="22" spans="1:12" s="86" customFormat="1" x14ac:dyDescent="0.2">
      <c r="A22" s="148" t="s">
        <v>118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149"/>
    </row>
    <row r="23" spans="1:12" s="86" customFormat="1" x14ac:dyDescent="0.2">
      <c r="A23" s="150" t="s">
        <v>119</v>
      </c>
      <c r="B23" s="151">
        <v>88</v>
      </c>
      <c r="C23" s="151">
        <v>206</v>
      </c>
      <c r="D23" s="151">
        <v>222</v>
      </c>
      <c r="E23" s="151">
        <v>226</v>
      </c>
      <c r="F23" s="151">
        <v>421</v>
      </c>
      <c r="G23" s="151">
        <v>340</v>
      </c>
      <c r="H23" s="151">
        <v>175</v>
      </c>
      <c r="I23" s="151">
        <v>41</v>
      </c>
      <c r="J23" s="151">
        <v>26</v>
      </c>
      <c r="K23" s="151">
        <v>20</v>
      </c>
      <c r="L23" s="152">
        <f t="shared" si="0"/>
        <v>1765</v>
      </c>
    </row>
    <row r="24" spans="1:12" s="86" customFormat="1" x14ac:dyDescent="0.2">
      <c r="A24" s="150" t="s">
        <v>120</v>
      </c>
      <c r="B24" s="151">
        <v>118111</v>
      </c>
      <c r="C24" s="151">
        <v>191421</v>
      </c>
      <c r="D24" s="151">
        <v>363792.62300000002</v>
      </c>
      <c r="E24" s="151">
        <v>511421.11099999998</v>
      </c>
      <c r="F24" s="151">
        <v>842546</v>
      </c>
      <c r="G24" s="151">
        <f>626240439/1000</f>
        <v>626240.43900000001</v>
      </c>
      <c r="H24" s="151">
        <f>35264512/1000</f>
        <v>35264.512000000002</v>
      </c>
      <c r="I24" s="151">
        <f>42977572/1000</f>
        <v>42977.572</v>
      </c>
      <c r="J24" s="151">
        <f>6848000/1000</f>
        <v>6848</v>
      </c>
      <c r="K24" s="151">
        <f>3603000/1000</f>
        <v>3603</v>
      </c>
      <c r="L24" s="152">
        <f t="shared" si="0"/>
        <v>2742225.2570000002</v>
      </c>
    </row>
    <row r="25" spans="1:12" s="86" customFormat="1" x14ac:dyDescent="0.2">
      <c r="A25" s="150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2">
        <f t="shared" si="0"/>
        <v>0</v>
      </c>
    </row>
    <row r="26" spans="1:12" s="86" customFormat="1" x14ac:dyDescent="0.2">
      <c r="A26" s="148" t="s">
        <v>121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149"/>
    </row>
    <row r="27" spans="1:12" s="86" customFormat="1" x14ac:dyDescent="0.2">
      <c r="A27" s="150" t="s">
        <v>122</v>
      </c>
      <c r="B27" s="151">
        <v>61</v>
      </c>
      <c r="C27" s="151">
        <v>81</v>
      </c>
      <c r="D27" s="151">
        <v>121</v>
      </c>
      <c r="E27" s="151">
        <v>207</v>
      </c>
      <c r="F27" s="151">
        <v>130</v>
      </c>
      <c r="G27" s="151">
        <v>72</v>
      </c>
      <c r="H27" s="151">
        <v>21</v>
      </c>
      <c r="I27" s="151">
        <v>6</v>
      </c>
      <c r="J27" s="151">
        <v>8</v>
      </c>
      <c r="K27" s="151">
        <v>3</v>
      </c>
      <c r="L27" s="152">
        <f t="shared" si="0"/>
        <v>710</v>
      </c>
    </row>
    <row r="28" spans="1:12" s="86" customFormat="1" x14ac:dyDescent="0.2">
      <c r="A28" s="155" t="s">
        <v>123</v>
      </c>
      <c r="B28" s="156">
        <v>7608</v>
      </c>
      <c r="C28" s="156">
        <v>51845</v>
      </c>
      <c r="D28" s="156">
        <v>216911.16800000001</v>
      </c>
      <c r="E28" s="156">
        <v>251942.77799999999</v>
      </c>
      <c r="F28" s="156">
        <v>299339</v>
      </c>
      <c r="G28" s="156">
        <f>354100849/1000</f>
        <v>354100.84899999999</v>
      </c>
      <c r="H28" s="156">
        <f>229620170/1000</f>
        <v>229620.17</v>
      </c>
      <c r="I28" s="156">
        <f>4780200/1000</f>
        <v>4780.2</v>
      </c>
      <c r="J28" s="156">
        <f>20997500/1000</f>
        <v>20997.5</v>
      </c>
      <c r="K28" s="156">
        <f>7650000/1000</f>
        <v>7650</v>
      </c>
      <c r="L28" s="157">
        <f t="shared" si="0"/>
        <v>1444794.6649999998</v>
      </c>
    </row>
    <row r="29" spans="1:12" x14ac:dyDescent="0.2">
      <c r="A29" s="143" t="s">
        <v>106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4"/>
    </row>
  </sheetData>
  <mergeCells count="5">
    <mergeCell ref="A1:L1"/>
    <mergeCell ref="A2:L2"/>
    <mergeCell ref="A3:L3"/>
    <mergeCell ref="A4:A5"/>
    <mergeCell ref="L4:L5"/>
  </mergeCells>
  <pageMargins left="0.25" right="0.25" top="0.75" bottom="0.75" header="0.3" footer="0.3"/>
  <pageSetup scale="6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workbookViewId="0">
      <selection activeCell="B14" sqref="B14"/>
    </sheetView>
  </sheetViews>
  <sheetFormatPr baseColWidth="10" defaultRowHeight="12.75" x14ac:dyDescent="0.2"/>
  <cols>
    <col min="1" max="1" width="23.5703125" style="69" customWidth="1"/>
    <col min="2" max="256" width="11.5703125" style="69"/>
    <col min="257" max="257" width="23.5703125" style="69" customWidth="1"/>
    <col min="258" max="512" width="11.5703125" style="69"/>
    <col min="513" max="513" width="23.5703125" style="69" customWidth="1"/>
    <col min="514" max="768" width="11.5703125" style="69"/>
    <col min="769" max="769" width="23.5703125" style="69" customWidth="1"/>
    <col min="770" max="1024" width="11.5703125" style="69"/>
    <col min="1025" max="1025" width="23.5703125" style="69" customWidth="1"/>
    <col min="1026" max="1280" width="11.5703125" style="69"/>
    <col min="1281" max="1281" width="23.5703125" style="69" customWidth="1"/>
    <col min="1282" max="1536" width="11.5703125" style="69"/>
    <col min="1537" max="1537" width="23.5703125" style="69" customWidth="1"/>
    <col min="1538" max="1792" width="11.5703125" style="69"/>
    <col min="1793" max="1793" width="23.5703125" style="69" customWidth="1"/>
    <col min="1794" max="2048" width="11.5703125" style="69"/>
    <col min="2049" max="2049" width="23.5703125" style="69" customWidth="1"/>
    <col min="2050" max="2304" width="11.5703125" style="69"/>
    <col min="2305" max="2305" width="23.5703125" style="69" customWidth="1"/>
    <col min="2306" max="2560" width="11.5703125" style="69"/>
    <col min="2561" max="2561" width="23.5703125" style="69" customWidth="1"/>
    <col min="2562" max="2816" width="11.5703125" style="69"/>
    <col min="2817" max="2817" width="23.5703125" style="69" customWidth="1"/>
    <col min="2818" max="3072" width="11.5703125" style="69"/>
    <col min="3073" max="3073" width="23.5703125" style="69" customWidth="1"/>
    <col min="3074" max="3328" width="11.5703125" style="69"/>
    <col min="3329" max="3329" width="23.5703125" style="69" customWidth="1"/>
    <col min="3330" max="3584" width="11.5703125" style="69"/>
    <col min="3585" max="3585" width="23.5703125" style="69" customWidth="1"/>
    <col min="3586" max="3840" width="11.5703125" style="69"/>
    <col min="3841" max="3841" width="23.5703125" style="69" customWidth="1"/>
    <col min="3842" max="4096" width="11.5703125" style="69"/>
    <col min="4097" max="4097" width="23.5703125" style="69" customWidth="1"/>
    <col min="4098" max="4352" width="11.5703125" style="69"/>
    <col min="4353" max="4353" width="23.5703125" style="69" customWidth="1"/>
    <col min="4354" max="4608" width="11.5703125" style="69"/>
    <col min="4609" max="4609" width="23.5703125" style="69" customWidth="1"/>
    <col min="4610" max="4864" width="11.5703125" style="69"/>
    <col min="4865" max="4865" width="23.5703125" style="69" customWidth="1"/>
    <col min="4866" max="5120" width="11.5703125" style="69"/>
    <col min="5121" max="5121" width="23.5703125" style="69" customWidth="1"/>
    <col min="5122" max="5376" width="11.5703125" style="69"/>
    <col min="5377" max="5377" width="23.5703125" style="69" customWidth="1"/>
    <col min="5378" max="5632" width="11.5703125" style="69"/>
    <col min="5633" max="5633" width="23.5703125" style="69" customWidth="1"/>
    <col min="5634" max="5888" width="11.5703125" style="69"/>
    <col min="5889" max="5889" width="23.5703125" style="69" customWidth="1"/>
    <col min="5890" max="6144" width="11.5703125" style="69"/>
    <col min="6145" max="6145" width="23.5703125" style="69" customWidth="1"/>
    <col min="6146" max="6400" width="11.5703125" style="69"/>
    <col min="6401" max="6401" width="23.5703125" style="69" customWidth="1"/>
    <col min="6402" max="6656" width="11.5703125" style="69"/>
    <col min="6657" max="6657" width="23.5703125" style="69" customWidth="1"/>
    <col min="6658" max="6912" width="11.5703125" style="69"/>
    <col min="6913" max="6913" width="23.5703125" style="69" customWidth="1"/>
    <col min="6914" max="7168" width="11.5703125" style="69"/>
    <col min="7169" max="7169" width="23.5703125" style="69" customWidth="1"/>
    <col min="7170" max="7424" width="11.5703125" style="69"/>
    <col min="7425" max="7425" width="23.5703125" style="69" customWidth="1"/>
    <col min="7426" max="7680" width="11.5703125" style="69"/>
    <col min="7681" max="7681" width="23.5703125" style="69" customWidth="1"/>
    <col min="7682" max="7936" width="11.5703125" style="69"/>
    <col min="7937" max="7937" width="23.5703125" style="69" customWidth="1"/>
    <col min="7938" max="8192" width="11.5703125" style="69"/>
    <col min="8193" max="8193" width="23.5703125" style="69" customWidth="1"/>
    <col min="8194" max="8448" width="11.5703125" style="69"/>
    <col min="8449" max="8449" width="23.5703125" style="69" customWidth="1"/>
    <col min="8450" max="8704" width="11.5703125" style="69"/>
    <col min="8705" max="8705" width="23.5703125" style="69" customWidth="1"/>
    <col min="8706" max="8960" width="11.5703125" style="69"/>
    <col min="8961" max="8961" width="23.5703125" style="69" customWidth="1"/>
    <col min="8962" max="9216" width="11.5703125" style="69"/>
    <col min="9217" max="9217" width="23.5703125" style="69" customWidth="1"/>
    <col min="9218" max="9472" width="11.5703125" style="69"/>
    <col min="9473" max="9473" width="23.5703125" style="69" customWidth="1"/>
    <col min="9474" max="9728" width="11.5703125" style="69"/>
    <col min="9729" max="9729" width="23.5703125" style="69" customWidth="1"/>
    <col min="9730" max="9984" width="11.5703125" style="69"/>
    <col min="9985" max="9985" width="23.5703125" style="69" customWidth="1"/>
    <col min="9986" max="10240" width="11.5703125" style="69"/>
    <col min="10241" max="10241" width="23.5703125" style="69" customWidth="1"/>
    <col min="10242" max="10496" width="11.5703125" style="69"/>
    <col min="10497" max="10497" width="23.5703125" style="69" customWidth="1"/>
    <col min="10498" max="10752" width="11.5703125" style="69"/>
    <col min="10753" max="10753" width="23.5703125" style="69" customWidth="1"/>
    <col min="10754" max="11008" width="11.5703125" style="69"/>
    <col min="11009" max="11009" width="23.5703125" style="69" customWidth="1"/>
    <col min="11010" max="11264" width="11.5703125" style="69"/>
    <col min="11265" max="11265" width="23.5703125" style="69" customWidth="1"/>
    <col min="11266" max="11520" width="11.5703125" style="69"/>
    <col min="11521" max="11521" width="23.5703125" style="69" customWidth="1"/>
    <col min="11522" max="11776" width="11.5703125" style="69"/>
    <col min="11777" max="11777" width="23.5703125" style="69" customWidth="1"/>
    <col min="11778" max="12032" width="11.5703125" style="69"/>
    <col min="12033" max="12033" width="23.5703125" style="69" customWidth="1"/>
    <col min="12034" max="12288" width="11.5703125" style="69"/>
    <col min="12289" max="12289" width="23.5703125" style="69" customWidth="1"/>
    <col min="12290" max="12544" width="11.5703125" style="69"/>
    <col min="12545" max="12545" width="23.5703125" style="69" customWidth="1"/>
    <col min="12546" max="12800" width="11.5703125" style="69"/>
    <col min="12801" max="12801" width="23.5703125" style="69" customWidth="1"/>
    <col min="12802" max="13056" width="11.5703125" style="69"/>
    <col min="13057" max="13057" width="23.5703125" style="69" customWidth="1"/>
    <col min="13058" max="13312" width="11.5703125" style="69"/>
    <col min="13313" max="13313" width="23.5703125" style="69" customWidth="1"/>
    <col min="13314" max="13568" width="11.5703125" style="69"/>
    <col min="13569" max="13569" width="23.5703125" style="69" customWidth="1"/>
    <col min="13570" max="13824" width="11.5703125" style="69"/>
    <col min="13825" max="13825" width="23.5703125" style="69" customWidth="1"/>
    <col min="13826" max="14080" width="11.5703125" style="69"/>
    <col min="14081" max="14081" width="23.5703125" style="69" customWidth="1"/>
    <col min="14082" max="14336" width="11.5703125" style="69"/>
    <col min="14337" max="14337" width="23.5703125" style="69" customWidth="1"/>
    <col min="14338" max="14592" width="11.5703125" style="69"/>
    <col min="14593" max="14593" width="23.5703125" style="69" customWidth="1"/>
    <col min="14594" max="14848" width="11.5703125" style="69"/>
    <col min="14849" max="14849" width="23.5703125" style="69" customWidth="1"/>
    <col min="14850" max="15104" width="11.5703125" style="69"/>
    <col min="15105" max="15105" width="23.5703125" style="69" customWidth="1"/>
    <col min="15106" max="15360" width="11.5703125" style="69"/>
    <col min="15361" max="15361" width="23.5703125" style="69" customWidth="1"/>
    <col min="15362" max="15616" width="11.5703125" style="69"/>
    <col min="15617" max="15617" width="23.5703125" style="69" customWidth="1"/>
    <col min="15618" max="15872" width="11.5703125" style="69"/>
    <col min="15873" max="15873" width="23.5703125" style="69" customWidth="1"/>
    <col min="15874" max="16128" width="11.5703125" style="69"/>
    <col min="16129" max="16129" width="23.5703125" style="69" customWidth="1"/>
    <col min="16130" max="16384" width="11.5703125" style="69"/>
  </cols>
  <sheetData>
    <row r="1" spans="1:17" x14ac:dyDescent="0.2">
      <c r="A1" s="212" t="s">
        <v>162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5" x14ac:dyDescent="0.2">
      <c r="A2" s="213" t="s">
        <v>191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x14ac:dyDescent="0.2">
      <c r="A3" s="105" t="s">
        <v>1</v>
      </c>
      <c r="B3" s="106" t="s">
        <v>163</v>
      </c>
      <c r="C3" s="106" t="s">
        <v>164</v>
      </c>
      <c r="D3" s="106" t="s">
        <v>165</v>
      </c>
      <c r="E3" s="106" t="s">
        <v>166</v>
      </c>
      <c r="F3" s="106" t="s">
        <v>167</v>
      </c>
      <c r="G3" s="106" t="s">
        <v>168</v>
      </c>
      <c r="H3" s="106" t="s">
        <v>169</v>
      </c>
      <c r="I3" s="106" t="s">
        <v>170</v>
      </c>
      <c r="J3" s="106" t="s">
        <v>171</v>
      </c>
      <c r="K3" s="106" t="s">
        <v>172</v>
      </c>
      <c r="L3" s="106" t="s">
        <v>173</v>
      </c>
      <c r="M3" s="106" t="s">
        <v>174</v>
      </c>
      <c r="N3" s="106" t="s">
        <v>175</v>
      </c>
      <c r="O3" s="106" t="s">
        <v>176</v>
      </c>
      <c r="P3" s="106" t="s">
        <v>177</v>
      </c>
      <c r="Q3" s="107" t="s">
        <v>178</v>
      </c>
    </row>
    <row r="4" spans="1:17" x14ac:dyDescent="0.2">
      <c r="A4" s="108" t="s">
        <v>2</v>
      </c>
      <c r="B4" s="109">
        <v>2.2400000000000002</v>
      </c>
      <c r="C4" s="109">
        <v>2.4</v>
      </c>
      <c r="D4" s="109">
        <v>2.5</v>
      </c>
      <c r="E4" s="109">
        <v>2.6</v>
      </c>
      <c r="F4" s="109">
        <v>3.5</v>
      </c>
      <c r="G4" s="109">
        <v>4.2</v>
      </c>
      <c r="H4" s="109">
        <v>5.2</v>
      </c>
      <c r="I4" s="109">
        <v>5.8</v>
      </c>
      <c r="J4" s="109">
        <v>6.1</v>
      </c>
      <c r="K4" s="109">
        <v>7.4</v>
      </c>
      <c r="L4" s="109">
        <v>8.1</v>
      </c>
      <c r="M4" s="109">
        <v>8.6</v>
      </c>
      <c r="N4" s="109">
        <v>9.1</v>
      </c>
      <c r="O4" s="109">
        <v>8.8000000000000007</v>
      </c>
      <c r="P4" s="109">
        <v>9</v>
      </c>
      <c r="Q4" s="109">
        <v>9.8000000000000007</v>
      </c>
    </row>
    <row r="5" spans="1:17" x14ac:dyDescent="0.2">
      <c r="A5" s="108" t="s">
        <v>3</v>
      </c>
      <c r="B5" s="109">
        <v>13.7</v>
      </c>
      <c r="C5" s="109">
        <v>14.5</v>
      </c>
      <c r="D5" s="109">
        <v>13</v>
      </c>
      <c r="E5" s="109">
        <v>16</v>
      </c>
      <c r="F5" s="109">
        <v>18</v>
      </c>
      <c r="G5" s="109">
        <v>20</v>
      </c>
      <c r="H5" s="109">
        <v>22</v>
      </c>
      <c r="I5" s="109">
        <v>23</v>
      </c>
      <c r="J5" s="109">
        <v>18</v>
      </c>
      <c r="K5" s="109">
        <v>27</v>
      </c>
      <c r="L5" s="109">
        <v>31.1</v>
      </c>
      <c r="M5" s="109">
        <v>28</v>
      </c>
      <c r="N5" s="109">
        <v>30</v>
      </c>
      <c r="O5" s="109">
        <v>29</v>
      </c>
      <c r="P5" s="109">
        <v>29.5</v>
      </c>
      <c r="Q5" s="109">
        <v>32</v>
      </c>
    </row>
    <row r="6" spans="1:17" x14ac:dyDescent="0.2">
      <c r="A6" s="108" t="s">
        <v>179</v>
      </c>
      <c r="B6" s="109">
        <v>110</v>
      </c>
      <c r="C6" s="109">
        <v>109.4</v>
      </c>
      <c r="D6" s="109">
        <v>110</v>
      </c>
      <c r="E6" s="109">
        <v>120</v>
      </c>
      <c r="F6" s="109">
        <v>130</v>
      </c>
      <c r="G6" s="109">
        <v>140</v>
      </c>
      <c r="H6" s="109">
        <v>150</v>
      </c>
      <c r="I6" s="109">
        <v>158.77500000000001</v>
      </c>
      <c r="J6" s="109">
        <v>139.80000000000001</v>
      </c>
      <c r="K6" s="109">
        <v>186.7</v>
      </c>
      <c r="L6" s="109">
        <v>172</v>
      </c>
      <c r="M6" s="109">
        <v>210.5</v>
      </c>
      <c r="N6" s="109">
        <v>210</v>
      </c>
      <c r="O6" s="109">
        <v>215</v>
      </c>
      <c r="P6" s="109">
        <v>255</v>
      </c>
      <c r="Q6" s="109">
        <v>250</v>
      </c>
    </row>
    <row r="7" spans="1:17" x14ac:dyDescent="0.2">
      <c r="A7" s="108" t="s">
        <v>4</v>
      </c>
      <c r="B7" s="109">
        <v>19.45</v>
      </c>
      <c r="C7" s="109">
        <v>11.2</v>
      </c>
      <c r="D7" s="109">
        <v>17</v>
      </c>
      <c r="E7" s="109">
        <v>20</v>
      </c>
      <c r="F7" s="109">
        <v>28</v>
      </c>
      <c r="G7" s="109">
        <v>30</v>
      </c>
      <c r="H7" s="109">
        <v>30</v>
      </c>
      <c r="I7" s="109">
        <v>28</v>
      </c>
      <c r="J7" s="109">
        <v>21</v>
      </c>
      <c r="K7" s="109">
        <v>25</v>
      </c>
      <c r="L7" s="109">
        <v>28.5</v>
      </c>
      <c r="M7" s="109">
        <v>20.5</v>
      </c>
      <c r="N7" s="109">
        <v>23</v>
      </c>
      <c r="O7" s="109">
        <v>22</v>
      </c>
      <c r="P7" s="109">
        <v>26</v>
      </c>
      <c r="Q7" s="109">
        <v>23</v>
      </c>
    </row>
    <row r="8" spans="1:17" x14ac:dyDescent="0.2">
      <c r="A8" s="108" t="s">
        <v>180</v>
      </c>
      <c r="B8" s="109">
        <v>112</v>
      </c>
      <c r="C8" s="109">
        <v>135.62</v>
      </c>
      <c r="D8" s="109">
        <v>135</v>
      </c>
      <c r="E8" s="109">
        <v>145</v>
      </c>
      <c r="F8" s="109">
        <v>160</v>
      </c>
      <c r="G8" s="109">
        <v>170</v>
      </c>
      <c r="H8" s="109">
        <v>180</v>
      </c>
      <c r="I8" s="109">
        <v>149</v>
      </c>
      <c r="J8" s="109">
        <v>140</v>
      </c>
      <c r="K8" s="109">
        <v>155</v>
      </c>
      <c r="L8" s="109">
        <v>175</v>
      </c>
      <c r="M8" s="109">
        <v>195</v>
      </c>
      <c r="N8" s="109">
        <v>190</v>
      </c>
      <c r="O8" s="109">
        <v>198</v>
      </c>
      <c r="P8" s="109">
        <v>210</v>
      </c>
      <c r="Q8" s="109">
        <v>215</v>
      </c>
    </row>
    <row r="9" spans="1:17" x14ac:dyDescent="0.2">
      <c r="A9" s="108" t="s">
        <v>8</v>
      </c>
      <c r="B9" s="109">
        <v>84</v>
      </c>
      <c r="C9" s="109">
        <v>98.49</v>
      </c>
      <c r="D9" s="109">
        <v>88</v>
      </c>
      <c r="E9" s="109">
        <v>92</v>
      </c>
      <c r="F9" s="109">
        <v>98</v>
      </c>
      <c r="G9" s="109">
        <v>105</v>
      </c>
      <c r="H9" s="109">
        <v>135</v>
      </c>
      <c r="I9" s="109">
        <v>103.95</v>
      </c>
      <c r="J9" s="109">
        <v>83.5</v>
      </c>
      <c r="K9" s="109">
        <v>96</v>
      </c>
      <c r="L9" s="109">
        <v>85</v>
      </c>
      <c r="M9" s="109">
        <v>95</v>
      </c>
      <c r="N9" s="109">
        <v>84</v>
      </c>
      <c r="O9" s="109">
        <v>95</v>
      </c>
      <c r="P9" s="109">
        <v>94</v>
      </c>
      <c r="Q9" s="109">
        <v>96</v>
      </c>
    </row>
    <row r="10" spans="1:17" x14ac:dyDescent="0.2">
      <c r="A10" s="108" t="s">
        <v>5</v>
      </c>
      <c r="B10" s="109">
        <v>37.299999999999997</v>
      </c>
      <c r="C10" s="109">
        <v>55</v>
      </c>
      <c r="D10" s="109">
        <v>85</v>
      </c>
      <c r="E10" s="109">
        <v>95</v>
      </c>
      <c r="F10" s="109">
        <v>105</v>
      </c>
      <c r="G10" s="109">
        <v>115</v>
      </c>
      <c r="H10" s="109">
        <v>145</v>
      </c>
      <c r="I10" s="109">
        <v>140</v>
      </c>
      <c r="J10" s="109">
        <v>146</v>
      </c>
      <c r="K10" s="109">
        <v>105</v>
      </c>
      <c r="L10" s="109">
        <v>115.5</v>
      </c>
      <c r="M10" s="109">
        <v>120</v>
      </c>
      <c r="N10" s="109">
        <v>128</v>
      </c>
      <c r="O10" s="109">
        <v>125</v>
      </c>
      <c r="P10" s="109">
        <v>145</v>
      </c>
      <c r="Q10" s="109">
        <v>150</v>
      </c>
    </row>
    <row r="11" spans="1:17" x14ac:dyDescent="0.2">
      <c r="A11" s="108" t="s">
        <v>6</v>
      </c>
      <c r="B11" s="109">
        <v>86</v>
      </c>
      <c r="C11" s="109">
        <v>88</v>
      </c>
      <c r="D11" s="109">
        <v>92</v>
      </c>
      <c r="E11" s="109">
        <v>89</v>
      </c>
      <c r="F11" s="109">
        <v>99</v>
      </c>
      <c r="G11" s="109">
        <v>110</v>
      </c>
      <c r="H11" s="109">
        <v>105</v>
      </c>
      <c r="I11" s="109">
        <v>125</v>
      </c>
      <c r="J11" s="109">
        <v>120</v>
      </c>
      <c r="K11" s="109">
        <v>110</v>
      </c>
      <c r="L11" s="109">
        <v>126</v>
      </c>
      <c r="M11" s="109">
        <v>132</v>
      </c>
      <c r="N11" s="109">
        <v>140</v>
      </c>
      <c r="O11" s="109">
        <v>150</v>
      </c>
      <c r="P11" s="109">
        <v>160</v>
      </c>
      <c r="Q11" s="109">
        <v>165</v>
      </c>
    </row>
    <row r="12" spans="1:17" ht="15" x14ac:dyDescent="0.2">
      <c r="A12" s="108" t="s">
        <v>192</v>
      </c>
      <c r="B12" s="109">
        <v>700</v>
      </c>
      <c r="C12" s="109">
        <v>780</v>
      </c>
      <c r="D12" s="109">
        <v>830</v>
      </c>
      <c r="E12" s="109">
        <v>840</v>
      </c>
      <c r="F12" s="109">
        <v>810</v>
      </c>
      <c r="G12" s="109">
        <v>850</v>
      </c>
      <c r="H12" s="109">
        <v>950</v>
      </c>
      <c r="I12" s="109">
        <v>845</v>
      </c>
      <c r="J12" s="109">
        <v>975</v>
      </c>
      <c r="K12" s="109">
        <v>1175</v>
      </c>
      <c r="L12" s="109">
        <v>805</v>
      </c>
      <c r="M12" s="109">
        <v>1135</v>
      </c>
      <c r="N12" s="109">
        <v>1050</v>
      </c>
      <c r="O12" s="109">
        <v>1150</v>
      </c>
      <c r="P12" s="109">
        <v>1250</v>
      </c>
      <c r="Q12" s="109">
        <v>1300</v>
      </c>
    </row>
    <row r="13" spans="1:17" x14ac:dyDescent="0.2">
      <c r="A13" s="108" t="s">
        <v>7</v>
      </c>
      <c r="B13" s="109">
        <v>97.2</v>
      </c>
      <c r="C13" s="109">
        <v>99</v>
      </c>
      <c r="D13" s="109">
        <v>108</v>
      </c>
      <c r="E13" s="109">
        <v>105</v>
      </c>
      <c r="F13" s="109">
        <v>112</v>
      </c>
      <c r="G13" s="109">
        <v>108</v>
      </c>
      <c r="H13" s="109">
        <v>125</v>
      </c>
      <c r="I13" s="109">
        <v>88</v>
      </c>
      <c r="J13" s="109">
        <v>96</v>
      </c>
      <c r="K13" s="109">
        <v>88</v>
      </c>
      <c r="L13" s="109">
        <v>97</v>
      </c>
      <c r="M13" s="109">
        <v>101</v>
      </c>
      <c r="N13" s="109">
        <v>114</v>
      </c>
      <c r="O13" s="109">
        <v>120</v>
      </c>
      <c r="P13" s="109">
        <v>125</v>
      </c>
      <c r="Q13" s="109">
        <v>140</v>
      </c>
    </row>
    <row r="14" spans="1:17" x14ac:dyDescent="0.2">
      <c r="A14" s="108" t="s">
        <v>181</v>
      </c>
      <c r="B14" s="109">
        <v>8.35</v>
      </c>
      <c r="C14" s="109">
        <v>9</v>
      </c>
      <c r="D14" s="109">
        <v>7</v>
      </c>
      <c r="E14" s="109">
        <v>10</v>
      </c>
      <c r="F14" s="109">
        <v>9</v>
      </c>
      <c r="G14" s="109">
        <v>10</v>
      </c>
      <c r="H14" s="109">
        <v>11</v>
      </c>
      <c r="I14" s="109">
        <v>10.5</v>
      </c>
      <c r="J14" s="109">
        <v>10.199999999999999</v>
      </c>
      <c r="K14" s="109">
        <v>10.8</v>
      </c>
      <c r="L14" s="109">
        <v>11.3</v>
      </c>
      <c r="M14" s="109">
        <v>12.5</v>
      </c>
      <c r="N14" s="109">
        <v>13</v>
      </c>
      <c r="O14" s="109">
        <v>14</v>
      </c>
      <c r="P14" s="109">
        <v>13.5</v>
      </c>
      <c r="Q14" s="109">
        <v>14.5</v>
      </c>
    </row>
    <row r="15" spans="1:17" x14ac:dyDescent="0.2">
      <c r="A15" s="108" t="s">
        <v>10</v>
      </c>
      <c r="B15" s="109">
        <v>6.5</v>
      </c>
      <c r="C15" s="109">
        <v>10</v>
      </c>
      <c r="D15" s="109">
        <v>7</v>
      </c>
      <c r="E15" s="109">
        <v>11</v>
      </c>
      <c r="F15" s="109">
        <v>7</v>
      </c>
      <c r="G15" s="109">
        <v>9</v>
      </c>
      <c r="H15" s="109">
        <v>8</v>
      </c>
      <c r="I15" s="109">
        <v>12</v>
      </c>
      <c r="J15" s="109">
        <v>6</v>
      </c>
      <c r="K15" s="109">
        <v>12</v>
      </c>
      <c r="L15" s="109">
        <v>13</v>
      </c>
      <c r="M15" s="109">
        <v>14.5</v>
      </c>
      <c r="N15" s="109">
        <v>16</v>
      </c>
      <c r="O15" s="109">
        <v>18</v>
      </c>
      <c r="P15" s="109">
        <v>22</v>
      </c>
      <c r="Q15" s="109">
        <v>26</v>
      </c>
    </row>
    <row r="16" spans="1:17" x14ac:dyDescent="0.2">
      <c r="A16" s="108" t="s">
        <v>11</v>
      </c>
      <c r="B16" s="109">
        <v>37.58</v>
      </c>
      <c r="C16" s="109">
        <v>39</v>
      </c>
      <c r="D16" s="109">
        <v>48</v>
      </c>
      <c r="E16" s="109">
        <v>42</v>
      </c>
      <c r="F16" s="109">
        <v>58</v>
      </c>
      <c r="G16" s="109">
        <v>50</v>
      </c>
      <c r="H16" s="109">
        <v>60</v>
      </c>
      <c r="I16" s="109">
        <v>55</v>
      </c>
      <c r="J16" s="109">
        <v>99</v>
      </c>
      <c r="K16" s="109">
        <v>82</v>
      </c>
      <c r="L16" s="109">
        <v>98</v>
      </c>
      <c r="M16" s="109">
        <v>110</v>
      </c>
      <c r="N16" s="109">
        <v>130</v>
      </c>
      <c r="O16" s="109">
        <v>140</v>
      </c>
      <c r="P16" s="109">
        <v>140</v>
      </c>
      <c r="Q16" s="109">
        <v>160</v>
      </c>
    </row>
    <row r="17" spans="1:17" x14ac:dyDescent="0.2">
      <c r="A17" s="108" t="s">
        <v>182</v>
      </c>
      <c r="B17" s="109">
        <v>139.6</v>
      </c>
      <c r="C17" s="109">
        <v>165</v>
      </c>
      <c r="D17" s="109">
        <v>180</v>
      </c>
      <c r="E17" s="109">
        <v>236.8</v>
      </c>
      <c r="F17" s="109">
        <v>248</v>
      </c>
      <c r="G17" s="109">
        <v>280</v>
      </c>
      <c r="H17" s="109">
        <v>322</v>
      </c>
      <c r="I17" s="109">
        <v>300</v>
      </c>
      <c r="J17" s="109">
        <v>275</v>
      </c>
      <c r="K17" s="109">
        <v>265</v>
      </c>
      <c r="L17" s="109">
        <v>210</v>
      </c>
      <c r="M17" s="109">
        <v>205</v>
      </c>
      <c r="N17" s="109">
        <v>202</v>
      </c>
      <c r="O17" s="109">
        <v>203</v>
      </c>
      <c r="P17" s="109">
        <v>205</v>
      </c>
      <c r="Q17" s="109">
        <v>210</v>
      </c>
    </row>
    <row r="18" spans="1:17" ht="15" x14ac:dyDescent="0.2">
      <c r="A18" s="108" t="s">
        <v>193</v>
      </c>
      <c r="B18" s="109">
        <v>730</v>
      </c>
      <c r="C18" s="109">
        <v>710</v>
      </c>
      <c r="D18" s="109">
        <v>800</v>
      </c>
      <c r="E18" s="109">
        <v>880</v>
      </c>
      <c r="F18" s="109">
        <v>880</v>
      </c>
      <c r="G18" s="109">
        <v>880</v>
      </c>
      <c r="H18" s="109">
        <v>890</v>
      </c>
      <c r="I18" s="109">
        <v>840</v>
      </c>
      <c r="J18" s="109">
        <v>900</v>
      </c>
      <c r="K18" s="109">
        <v>890</v>
      </c>
      <c r="L18" s="109">
        <v>999</v>
      </c>
      <c r="M18" s="109">
        <v>905</v>
      </c>
      <c r="N18" s="109">
        <v>999</v>
      </c>
      <c r="O18" s="109">
        <v>1050</v>
      </c>
      <c r="P18" s="109">
        <v>1100</v>
      </c>
      <c r="Q18" s="109">
        <v>1150</v>
      </c>
    </row>
    <row r="19" spans="1:17" x14ac:dyDescent="0.2">
      <c r="A19" s="108" t="s">
        <v>14</v>
      </c>
      <c r="B19" s="109">
        <v>50</v>
      </c>
      <c r="C19" s="109">
        <v>62.799999999999727</v>
      </c>
      <c r="D19" s="109">
        <v>62.800000000000182</v>
      </c>
      <c r="E19" s="109">
        <v>69.300000000000182</v>
      </c>
      <c r="F19" s="109">
        <v>73.900000000000091</v>
      </c>
      <c r="G19" s="109">
        <v>87.200000000000273</v>
      </c>
      <c r="H19" s="109">
        <v>109.30000000000018</v>
      </c>
      <c r="I19" s="109">
        <v>110.09999999999991</v>
      </c>
      <c r="J19" s="109">
        <v>125.29999999999973</v>
      </c>
      <c r="K19" s="109">
        <v>133.00000000000045</v>
      </c>
      <c r="L19" s="109">
        <v>139.30000000000018</v>
      </c>
      <c r="M19" s="109">
        <v>148.09999999999991</v>
      </c>
      <c r="N19" s="109">
        <v>156.59999999999991</v>
      </c>
      <c r="O19" s="109">
        <v>166.5</v>
      </c>
      <c r="P19" s="109">
        <v>198</v>
      </c>
      <c r="Q19" s="109">
        <v>210.69999999999982</v>
      </c>
    </row>
    <row r="20" spans="1:17" x14ac:dyDescent="0.2">
      <c r="A20" s="110" t="s">
        <v>15</v>
      </c>
      <c r="B20" s="111">
        <f>SUM(B4:B19)</f>
        <v>2233.92</v>
      </c>
      <c r="C20" s="111">
        <f t="shared" ref="C20:Q20" si="0">SUM(C4:C19)</f>
        <v>2389.41</v>
      </c>
      <c r="D20" s="111">
        <f t="shared" si="0"/>
        <v>2585.3000000000002</v>
      </c>
      <c r="E20" s="111">
        <f t="shared" si="0"/>
        <v>2773.7</v>
      </c>
      <c r="F20" s="111">
        <f t="shared" si="0"/>
        <v>2839.4</v>
      </c>
      <c r="G20" s="111">
        <f t="shared" si="0"/>
        <v>2968.4</v>
      </c>
      <c r="H20" s="111">
        <f t="shared" si="0"/>
        <v>3247.5</v>
      </c>
      <c r="I20" s="111">
        <f t="shared" si="0"/>
        <v>2994.125</v>
      </c>
      <c r="J20" s="111">
        <f t="shared" si="0"/>
        <v>3160.9</v>
      </c>
      <c r="K20" s="111">
        <f t="shared" si="0"/>
        <v>3367.9</v>
      </c>
      <c r="L20" s="111">
        <f t="shared" si="0"/>
        <v>3113.8</v>
      </c>
      <c r="M20" s="111">
        <f t="shared" si="0"/>
        <v>3440.7</v>
      </c>
      <c r="N20" s="111">
        <f t="shared" si="0"/>
        <v>3494.7</v>
      </c>
      <c r="O20" s="111">
        <f t="shared" si="0"/>
        <v>3704.3</v>
      </c>
      <c r="P20" s="111">
        <f t="shared" si="0"/>
        <v>3982</v>
      </c>
      <c r="Q20" s="111">
        <f t="shared" si="0"/>
        <v>4152</v>
      </c>
    </row>
    <row r="21" spans="1:17" x14ac:dyDescent="0.2">
      <c r="A21" s="214" t="s">
        <v>183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/>
    </row>
    <row r="22" spans="1:17" ht="12.75" customHeight="1" x14ac:dyDescent="0.2">
      <c r="A22" s="217" t="s">
        <v>17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</row>
    <row r="23" spans="1:17" ht="14.25" customHeight="1" x14ac:dyDescent="0.2">
      <c r="A23" s="211" t="s">
        <v>198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</row>
    <row r="24" spans="1:17" ht="14.25" customHeight="1" x14ac:dyDescent="0.2">
      <c r="A24" s="211" t="s">
        <v>199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</row>
  </sheetData>
  <mergeCells count="6">
    <mergeCell ref="A24:Q24"/>
    <mergeCell ref="A1:Q1"/>
    <mergeCell ref="A2:Q2"/>
    <mergeCell ref="A21:Q21"/>
    <mergeCell ref="A22:Q22"/>
    <mergeCell ref="A23:Q23"/>
  </mergeCells>
  <pageMargins left="0.25" right="0.25" top="0.75" bottom="0.75" header="0.3" footer="0.3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Indice</vt:lpstr>
      <vt:lpstr>Superficie Nacional</vt:lpstr>
      <vt:lpstr>Superficie regional</vt:lpstr>
      <vt:lpstr>Serie Historica superficie</vt:lpstr>
      <vt:lpstr>Tamaño_Huertos</vt:lpstr>
      <vt:lpstr>Numero de predios</vt:lpstr>
      <vt:lpstr>Infraestructura fruticola</vt:lpstr>
      <vt:lpstr>Producción_hasta 2004</vt:lpstr>
      <vt:lpstr>Indice!Área_de_impresión</vt:lpstr>
      <vt:lpstr>'Serie Historica superficie'!Área_de_impresión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Yáñez Barrios</dc:creator>
  <cp:lastModifiedBy>Liliana Yáñez Barrios</cp:lastModifiedBy>
  <cp:lastPrinted>2017-01-04T17:57:13Z</cp:lastPrinted>
  <dcterms:created xsi:type="dcterms:W3CDTF">2015-08-21T12:46:01Z</dcterms:created>
  <dcterms:modified xsi:type="dcterms:W3CDTF">2017-09-14T20:49:32Z</dcterms:modified>
</cp:coreProperties>
</file>