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30.xml" ContentType="application/vnd.openxmlformats-officedocument.drawing+xml"/>
  <Override PartName="/xl/worksheets/sheet28.xml" ContentType="application/vnd.openxmlformats-officedocument.spreadsheetml.worksheet+xml"/>
  <Override PartName="/xl/drawings/drawing33.xml" ContentType="application/vnd.openxmlformats-officedocument.drawing+xml"/>
  <Override PartName="/xl/worksheets/sheet29.xml" ContentType="application/vnd.openxmlformats-officedocument.spreadsheetml.worksheet+xml"/>
  <Override PartName="/xl/drawings/drawing35.xml" ContentType="application/vnd.openxmlformats-officedocument.drawing+xml"/>
  <Override PartName="/xl/worksheets/sheet30.xml" ContentType="application/vnd.openxmlformats-officedocument.spreadsheetml.worksheet+xml"/>
  <Override PartName="/xl/drawings/drawing38.xml" ContentType="application/vnd.openxmlformats-officedocument.drawing+xml"/>
  <Override PartName="/xl/worksheets/sheet31.xml" ContentType="application/vnd.openxmlformats-officedocument.spreadsheetml.worksheet+xml"/>
  <Override PartName="/xl/drawings/drawing40.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43.xml" ContentType="application/vnd.openxmlformats-officedocument.drawing+xml"/>
  <Override PartName="/xl/worksheets/sheet35.xml" ContentType="application/vnd.openxmlformats-officedocument.spreadsheetml.worksheet+xml"/>
  <Override PartName="/xl/drawings/drawing4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46.xml" ContentType="application/vnd.openxmlformats-officedocument.drawing+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685" windowHeight="5010" tabRatio="952" activeTab="0"/>
  </bookViews>
  <sheets>
    <sheet name="tapa" sheetId="1" r:id="rId1"/>
    <sheet name="part" sheetId="2" r:id="rId2"/>
    <sheet name="cont" sheetId="3" r:id="rId3"/>
    <sheet name="comentario" sheetId="4" r:id="rId4"/>
    <sheet name="c1" sheetId="5" r:id="rId5"/>
    <sheet name="c2 A y B" sheetId="6" r:id="rId6"/>
    <sheet name="g2" sheetId="7" r:id="rId7"/>
    <sheet name="c3" sheetId="8" r:id="rId8"/>
    <sheet name="c4 A y B" sheetId="9" r:id="rId9"/>
    <sheet name="g4 - 5" sheetId="10" r:id="rId10"/>
    <sheet name="c5A" sheetId="11" r:id="rId11"/>
    <sheet name="c5B" sheetId="12" r:id="rId12"/>
    <sheet name="c6" sheetId="13" r:id="rId13"/>
    <sheet name="c7" sheetId="14" r:id="rId14"/>
    <sheet name="c8" sheetId="15" r:id="rId15"/>
    <sheet name="c9" sheetId="16" r:id="rId16"/>
    <sheet name="c10  - 11" sheetId="17" r:id="rId17"/>
    <sheet name="g7 - 8" sheetId="18" r:id="rId18"/>
    <sheet name="c12" sheetId="19" r:id="rId19"/>
    <sheet name="c13" sheetId="20" r:id="rId20"/>
    <sheet name="c14" sheetId="21" r:id="rId21"/>
    <sheet name="c15" sheetId="22" r:id="rId22"/>
    <sheet name="c16" sheetId="23" r:id="rId23"/>
    <sheet name="c17" sheetId="24" r:id="rId24"/>
    <sheet name="c18 - 19" sheetId="25" r:id="rId25"/>
    <sheet name="g15 - 16" sheetId="26" r:id="rId26"/>
    <sheet name="c20" sheetId="27" r:id="rId27"/>
    <sheet name="c21" sheetId="28" r:id="rId28"/>
    <sheet name="c22" sheetId="29" r:id="rId29"/>
    <sheet name="c23" sheetId="30" r:id="rId30"/>
    <sheet name="c24" sheetId="31" r:id="rId31"/>
    <sheet name="c25" sheetId="32" r:id="rId32"/>
    <sheet name="c26" sheetId="33" r:id="rId33"/>
    <sheet name="g 24-25" sheetId="34" r:id="rId34"/>
    <sheet name="c27" sheetId="35" r:id="rId35"/>
    <sheet name="c28" sheetId="36" r:id="rId36"/>
    <sheet name="g27" sheetId="37" r:id="rId37"/>
    <sheet name="Recuperado_Hoja1" sheetId="38" state="hidden" r:id="rId38"/>
  </sheets>
  <definedNames>
    <definedName name="_xlnm.Print_Area" localSheetId="4">'c1'!$A$1:$L$46</definedName>
    <definedName name="_xlnm.Print_Area" localSheetId="16">'c10  - 11'!$A$1:$J$48</definedName>
    <definedName name="_xlnm.Print_Area" localSheetId="18">'c12'!$A$1:$H$54</definedName>
    <definedName name="_xlnm.Print_Area" localSheetId="19">'c13'!$A$1:$H$59</definedName>
    <definedName name="_xlnm.Print_Area" localSheetId="20">'c14'!$A$1:$E$56</definedName>
    <definedName name="_xlnm.Print_Area" localSheetId="21">'c15'!$A$1:$E$57</definedName>
    <definedName name="_xlnm.Print_Area" localSheetId="22">'c16'!$A$1:$H$49</definedName>
    <definedName name="_xlnm.Print_Area" localSheetId="23">'c17'!$A$1:$D$51</definedName>
    <definedName name="_xlnm.Print_Area" localSheetId="24">'c18 - 19'!$A$1:$J$48</definedName>
    <definedName name="_xlnm.Print_Area" localSheetId="5">'c2 A y B'!$A$1:$S$54</definedName>
    <definedName name="_xlnm.Print_Area" localSheetId="26">'c20'!$A$2:$J$51</definedName>
    <definedName name="_xlnm.Print_Area" localSheetId="27">'c21'!$A$1:$H$57</definedName>
    <definedName name="_xlnm.Print_Area" localSheetId="28">'c22'!$A$1:$J$66</definedName>
    <definedName name="_xlnm.Print_Area" localSheetId="29">'c23'!$A$1:$H$49</definedName>
    <definedName name="_xlnm.Print_Area" localSheetId="30">'c24'!$A$1:$E$56</definedName>
    <definedName name="_xlnm.Print_Area" localSheetId="31">'c25'!$A$1:$L$48</definedName>
    <definedName name="_xlnm.Print_Area" localSheetId="32">'c26'!$A$1:$R$40</definedName>
    <definedName name="_xlnm.Print_Area" localSheetId="34">'c27'!$A$1:$D$56</definedName>
    <definedName name="_xlnm.Print_Area" localSheetId="35">'c28'!$A$285:$C$338</definedName>
    <definedName name="_xlnm.Print_Area" localSheetId="7">'c3'!$A$1:$G$45</definedName>
    <definedName name="_xlnm.Print_Area" localSheetId="8">'c4 A y B'!$A$1:$S$43</definedName>
    <definedName name="_xlnm.Print_Area" localSheetId="10">'c5A'!$A$1:$E$46</definedName>
    <definedName name="_xlnm.Print_Area" localSheetId="11">'c5B'!$A$1:$E$52</definedName>
    <definedName name="_xlnm.Print_Area" localSheetId="12">'c6'!$A$1:$M$36</definedName>
    <definedName name="_xlnm.Print_Area" localSheetId="13">'c7'!$A$1:$E$52</definedName>
    <definedName name="_xlnm.Print_Area" localSheetId="14">'c8'!$A$1:$H$46</definedName>
    <definedName name="_xlnm.Print_Area" localSheetId="15">'c9'!$A$1:$D$44</definedName>
    <definedName name="_xlnm.Print_Area" localSheetId="3">'comentario'!$A$1:$G$227</definedName>
    <definedName name="_xlnm.Print_Area" localSheetId="2">'cont'!$A$1:$C$62</definedName>
    <definedName name="_xlnm.Print_Area" localSheetId="33">'g 24-25'!$A$1:$H$55</definedName>
    <definedName name="_xlnm.Print_Area" localSheetId="25">'g15 - 16'!$A$1:$H$44</definedName>
    <definedName name="_xlnm.Print_Area" localSheetId="6">'g2'!$A$1:$H$51</definedName>
    <definedName name="_xlnm.Print_Area" localSheetId="36">'g27'!$A$1:$H$56</definedName>
    <definedName name="_xlnm.Print_Area" localSheetId="9">'g4 - 5'!$A$1:$F$48</definedName>
    <definedName name="_xlnm.Print_Area" localSheetId="17">'g7 - 8'!$A$1:$H$45</definedName>
    <definedName name="_xlnm.Print_Area" localSheetId="1">'part'!$A$1:$A$45</definedName>
    <definedName name="_xlnm.Print_Area" localSheetId="0">'tapa'!$A$1:$E$34</definedName>
    <definedName name="_xlnm.Print_Titles" localSheetId="35">'c28'!$2:$8</definedName>
  </definedNames>
  <calcPr fullCalcOnLoad="1"/>
</workbook>
</file>

<file path=xl/sharedStrings.xml><?xml version="1.0" encoding="utf-8"?>
<sst xmlns="http://schemas.openxmlformats.org/spreadsheetml/2006/main" count="1750" uniqueCount="560">
  <si>
    <t>En la elaboración de este documento participaron:</t>
  </si>
  <si>
    <t>Víctor Esnaola L.</t>
  </si>
  <si>
    <t>Raúl Amunátegui F.</t>
  </si>
  <si>
    <t>Contenido</t>
  </si>
  <si>
    <t>Cuadro Nº 1</t>
  </si>
  <si>
    <t>Producción y recepción nacional de leche</t>
  </si>
  <si>
    <t>Recepción mensual de leche fluida en plantas lecheras por regiones</t>
  </si>
  <si>
    <t>Precios reales promedios ponderados pagados a productor por regiones</t>
  </si>
  <si>
    <t>Recepción de leche y elaboración de productos lácteos en plantas lecheras</t>
  </si>
  <si>
    <t>Cuadro Nº 6</t>
  </si>
  <si>
    <t>Importaciones de productos lácteos por país de origen</t>
  </si>
  <si>
    <t>Cuadro Nº 7</t>
  </si>
  <si>
    <t>Importaciones de productos lácteos</t>
  </si>
  <si>
    <t>Cuadro Nº 8</t>
  </si>
  <si>
    <t>Cuadro Nº 9</t>
  </si>
  <si>
    <t>Importaciones de leche en polvo entera</t>
  </si>
  <si>
    <t>Cuadro Nº 10</t>
  </si>
  <si>
    <t>Importaciones de leche en polvo descremada</t>
  </si>
  <si>
    <t>Cuadro Nº 11</t>
  </si>
  <si>
    <t>Importaciones de leche en polvo por país de origen</t>
  </si>
  <si>
    <t>Cuadro Nº 12</t>
  </si>
  <si>
    <t>Importaciones de quesos por país de origen</t>
  </si>
  <si>
    <t>Cuadro Nº 13</t>
  </si>
  <si>
    <t>Importaciones de quesos por variedades</t>
  </si>
  <si>
    <t>Cuadro Nº 14</t>
  </si>
  <si>
    <t>Exportaciones de productos lácteos por país de destino</t>
  </si>
  <si>
    <t>Cuadro Nº 15</t>
  </si>
  <si>
    <t xml:space="preserve">Exportaciones de productos lácteos </t>
  </si>
  <si>
    <t>Cuadro Nº 16</t>
  </si>
  <si>
    <t>Cuadro Nº 17</t>
  </si>
  <si>
    <t>Exportaciones de leche en polvo entera</t>
  </si>
  <si>
    <t>Cuadro Nº 18</t>
  </si>
  <si>
    <t>Exportaciones de leche en polvo descremada</t>
  </si>
  <si>
    <t>Cuadro Nº 19</t>
  </si>
  <si>
    <t>Exportaciones de leche fluida</t>
  </si>
  <si>
    <t>Cuadro Nº 20</t>
  </si>
  <si>
    <t>Exportaciones de leche en polvo por país de destino</t>
  </si>
  <si>
    <t>Cuadro Nº 21</t>
  </si>
  <si>
    <t>Exportaciones de quesos</t>
  </si>
  <si>
    <t>Cuadro Nº 22</t>
  </si>
  <si>
    <t>Exportaciones de quesos por país de destino</t>
  </si>
  <si>
    <t>Cuadro Nº 23</t>
  </si>
  <si>
    <t>Exportaciones de quesos por variedades</t>
  </si>
  <si>
    <t>Cuadro Nº 24</t>
  </si>
  <si>
    <t>Cuadro Nº 25</t>
  </si>
  <si>
    <t>Comercio exterior de lácteos total y Mercosur</t>
  </si>
  <si>
    <t>Cuadro Nº 26</t>
  </si>
  <si>
    <t>Saldo de la balanza comercial de lácteos Chile - Argentina</t>
  </si>
  <si>
    <t>Cuadro Nº 27</t>
  </si>
  <si>
    <t>Lácteos: precios internacionales</t>
  </si>
  <si>
    <t>Gráfico Nº 1</t>
  </si>
  <si>
    <t>Producción y recepción de leche</t>
  </si>
  <si>
    <t>Recepción de leche mensual</t>
  </si>
  <si>
    <t>Gráfico Nº 4</t>
  </si>
  <si>
    <t>Evolución mensual del precio real de la leche a productor</t>
  </si>
  <si>
    <t>Gráfico Nº 5</t>
  </si>
  <si>
    <t>Evolución del precio real a productor</t>
  </si>
  <si>
    <t>Gráfico Nº 6</t>
  </si>
  <si>
    <t>Gráfico Nº 7</t>
  </si>
  <si>
    <t>Precio medio de importaciones de leche en polvo entera</t>
  </si>
  <si>
    <t>Gráfico Nº 8</t>
  </si>
  <si>
    <t>Precio medio de importaciones de leche en polvo descremada</t>
  </si>
  <si>
    <t>Gráfico Nº 9</t>
  </si>
  <si>
    <t>Gráfico Nº 10</t>
  </si>
  <si>
    <t>Gráfico Nº 11</t>
  </si>
  <si>
    <t>Gráfico Nº 12</t>
  </si>
  <si>
    <t>Gráfico Nº 13</t>
  </si>
  <si>
    <t>Gráfico Nº 14</t>
  </si>
  <si>
    <t>Gráfico Nº 15</t>
  </si>
  <si>
    <t>Precio medio de las exportaciones de leche en polvo entera</t>
  </si>
  <si>
    <t>Gráfico Nº 16</t>
  </si>
  <si>
    <t>Precio medio de las exportaciones de leche en polvo descremada</t>
  </si>
  <si>
    <t>Gráfico Nº 17</t>
  </si>
  <si>
    <t>Precio medio de las exportaciones de leche fluida</t>
  </si>
  <si>
    <t>Gráfico Nº 18</t>
  </si>
  <si>
    <t>Gráfico Nº 19</t>
  </si>
  <si>
    <t>Gráfico Nº 20</t>
  </si>
  <si>
    <t>Precio medio de las exportaciones de quesos</t>
  </si>
  <si>
    <t>Gráfico Nº 21</t>
  </si>
  <si>
    <t>Gráfico Nº 22</t>
  </si>
  <si>
    <t>Gráfico Nº 23</t>
  </si>
  <si>
    <t>Gráfico Nº 24</t>
  </si>
  <si>
    <t>Gráfico Nº 25</t>
  </si>
  <si>
    <t>Gráfico Nº 26</t>
  </si>
  <si>
    <t>Gráfico Nº 27</t>
  </si>
  <si>
    <t>Precios internacionales: leche descremada y mantequilla</t>
  </si>
  <si>
    <t>Miles de litros</t>
  </si>
  <si>
    <t>Años</t>
  </si>
  <si>
    <t>Variación %</t>
  </si>
  <si>
    <t>% Recepción/</t>
  </si>
  <si>
    <t>Producción</t>
  </si>
  <si>
    <t>Regiones</t>
  </si>
  <si>
    <t>Región Metropolitana</t>
  </si>
  <si>
    <t>Var.</t>
  </si>
  <si>
    <t>Meses</t>
  </si>
  <si>
    <t>%</t>
  </si>
  <si>
    <t>Ene</t>
  </si>
  <si>
    <t>Feb</t>
  </si>
  <si>
    <t>Mar</t>
  </si>
  <si>
    <t>Abr</t>
  </si>
  <si>
    <t>May</t>
  </si>
  <si>
    <t>Jun</t>
  </si>
  <si>
    <t>Jul</t>
  </si>
  <si>
    <t>Ago</t>
  </si>
  <si>
    <t>Sep</t>
  </si>
  <si>
    <t>Oct</t>
  </si>
  <si>
    <t>Nov</t>
  </si>
  <si>
    <t>Dic</t>
  </si>
  <si>
    <t>RECEPCION NACIONAL DE LECHE</t>
  </si>
  <si>
    <t xml:space="preserve"> Fuente : ODEPA.</t>
  </si>
  <si>
    <t>Litros</t>
  </si>
  <si>
    <t>Soprole</t>
  </si>
  <si>
    <t>Colún</t>
  </si>
  <si>
    <t>Nestlé</t>
  </si>
  <si>
    <t>Surlat</t>
  </si>
  <si>
    <t>Otras plantas</t>
  </si>
  <si>
    <t>Quillayes</t>
  </si>
  <si>
    <t>Chilolac</t>
  </si>
  <si>
    <t>Total</t>
  </si>
  <si>
    <t>País</t>
  </si>
  <si>
    <t>Var. %</t>
  </si>
  <si>
    <t>NOTA: Los precios de pago por leche a productor son los promedios ponderados informados por las plantas y corresponden al precio base más las asignaciones por volumen, calidad y otros que determina cada una de ellas. Ésta es una serie de precios de naturaleza referencial.</t>
  </si>
  <si>
    <t>Año</t>
  </si>
  <si>
    <t>Promedio</t>
  </si>
  <si>
    <t>Producto</t>
  </si>
  <si>
    <t>Unidades</t>
  </si>
  <si>
    <t>Recepción de leche</t>
  </si>
  <si>
    <t>Elaboración de leche fluida</t>
  </si>
  <si>
    <t>Elaboración de leche en polvo</t>
  </si>
  <si>
    <t>Quesillos</t>
  </si>
  <si>
    <t>Quesos</t>
  </si>
  <si>
    <t>Yogur</t>
  </si>
  <si>
    <t>Crema</t>
  </si>
  <si>
    <t>Mantequilla</t>
  </si>
  <si>
    <t>Suero en polvo</t>
  </si>
  <si>
    <t>Leche condensada</t>
  </si>
  <si>
    <t>Manjar</t>
  </si>
  <si>
    <t>Países</t>
  </si>
  <si>
    <t>Argentina</t>
  </si>
  <si>
    <t>Estados Unidos</t>
  </si>
  <si>
    <t>Nueva Zelanda</t>
  </si>
  <si>
    <t>Brasil</t>
  </si>
  <si>
    <t>Uruguay</t>
  </si>
  <si>
    <t>Perú</t>
  </si>
  <si>
    <t>Francia</t>
  </si>
  <si>
    <t>Dinamarca</t>
  </si>
  <si>
    <t>Canadá</t>
  </si>
  <si>
    <t>Italia</t>
  </si>
  <si>
    <t>España</t>
  </si>
  <si>
    <t>China</t>
  </si>
  <si>
    <t>Colombia</t>
  </si>
  <si>
    <t>México</t>
  </si>
  <si>
    <t>Corea del Sur</t>
  </si>
  <si>
    <t>Costa Rica</t>
  </si>
  <si>
    <t>Ecuador</t>
  </si>
  <si>
    <t>Reino Unido</t>
  </si>
  <si>
    <t>Japón</t>
  </si>
  <si>
    <t>Código</t>
  </si>
  <si>
    <t>Productos</t>
  </si>
  <si>
    <t>Toneladas</t>
  </si>
  <si>
    <t>armonizado</t>
  </si>
  <si>
    <t>Lactosuero, incluso concentrado, azucarado</t>
  </si>
  <si>
    <t>Mantequilla (manteca)</t>
  </si>
  <si>
    <t>Queso de cualquier tipo, rallado o en polvo</t>
  </si>
  <si>
    <t>Queso de pasta azul</t>
  </si>
  <si>
    <t>Dulce de leche (manjar)</t>
  </si>
  <si>
    <t>Total lácteos</t>
  </si>
  <si>
    <t xml:space="preserve">Volumen </t>
  </si>
  <si>
    <t>Valor</t>
  </si>
  <si>
    <t>Precio medio</t>
  </si>
  <si>
    <t>Leche entera</t>
  </si>
  <si>
    <t>Suero y lactosuero</t>
  </si>
  <si>
    <t>Otros productos</t>
  </si>
  <si>
    <t>Volumen</t>
  </si>
  <si>
    <t xml:space="preserve">Valor </t>
  </si>
  <si>
    <t>Valor unitario</t>
  </si>
  <si>
    <t>Meses / año</t>
  </si>
  <si>
    <t>toneladas</t>
  </si>
  <si>
    <t>CIF</t>
  </si>
  <si>
    <t>unitario</t>
  </si>
  <si>
    <t>Nota: incluye la de uso animal y la de uso humano.</t>
  </si>
  <si>
    <t>Volumen (toneladas)</t>
  </si>
  <si>
    <t>Unión Europea</t>
  </si>
  <si>
    <t>Participación</t>
  </si>
  <si>
    <t>Variación</t>
  </si>
  <si>
    <t>Otros</t>
  </si>
  <si>
    <t>Producto / variedad</t>
  </si>
  <si>
    <t>Fresco</t>
  </si>
  <si>
    <t>Fundido</t>
  </si>
  <si>
    <t>Cualquier tipo, rallado o en polvo</t>
  </si>
  <si>
    <t>Pasta azul</t>
  </si>
  <si>
    <t>Fundido, excepto el rallado o en polvo</t>
  </si>
  <si>
    <t>Cheddar</t>
  </si>
  <si>
    <t>Edam</t>
  </si>
  <si>
    <t>Parmesano</t>
  </si>
  <si>
    <t>Los demás</t>
  </si>
  <si>
    <t>Gouda y del tipo gouda</t>
  </si>
  <si>
    <t xml:space="preserve">                                                                                                                                                                                                                                                                                                                          </t>
  </si>
  <si>
    <t>Venezuela</t>
  </si>
  <si>
    <t>Cuba</t>
  </si>
  <si>
    <t>Guatemala</t>
  </si>
  <si>
    <t>Bolivia</t>
  </si>
  <si>
    <t>Exportaciones de productos lácteos</t>
  </si>
  <si>
    <t>Leche fluida</t>
  </si>
  <si>
    <t>Leche crema y nata</t>
  </si>
  <si>
    <t xml:space="preserve">Mantequilla </t>
  </si>
  <si>
    <t>FOB</t>
  </si>
  <si>
    <t>Armonizado</t>
  </si>
  <si>
    <t>Importaciones</t>
  </si>
  <si>
    <t>Exportaciones</t>
  </si>
  <si>
    <t xml:space="preserve"> Item / año</t>
  </si>
  <si>
    <t xml:space="preserve">     Totales</t>
  </si>
  <si>
    <t xml:space="preserve">     Mercosur</t>
  </si>
  <si>
    <t>Participación %</t>
  </si>
  <si>
    <t xml:space="preserve">     Exportaciones</t>
  </si>
  <si>
    <t xml:space="preserve">     Importaciones</t>
  </si>
  <si>
    <t xml:space="preserve">     Saldo</t>
  </si>
  <si>
    <t>comex lacteos</t>
  </si>
  <si>
    <t>Imp</t>
  </si>
  <si>
    <t>Exp</t>
  </si>
  <si>
    <t>Saldo</t>
  </si>
  <si>
    <t>lacteos chile - mercosur</t>
  </si>
  <si>
    <t>Saldo de la balanza comercial de lácteos</t>
  </si>
  <si>
    <t>Chile - Argentina</t>
  </si>
  <si>
    <t>US$ / tonelada; FOB norte de Europa</t>
  </si>
  <si>
    <t>Mes</t>
  </si>
  <si>
    <t>Leche en polvo</t>
  </si>
  <si>
    <t>descremada</t>
  </si>
  <si>
    <t>E 1991</t>
  </si>
  <si>
    <t>F</t>
  </si>
  <si>
    <t>M</t>
  </si>
  <si>
    <t>A</t>
  </si>
  <si>
    <t>J</t>
  </si>
  <si>
    <t>S</t>
  </si>
  <si>
    <t>O</t>
  </si>
  <si>
    <t>N</t>
  </si>
  <si>
    <t>D</t>
  </si>
  <si>
    <t>E 1992</t>
  </si>
  <si>
    <t>E 1993</t>
  </si>
  <si>
    <t>E 1994</t>
  </si>
  <si>
    <t>E1995</t>
  </si>
  <si>
    <t>E 1996</t>
  </si>
  <si>
    <t>E 1997</t>
  </si>
  <si>
    <t>E 1998</t>
  </si>
  <si>
    <t>E 1999</t>
  </si>
  <si>
    <t>E 2000</t>
  </si>
  <si>
    <t>E 2001</t>
  </si>
  <si>
    <t>E 2002</t>
  </si>
  <si>
    <t>E 2003</t>
  </si>
  <si>
    <t>E 2004</t>
  </si>
  <si>
    <t>E 2005</t>
  </si>
  <si>
    <t>E 2006</t>
  </si>
  <si>
    <t>E 2007</t>
  </si>
  <si>
    <t>E 2008</t>
  </si>
  <si>
    <t xml:space="preserve">O </t>
  </si>
  <si>
    <t>Fuente : USDA. ERS. Livestock, dairy, and poultry outlook. 2005: ODEPA, con datos AMS/USDA.</t>
  </si>
  <si>
    <t>Total quesos</t>
  </si>
  <si>
    <t>E 2009</t>
  </si>
  <si>
    <t>Watt's S.A.</t>
  </si>
  <si>
    <t>var prod</t>
  </si>
  <si>
    <t>var rec</t>
  </si>
  <si>
    <t>Leche cultivada o fermentada</t>
  </si>
  <si>
    <t>Argelia</t>
  </si>
  <si>
    <t>Región
 Metropolitana</t>
  </si>
  <si>
    <t>E 2010</t>
  </si>
  <si>
    <t>Publicación de la Oficina de Estudios y Políticas Agrarias - ODEPA
 Ministerio de Agricultura, República de Chile</t>
  </si>
  <si>
    <t>Rusia</t>
  </si>
  <si>
    <t>Nata sin azucarar ni edulcorar</t>
  </si>
  <si>
    <t>E 2011</t>
  </si>
  <si>
    <t>Irlanda</t>
  </si>
  <si>
    <t>Valle Verde</t>
  </si>
  <si>
    <t>Comentario</t>
  </si>
  <si>
    <t>Comentario realizado por el sectorialista Víctor Esnaola, con la colaboración de Raúl Amunátegui</t>
  </si>
  <si>
    <t>Panamá</t>
  </si>
  <si>
    <t>Precios nominales promedios ponderados pagados a productor por regiones</t>
  </si>
  <si>
    <t>Mozzarella</t>
  </si>
  <si>
    <t>Quesos frescos (sin madurar)</t>
  </si>
  <si>
    <t>Total ene-dic (B)</t>
  </si>
  <si>
    <t>Total ene - dic</t>
  </si>
  <si>
    <t>Total ene-dic (A)</t>
  </si>
  <si>
    <t>Gouda</t>
  </si>
  <si>
    <t>E 2012</t>
  </si>
  <si>
    <t xml:space="preserve">Cuadro Nº 3 </t>
  </si>
  <si>
    <t>Cuadro Nº 4 A</t>
  </si>
  <si>
    <t>Cuadro Nº 4 B</t>
  </si>
  <si>
    <t xml:space="preserve">    Leche pasteurizada 3,0 % m.g.  </t>
  </si>
  <si>
    <t xml:space="preserve">    Leche pasteurizada 2,5 % m.g.  </t>
  </si>
  <si>
    <t xml:space="preserve">    Leche pasteurizada descremada</t>
  </si>
  <si>
    <t xml:space="preserve">    Leche esterilizada con sabor</t>
  </si>
  <si>
    <t xml:space="preserve">    Leche esterilizada descremada</t>
  </si>
  <si>
    <t xml:space="preserve">    Leche esterilizada</t>
  </si>
  <si>
    <t xml:space="preserve">    Leche en polvo 28 % m.g.       </t>
  </si>
  <si>
    <t xml:space="preserve">    Leche en polvo 26 % m.g.       </t>
  </si>
  <si>
    <t xml:space="preserve">    Leche en polvo 18 % m.g.       </t>
  </si>
  <si>
    <t xml:space="preserve">    Leche en polvo 12 % m.g.       </t>
  </si>
  <si>
    <t xml:space="preserve">    Leche en polvo descremada      </t>
  </si>
  <si>
    <t xml:space="preserve">Gráfico Nº 2 </t>
  </si>
  <si>
    <t xml:space="preserve">Gráfico Nº 3 </t>
  </si>
  <si>
    <t>Alemania</t>
  </si>
  <si>
    <t>láctea menor</t>
  </si>
  <si>
    <t>Recepción encuesta</t>
  </si>
  <si>
    <t>$/litro  (sin iva)</t>
  </si>
  <si>
    <t>Demás productos de componentes naturales de la leche</t>
  </si>
  <si>
    <t>Los demás quesos</t>
  </si>
  <si>
    <t>Región del Bío Bío</t>
  </si>
  <si>
    <t>Región de La Araucanía</t>
  </si>
  <si>
    <t>Región de Los Ríos</t>
  </si>
  <si>
    <t>Región de Los Lagos</t>
  </si>
  <si>
    <t>Precios nominales: promedios ponderados de leche pagados a productor por regiones</t>
  </si>
  <si>
    <t>Precios reales: promedios ponderados de leche pagados a productor por regiones</t>
  </si>
  <si>
    <t>Región del
 Bío Bío</t>
  </si>
  <si>
    <t>Región de
 La Araucanía</t>
  </si>
  <si>
    <t>Región de
 Los Ríos</t>
  </si>
  <si>
    <t>Región de
 Los Lagos</t>
  </si>
  <si>
    <t>kg</t>
  </si>
  <si>
    <t>lt</t>
  </si>
  <si>
    <t>Suero de mantequilla, leche y nata cuajadas, kefir</t>
  </si>
  <si>
    <t>Leche en polvo sin azúcar, materia grasa &gt; al 26%</t>
  </si>
  <si>
    <t>Queso fundido, excepto el rallado o en en polvo</t>
  </si>
  <si>
    <t>Preparaciones para la alimentación infantil</t>
  </si>
  <si>
    <t>El Salvador</t>
  </si>
  <si>
    <t>Honduras</t>
  </si>
  <si>
    <t>Nicaragua</t>
  </si>
  <si>
    <t xml:space="preserve">Leche y nata sin concentrar, materia grasa &lt;= al 1% </t>
  </si>
  <si>
    <t>Leche y nata superior a 6% materia grasa</t>
  </si>
  <si>
    <t>Las demás leches y natas concentradas azucaradas</t>
  </si>
  <si>
    <t>Quesos frescos</t>
  </si>
  <si>
    <t>Total ene-dic (A+B)</t>
  </si>
  <si>
    <t>Barbados</t>
  </si>
  <si>
    <t>Mantequilla y demás materias grasas de la leche</t>
  </si>
  <si>
    <t>Cuadro 1</t>
  </si>
  <si>
    <t>Cuadro 7</t>
  </si>
  <si>
    <t>Cuadro 8</t>
  </si>
  <si>
    <t>Cuadro 9</t>
  </si>
  <si>
    <t>Cuadro 10</t>
  </si>
  <si>
    <t>Cuadro 11</t>
  </si>
  <si>
    <t>Cuadro 12</t>
  </si>
  <si>
    <t>Cuadro 13</t>
  </si>
  <si>
    <t>Cuadro 14</t>
  </si>
  <si>
    <t>Cuadro 15</t>
  </si>
  <si>
    <t>Cuadro 16</t>
  </si>
  <si>
    <t>Cuadro 17</t>
  </si>
  <si>
    <t>Cuadro 18</t>
  </si>
  <si>
    <t>Cuadro 19</t>
  </si>
  <si>
    <t>Cuadro 20</t>
  </si>
  <si>
    <t>Cuadro 21</t>
  </si>
  <si>
    <t>Cuadro 22</t>
  </si>
  <si>
    <t>Cuadro 23</t>
  </si>
  <si>
    <t>Cuadro 26</t>
  </si>
  <si>
    <t>(en ton o miles de litros de producto y en miles de litros equivalentes)</t>
  </si>
  <si>
    <t>Item</t>
  </si>
  <si>
    <t>Unidad</t>
  </si>
  <si>
    <t>Toneladas de producto</t>
  </si>
  <si>
    <t>Expresión en leche equivalente (miles lts)</t>
  </si>
  <si>
    <t>Factor</t>
  </si>
  <si>
    <t>IMPORTACIONES</t>
  </si>
  <si>
    <t>Lácteos UHT</t>
  </si>
  <si>
    <t>Ton</t>
  </si>
  <si>
    <t>Leche en polvo descremada</t>
  </si>
  <si>
    <t>Leche en polvo entera</t>
  </si>
  <si>
    <t>Cremas</t>
  </si>
  <si>
    <t>Leche evaporada</t>
  </si>
  <si>
    <t>Preparaciones para alimentación infantil</t>
  </si>
  <si>
    <t xml:space="preserve">Manjar y otros </t>
  </si>
  <si>
    <t>Bebidas lácteas</t>
  </si>
  <si>
    <t>Miles lts</t>
  </si>
  <si>
    <t xml:space="preserve">   TOTALES</t>
  </si>
  <si>
    <t>EXPORTACIONES</t>
  </si>
  <si>
    <t>* Incluye preparaciones para alimentación infantil</t>
  </si>
  <si>
    <t>E 2013</t>
  </si>
  <si>
    <t>Australia</t>
  </si>
  <si>
    <t>Polonia</t>
  </si>
  <si>
    <t>USD / ton</t>
  </si>
  <si>
    <t>Paraguay</t>
  </si>
  <si>
    <t>Nata sin azúcar ni edulcorante</t>
  </si>
  <si>
    <t>Recepción</t>
  </si>
  <si>
    <t>Est. Odepa</t>
  </si>
  <si>
    <t>Odepa</t>
  </si>
  <si>
    <t>Valor (miles de dólares CIF)</t>
  </si>
  <si>
    <t>Malasia</t>
  </si>
  <si>
    <t>Miles de dólares CIF</t>
  </si>
  <si>
    <t>Valor (miles de dólares FOB)</t>
  </si>
  <si>
    <t>Miles de dólares FOB</t>
  </si>
  <si>
    <t>USD/ton</t>
  </si>
  <si>
    <t>Miles de USD CIF</t>
  </si>
  <si>
    <t>Miles de USD FOB</t>
  </si>
  <si>
    <t>Valor (miles de dólares de cada año)</t>
  </si>
  <si>
    <t>(Miles de dólares de cada año)</t>
  </si>
  <si>
    <t>Trinidad y Tobago</t>
  </si>
  <si>
    <t xml:space="preserve"> Mercosur</t>
  </si>
  <si>
    <t>Fuente: elaborado por Odepa con información del Servicio Nacional de Aduanas.</t>
  </si>
  <si>
    <t>Fuente: elaborado por Odepa con antecedentes proporcionados por las plantas lecheras.</t>
  </si>
  <si>
    <t xml:space="preserve">Fuente: elaborado por Odepa, con información del Servicio Nacional de Aduanas. </t>
  </si>
  <si>
    <t>Fuente: elaborado por Odepa, con información del Servicio Nacional de Aduanas.</t>
  </si>
  <si>
    <t xml:space="preserve"> Fuente: elaborado por Odepa con información del Servicio Nacional de Aduanas.</t>
  </si>
  <si>
    <t>Fuente: Odepa.</t>
  </si>
  <si>
    <t>Fuente : elaborado por Odepa con información del Servicio Nacional de Aduanas.</t>
  </si>
  <si>
    <t>E 2014</t>
  </si>
  <si>
    <t>Claudia Carbonell Piccardo</t>
  </si>
  <si>
    <t>Directora Nacional y Representante Legal</t>
  </si>
  <si>
    <t>Países Bajos</t>
  </si>
  <si>
    <t>Emiratos Árabes Unidos</t>
  </si>
  <si>
    <t>República Dominicana</t>
  </si>
  <si>
    <t>Territorio Británico en América</t>
  </si>
  <si>
    <t>Demás materias grasas de la leche</t>
  </si>
  <si>
    <t>Boletín de la leche: producción, recepción, precios y comercio exterior</t>
  </si>
  <si>
    <t>E 2015</t>
  </si>
  <si>
    <t>Granarolo Chile</t>
  </si>
  <si>
    <t>Bélgica</t>
  </si>
  <si>
    <t xml:space="preserve">Leche en polvo sin azúcar, materia grasa &lt;= al 1,5% </t>
  </si>
  <si>
    <t>Leche en polvo edulcorada, materia grasa &gt; 18% y &lt; 24%</t>
  </si>
  <si>
    <t>Leche en polvo edulcorada, materia grasa &gt; 24% y &lt; 26%</t>
  </si>
  <si>
    <t>Leche en estado líquido o semisólido sin azúcar</t>
  </si>
  <si>
    <t>Belice</t>
  </si>
  <si>
    <t>Nata edulcorada</t>
  </si>
  <si>
    <t>Quesos, los demás</t>
  </si>
  <si>
    <t>E 2016</t>
  </si>
  <si>
    <t>Años 2002 - 2016</t>
  </si>
  <si>
    <t>Suiza</t>
  </si>
  <si>
    <t>Jamaica</t>
  </si>
  <si>
    <t>Total ene - dic (A+B)</t>
  </si>
  <si>
    <t>Portugal</t>
  </si>
  <si>
    <t>Grecia</t>
  </si>
  <si>
    <t>Leche en polvo sin azúcar, materia grasa &gt;= 6% y &lt; 12%</t>
  </si>
  <si>
    <t>Leche en polvo sin azúcar, materia grasa &gt; 18% y &lt; 24%</t>
  </si>
  <si>
    <t>Consumo animal/autoconsumo</t>
  </si>
  <si>
    <t xml:space="preserve">Leche y nata sin concentrar, materia grasa &gt; 1% y  &lt;= 6% </t>
  </si>
  <si>
    <t>Leche en polvo edulcorada, materia grasa &gt;= 26%</t>
  </si>
  <si>
    <t>Queso fundido, excepto el rallado o en polvo</t>
  </si>
  <si>
    <t>Queso fundido</t>
  </si>
  <si>
    <t>Pastas lácteas para untar</t>
  </si>
  <si>
    <t>República Checa</t>
  </si>
  <si>
    <t>Parmesano y del tipo parmesano</t>
  </si>
  <si>
    <t>Leche y nata, sin concentrar, materia grasa &gt; 1% y &lt;= 6%</t>
  </si>
  <si>
    <t>Leche en polvo sin azúcar, materia grasa &gt;= 24% y &lt;  26%</t>
  </si>
  <si>
    <t>Leche en polvo sin azúcar, materia grasa &gt;= 26%</t>
  </si>
  <si>
    <t>Leche en polvo edulcorada, materia grasa &gt; 1,5% y &lt; 6%</t>
  </si>
  <si>
    <t>Demás leches y natas concentradas azucaradas</t>
  </si>
  <si>
    <t>Demás quesos</t>
  </si>
  <si>
    <t xml:space="preserve">Preparaciones para la alimentación infantil </t>
  </si>
  <si>
    <t>Bebidas con contenido lácteo &gt; al 50 %   (miles de litros)</t>
  </si>
  <si>
    <t>Singapur</t>
  </si>
  <si>
    <t xml:space="preserve">Leche y nata, sin concentrar, materia grasa &lt;=  1% </t>
  </si>
  <si>
    <t xml:space="preserve">Leche en polvo sin azúcar, materia grasa &lt;=  1,5% </t>
  </si>
  <si>
    <t/>
  </si>
  <si>
    <t>Total ene-dic</t>
  </si>
  <si>
    <t>Promedio ene-dic</t>
  </si>
  <si>
    <t>(*) Estimación Odepa. Elaborada a partir de la suma del boletín de Odepa, más la encuesta láctea menor del INE, más una estimación de la producción informal, el autoconsumo y el consumo animal. En 2012 se traspasaron tres empresas desde la encuesta láctea menor a la encuesta de recepción de Odepa, lo que explica en parte las variaciones parciales de ese año. 
(**) Estimación. La información de recepción de la láctea menor de 2016 considera una estimación del 4º trimestre del año.</t>
  </si>
  <si>
    <t>Años: 2004 - 2015 y proyección 2016</t>
  </si>
  <si>
    <t>Importaciones de leche en polvo por país de origen, año 2016</t>
  </si>
  <si>
    <t>Importaciones de quesos por país de origen, año 2016</t>
  </si>
  <si>
    <t>Exportaciones de leche en polvo por país de destino, año 2016</t>
  </si>
  <si>
    <t>Exportaciones de quesos por país de destino, año 2016</t>
  </si>
  <si>
    <t>Bebidas con contenido lácteo &gt; al 50%  (miles de litros)</t>
  </si>
  <si>
    <t>Bebidas con contenido lácteo &lt;= al 50% (miles de litros)</t>
  </si>
  <si>
    <t>Variación (2017/2016)</t>
  </si>
  <si>
    <t>Cualquier tipo, rallado o polvo</t>
  </si>
  <si>
    <t>E 2017</t>
  </si>
  <si>
    <t xml:space="preserve"> 17/16</t>
  </si>
  <si>
    <t>Años: 2016-2017</t>
  </si>
  <si>
    <t>Prolesur</t>
  </si>
  <si>
    <t xml:space="preserve"> </t>
  </si>
  <si>
    <t>2017/2016</t>
  </si>
  <si>
    <t>Austria</t>
  </si>
  <si>
    <t>India</t>
  </si>
  <si>
    <t>Finlandia</t>
  </si>
  <si>
    <t>Suecia</t>
  </si>
  <si>
    <t>Taiwán</t>
  </si>
  <si>
    <t>Las demás materias grasas de la leche</t>
  </si>
  <si>
    <t>Demás quesos frescos</t>
  </si>
  <si>
    <t>Filipinas</t>
  </si>
  <si>
    <t>Di-Watts</t>
  </si>
  <si>
    <t>Egipto</t>
  </si>
  <si>
    <t>Leche en polvo sin azúcar, materia grasa &gt; 1,5% y &lt; 6%</t>
  </si>
  <si>
    <t>Aruba</t>
  </si>
  <si>
    <t>Tailandia</t>
  </si>
  <si>
    <t>Leche en polvo sin azúcar, materia grasa &gt; 12% y &lt; 18%</t>
  </si>
  <si>
    <t>Leche en polvo edulcorada, materia grasa &gt;= al 26%</t>
  </si>
  <si>
    <t>Leche en polvo sin azúcar, materia grasa &gt; 18% y &lt;  24%</t>
  </si>
  <si>
    <t>Bebidas con contenido lácteo &lt;= al 50 %  (miles de litros)</t>
  </si>
  <si>
    <t>Leche entera en polvo</t>
  </si>
  <si>
    <t>Leche descremada en polvo</t>
  </si>
  <si>
    <t>Puerto Rico</t>
  </si>
  <si>
    <t>Turquía</t>
  </si>
  <si>
    <t>Queso de crema frescos</t>
  </si>
  <si>
    <t xml:space="preserve"> Fuente : Odepa.</t>
  </si>
  <si>
    <t>Haití</t>
  </si>
  <si>
    <t>$/litro real (sin iva) en $ de julio de 2017</t>
  </si>
  <si>
    <t>Promedio ene-jun</t>
  </si>
  <si>
    <t>Raúl Opitz G.</t>
  </si>
  <si>
    <t>Ucrania</t>
  </si>
  <si>
    <t>Leche en polvo sin azúcar, materia grasa = 18%</t>
  </si>
  <si>
    <t>Queso rallado o en polvo</t>
  </si>
  <si>
    <t xml:space="preserve">Cuadro 2A* </t>
  </si>
  <si>
    <t>* corresponde a la nueva información que incluye a las plantas Lactalis Purranque, Lactalis Melipilla y Lácteos Osorno.</t>
  </si>
  <si>
    <t xml:space="preserve">Cuadro 2B* </t>
  </si>
  <si>
    <t>Cuadro 5B</t>
  </si>
  <si>
    <t>Cuadro 3</t>
  </si>
  <si>
    <t>Origen de la leche recepcionada en plantas lecheras por regiones</t>
  </si>
  <si>
    <t>Región de origen</t>
  </si>
  <si>
    <t>Región de recepción</t>
  </si>
  <si>
    <t>Región del Biobío</t>
  </si>
  <si>
    <t>Región de Valparaíso</t>
  </si>
  <si>
    <t>Región de O´Higgins</t>
  </si>
  <si>
    <t>Región del Maule</t>
  </si>
  <si>
    <t>* las cifras incluye a las plantas Lactalis Purranque, Lactalis Melipilla y Lácteos Osorno.</t>
  </si>
  <si>
    <t>Lácteos Osorno*</t>
  </si>
  <si>
    <t>Cuadro 24</t>
  </si>
  <si>
    <t>Cuadro 28</t>
  </si>
  <si>
    <t>Cuadro Nº 5 A</t>
  </si>
  <si>
    <t>Cuadro Nº 5 B</t>
  </si>
  <si>
    <t xml:space="preserve">Recepción de leche y elaboración de productos lácteos en plantas lecheras </t>
  </si>
  <si>
    <t>Recepción de leche por empresa</t>
  </si>
  <si>
    <t>Empresas</t>
  </si>
  <si>
    <t>Cuadro Nº 28</t>
  </si>
  <si>
    <t>Cuadro 4A</t>
  </si>
  <si>
    <t>Cuadro 4B</t>
  </si>
  <si>
    <t>Cuadro Nº 2 A y B</t>
  </si>
  <si>
    <t>Recepción de leche y elaboración de productos lácteos en plantas lecheras (incluye nuevas plantas)</t>
  </si>
  <si>
    <t>Chile: Comercio exterior de lácteos</t>
  </si>
  <si>
    <t>Lácteos: Comercio exterior Chile - Mercosur</t>
  </si>
  <si>
    <t>Importaciones de productos lácteos, agosto 2017</t>
  </si>
  <si>
    <t>Exportaciones de productos lácteos, agosto 2017</t>
  </si>
  <si>
    <t>Balance de comercio exterior, agosto 2017</t>
  </si>
  <si>
    <t>Recepción de leche mensual, agosto 2017</t>
  </si>
  <si>
    <t>Importaciones de leche en polvo por país de origen, agosto 2017</t>
  </si>
  <si>
    <t>Importaciones de quesos por país de origen, agosto 2017</t>
  </si>
  <si>
    <t>Importaciones de quesos por variedades, agosto 2017</t>
  </si>
  <si>
    <t>Exportaciones de leche en polvo por país de destino, agosto 2017</t>
  </si>
  <si>
    <t>Exportaciones de quesos por país de destino, agosto 2017</t>
  </si>
  <si>
    <t>Exportaciones de quesos por variedades, agosto 2017</t>
  </si>
  <si>
    <t>Enero - agosto</t>
  </si>
  <si>
    <t>República Eslovaca</t>
  </si>
  <si>
    <t>Origen no precisado</t>
  </si>
  <si>
    <t>Leche en polvo edulcorada, materia grasa &gt; 1,5% y &lt;  6%</t>
  </si>
  <si>
    <t xml:space="preserve"> Enero - agosto 2017</t>
  </si>
  <si>
    <t>Subtotal ene-ago (A)</t>
  </si>
  <si>
    <t>Subtotal ene-ago (B)</t>
  </si>
  <si>
    <t>Subtotal ene-ago (A+B)</t>
  </si>
  <si>
    <t>Subtotal ene-ago</t>
  </si>
  <si>
    <t>ene-ago 2016</t>
  </si>
  <si>
    <t>ene-ago 2017</t>
  </si>
  <si>
    <t>Ene-ago 2016</t>
  </si>
  <si>
    <t>Ene-ago 2017</t>
  </si>
  <si>
    <t>Octubre 2017</t>
  </si>
  <si>
    <t>con información a agosto 2017</t>
  </si>
  <si>
    <t>Total ene-ago</t>
  </si>
  <si>
    <t>Enero-agosto</t>
  </si>
  <si>
    <t>Grupo Lactalis</t>
  </si>
  <si>
    <t>*Corresponde a una nueva empresa.</t>
  </si>
  <si>
    <t>Grupo Lactalis**</t>
  </si>
  <si>
    <t>**Para el año 2015 se contabiliza sólo la planta de Mulpulmo.</t>
  </si>
  <si>
    <t>Cuadro 27</t>
  </si>
  <si>
    <t>Cifras correspondientes al mes de agosto 2017</t>
  </si>
  <si>
    <t>Balance de comercio exterior enero-agosto</t>
  </si>
  <si>
    <t>BALANCE ENERO-AGOSTO</t>
  </si>
  <si>
    <t>Enero de 2013 a septiembre 2017</t>
  </si>
  <si>
    <t>Cuadro  6*</t>
  </si>
  <si>
    <t>Cuadro 5A*</t>
  </si>
  <si>
    <t>Cuadro 25*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</si>
</sst>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mm/yy"/>
    <numFmt numFmtId="166" formatCode="0.0"/>
    <numFmt numFmtId="167" formatCode="#,##0.0_);\(#,##0.0\)"/>
    <numFmt numFmtId="168" formatCode="0.0_)"/>
    <numFmt numFmtId="169" formatCode="0.0%"/>
    <numFmt numFmtId="170" formatCode="#,##0.0"/>
    <numFmt numFmtId="171" formatCode="00000000"/>
    <numFmt numFmtId="172" formatCode="_-* #,##0_-;\-* #,##0_-;_-* \-_-;_-@_-"/>
    <numFmt numFmtId="173" formatCode="_-* #,##0.00_-;\-* #,##0.00_-;_-* \-??_-;_-@_-"/>
    <numFmt numFmtId="174" formatCode="0.000"/>
    <numFmt numFmtId="175" formatCode="0.00000"/>
    <numFmt numFmtId="176" formatCode="#,##0_);\(#,##0\)"/>
  </numFmts>
  <fonts count="111">
    <font>
      <sz val="14"/>
      <name val="Arial MT"/>
      <family val="2"/>
    </font>
    <font>
      <sz val="11"/>
      <color indexed="8"/>
      <name val="Calibri"/>
      <family val="2"/>
    </font>
    <font>
      <sz val="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b/>
      <sz val="12"/>
      <name val="Arial"/>
      <family val="2"/>
    </font>
    <font>
      <b/>
      <sz val="16"/>
      <name val="Arial"/>
      <family val="2"/>
    </font>
    <font>
      <u val="single"/>
      <sz val="12"/>
      <color indexed="12"/>
      <name val="Arial MT"/>
      <family val="2"/>
    </font>
    <font>
      <u val="single"/>
      <sz val="8.4"/>
      <color indexed="12"/>
      <name val="Arial MT"/>
      <family val="2"/>
    </font>
    <font>
      <sz val="9"/>
      <name val="Arial MT"/>
      <family val="2"/>
    </font>
    <font>
      <b/>
      <sz val="9"/>
      <name val="Arial"/>
      <family val="2"/>
    </font>
    <font>
      <sz val="9"/>
      <name val="Arial"/>
      <family val="2"/>
    </font>
    <font>
      <sz val="8"/>
      <name val="Arial"/>
      <family val="2"/>
    </font>
    <font>
      <b/>
      <sz val="8"/>
      <name val="Arial"/>
      <family val="2"/>
    </font>
    <font>
      <u val="single"/>
      <sz val="9"/>
      <color indexed="12"/>
      <name val="Arial"/>
      <family val="2"/>
    </font>
    <font>
      <u val="single"/>
      <sz val="10"/>
      <color indexed="12"/>
      <name val="Arial"/>
      <family val="2"/>
    </font>
    <font>
      <sz val="12"/>
      <name val="Cambria"/>
      <family val="1"/>
    </font>
    <font>
      <sz val="10"/>
      <name val="Verdana"/>
      <family val="2"/>
    </font>
    <font>
      <sz val="11"/>
      <name val="Arial"/>
      <family val="2"/>
    </font>
    <font>
      <sz val="8"/>
      <name val="Arial MT"/>
      <family val="2"/>
    </font>
    <font>
      <i/>
      <sz val="9"/>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sz val="8"/>
      <color indexed="8"/>
      <name val="Arial"/>
      <family val="2"/>
    </font>
    <font>
      <sz val="9"/>
      <name val="Arail"/>
      <family val="0"/>
    </font>
    <font>
      <b/>
      <sz val="9"/>
      <name val="Arail"/>
      <family val="0"/>
    </font>
    <font>
      <sz val="10"/>
      <name val="Arail"/>
      <family val="0"/>
    </font>
    <font>
      <sz val="10"/>
      <name val="Arial MT"/>
      <family val="2"/>
    </font>
    <font>
      <sz val="11"/>
      <color indexed="17"/>
      <name val="Calibri"/>
      <family val="2"/>
    </font>
    <font>
      <b/>
      <sz val="15"/>
      <color indexed="56"/>
      <name val="Calibri"/>
      <family val="2"/>
    </font>
    <font>
      <b/>
      <sz val="11"/>
      <color indexed="56"/>
      <name val="Calibri"/>
      <family val="2"/>
    </font>
    <font>
      <i/>
      <sz val="11"/>
      <color indexed="38"/>
      <name val="Calibri"/>
      <family val="2"/>
    </font>
    <font>
      <b/>
      <sz val="13"/>
      <color indexed="56"/>
      <name val="Calibri"/>
      <family val="2"/>
    </font>
    <font>
      <sz val="20"/>
      <color indexed="12"/>
      <name val="Verdana"/>
      <family val="2"/>
    </font>
    <font>
      <b/>
      <sz val="12"/>
      <color indexed="63"/>
      <name val="Verdana"/>
      <family val="2"/>
    </font>
    <font>
      <sz val="18"/>
      <color indexed="55"/>
      <name val="Verdana"/>
      <family val="2"/>
    </font>
    <font>
      <sz val="9"/>
      <color indexed="8"/>
      <name val="Arial"/>
      <family val="2"/>
    </font>
    <font>
      <sz val="9"/>
      <color indexed="10"/>
      <name val="Arial"/>
      <family val="2"/>
    </font>
    <font>
      <sz val="9"/>
      <color indexed="8"/>
      <name val="Calibri"/>
      <family val="2"/>
    </font>
    <font>
      <sz val="11"/>
      <color indexed="8"/>
      <name val="Arial"/>
      <family val="2"/>
    </font>
    <font>
      <b/>
      <i/>
      <sz val="8"/>
      <color indexed="8"/>
      <name val="Arial"/>
      <family val="0"/>
    </font>
    <font>
      <b/>
      <sz val="8"/>
      <color indexed="8"/>
      <name val="Arial"/>
      <family val="0"/>
    </font>
    <font>
      <i/>
      <sz val="8"/>
      <color indexed="8"/>
      <name val="Arial"/>
      <family val="0"/>
    </font>
    <font>
      <sz val="14"/>
      <color indexed="8"/>
      <name val="Arial MT"/>
      <family val="0"/>
    </font>
    <font>
      <sz val="18"/>
      <color indexed="8"/>
      <name val="Arial"/>
      <family val="0"/>
    </font>
    <font>
      <b/>
      <sz val="9"/>
      <color indexed="8"/>
      <name val="Arial"/>
      <family val="0"/>
    </font>
    <font>
      <sz val="5.7"/>
      <color indexed="8"/>
      <name val="Arial"/>
      <family val="0"/>
    </font>
    <font>
      <sz val="6.9"/>
      <color indexed="8"/>
      <name val="Arial"/>
      <family val="0"/>
    </font>
    <font>
      <sz val="1"/>
      <color indexed="8"/>
      <name val="Arial"/>
      <family val="0"/>
    </font>
    <font>
      <sz val="1"/>
      <color indexed="8"/>
      <name val="Arial MT"/>
      <family val="0"/>
    </font>
    <font>
      <sz val="6.2"/>
      <color indexed="8"/>
      <name val="Arial"/>
      <family val="0"/>
    </font>
    <font>
      <sz val="8"/>
      <color indexed="8"/>
      <name val="Arial MT"/>
      <family val="0"/>
    </font>
    <font>
      <sz val="9.25"/>
      <color indexed="8"/>
      <name val="Arial"/>
      <family val="0"/>
    </font>
    <font>
      <b/>
      <sz val="8.75"/>
      <color indexed="8"/>
      <name val="Arial"/>
      <family val="0"/>
    </font>
    <font>
      <sz val="7"/>
      <color indexed="8"/>
      <name val="Arial"/>
      <family val="0"/>
    </font>
    <font>
      <sz val="6.7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3"/>
      <color theme="3"/>
      <name val="Calibri"/>
      <family val="2"/>
    </font>
    <font>
      <b/>
      <sz val="18"/>
      <color theme="3"/>
      <name val="Cambria"/>
      <family val="2"/>
    </font>
    <font>
      <b/>
      <sz val="11"/>
      <color theme="1"/>
      <name val="Calibri"/>
      <family val="2"/>
    </font>
    <font>
      <sz val="20"/>
      <color rgb="FF0066CC"/>
      <name val="Verdana"/>
      <family val="2"/>
    </font>
    <font>
      <b/>
      <sz val="12"/>
      <color rgb="FF333333"/>
      <name val="Verdana"/>
      <family val="2"/>
    </font>
    <font>
      <sz val="18"/>
      <color rgb="FF999999"/>
      <name val="Verdana"/>
      <family val="2"/>
    </font>
    <font>
      <sz val="11"/>
      <color rgb="FF000000"/>
      <name val="Calibri"/>
      <family val="2"/>
    </font>
    <font>
      <sz val="9"/>
      <color rgb="FF000000"/>
      <name val="Arial"/>
      <family val="2"/>
    </font>
    <font>
      <sz val="9"/>
      <color rgb="FFFF0000"/>
      <name val="Arial"/>
      <family val="2"/>
    </font>
    <font>
      <sz val="9"/>
      <color theme="1"/>
      <name val="Arial"/>
      <family val="2"/>
    </font>
    <font>
      <sz val="9"/>
      <color theme="1"/>
      <name val="Calibri"/>
      <family val="2"/>
    </font>
    <font>
      <sz val="11"/>
      <color theme="1"/>
      <name val="Arial"/>
      <family val="2"/>
    </font>
  </fonts>
  <fills count="71">
    <fill>
      <patternFill/>
    </fill>
    <fill>
      <patternFill patternType="gray125"/>
    </fill>
    <fill>
      <patternFill patternType="solid">
        <fgColor indexed="41"/>
        <bgColor indexed="64"/>
      </patternFill>
    </fill>
    <fill>
      <patternFill patternType="solid">
        <fgColor indexed="31"/>
        <bgColor indexed="64"/>
      </patternFill>
    </fill>
    <fill>
      <patternFill patternType="solid">
        <fgColor theme="4" tint="0.7999799847602844"/>
        <bgColor indexed="64"/>
      </patternFill>
    </fill>
    <fill>
      <patternFill patternType="solid">
        <fgColor indexed="29"/>
        <bgColor indexed="64"/>
      </patternFill>
    </fill>
    <fill>
      <patternFill patternType="solid">
        <fgColor indexed="45"/>
        <bgColor indexed="64"/>
      </patternFill>
    </fill>
    <fill>
      <patternFill patternType="solid">
        <fgColor theme="5" tint="0.7999799847602844"/>
        <bgColor indexed="64"/>
      </patternFill>
    </fill>
    <fill>
      <patternFill patternType="solid">
        <fgColor indexed="26"/>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45"/>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right/>
      <top/>
      <bottom style="thick">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thick">
        <color theme="4" tint="0.49998000264167786"/>
      </bottom>
    </border>
    <border>
      <left/>
      <right/>
      <top/>
      <bottom style="medium">
        <color indexed="49"/>
      </bottom>
    </border>
    <border>
      <left/>
      <right/>
      <top/>
      <bottom style="medium">
        <color indexed="30"/>
      </bottom>
    </border>
    <border>
      <left/>
      <right/>
      <top/>
      <bottom style="medium">
        <color theme="4" tint="0.39998000860214233"/>
      </bottom>
    </border>
    <border>
      <left/>
      <right/>
      <top style="thin">
        <color indexed="49"/>
      </top>
      <bottom style="double">
        <color indexed="49"/>
      </bottom>
    </border>
    <border>
      <left/>
      <right/>
      <top style="thin">
        <color indexed="62"/>
      </top>
      <bottom style="double">
        <color indexed="62"/>
      </bottom>
    </border>
    <border>
      <left/>
      <right/>
      <top style="thin">
        <color theme="4"/>
      </top>
      <bottom style="double">
        <color theme="4"/>
      </bottom>
    </border>
    <border>
      <left/>
      <right style="thin">
        <color indexed="8"/>
      </right>
      <top style="thin">
        <color indexed="8"/>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bottom style="thin">
        <color indexed="8"/>
      </bottom>
    </border>
    <border>
      <left style="thin">
        <color indexed="8"/>
      </left>
      <right/>
      <top style="thin">
        <color indexed="8"/>
      </top>
      <bottom/>
    </border>
    <border>
      <left style="thin">
        <color indexed="8"/>
      </left>
      <right/>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bottom/>
    </border>
    <border>
      <left style="thin">
        <color indexed="8"/>
      </left>
      <right style="thin">
        <color indexed="8"/>
      </right>
      <top style="thin"/>
      <bottom/>
    </border>
    <border>
      <left style="thin">
        <color indexed="8"/>
      </left>
      <right style="thin">
        <color indexed="8"/>
      </right>
      <top style="thin"/>
      <bottom style="thin"/>
    </border>
    <border>
      <left/>
      <right style="thin">
        <color indexed="8"/>
      </right>
      <top style="thin"/>
      <bottom style="thin"/>
    </border>
    <border>
      <left/>
      <right style="thin">
        <color indexed="8"/>
      </right>
      <top style="thin"/>
      <bottom/>
    </border>
    <border>
      <left style="thin">
        <color indexed="8"/>
      </left>
      <right style="thin"/>
      <top style="thin">
        <color indexed="8"/>
      </top>
      <bottom style="thin"/>
    </border>
    <border>
      <left style="thin">
        <color indexed="8"/>
      </left>
      <right style="thin">
        <color indexed="8"/>
      </right>
      <top style="thin"/>
      <bottom style="thin">
        <color indexed="8"/>
      </bottom>
    </border>
    <border>
      <left/>
      <right style="thin">
        <color indexed="8"/>
      </right>
      <top style="thin"/>
      <bottom style="thin">
        <color indexed="8"/>
      </bottom>
    </border>
    <border>
      <left style="thin">
        <color indexed="8"/>
      </left>
      <right style="thin"/>
      <top style="thin"/>
      <bottom style="thin">
        <color indexed="8"/>
      </bottom>
    </border>
    <border>
      <left style="thin">
        <color indexed="8"/>
      </left>
      <right style="thin"/>
      <top/>
      <bottom/>
    </border>
    <border>
      <left style="thin">
        <color indexed="8"/>
      </left>
      <right style="thin">
        <color indexed="8"/>
      </right>
      <top/>
      <bottom style="thin"/>
    </border>
    <border>
      <left style="thin"/>
      <right style="thin"/>
      <top/>
      <bottom style="thin"/>
    </border>
    <border>
      <left/>
      <right style="thin">
        <color indexed="8"/>
      </right>
      <top/>
      <bottom style="thin"/>
    </border>
    <border>
      <left style="thin">
        <color indexed="8"/>
      </left>
      <right style="thin"/>
      <top style="thin">
        <color indexed="8"/>
      </top>
      <bottom/>
    </border>
    <border>
      <left/>
      <right style="thin"/>
      <top/>
      <bottom/>
    </border>
    <border>
      <left style="thin">
        <color indexed="8"/>
      </left>
      <right/>
      <top style="thin"/>
      <bottom style="thin">
        <color indexed="8"/>
      </bottom>
    </border>
    <border>
      <left style="thin"/>
      <right/>
      <top/>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right/>
      <top/>
      <bottom style="thin">
        <color indexed="8"/>
      </bottom>
    </border>
    <border>
      <left style="thin"/>
      <right style="thin">
        <color indexed="8"/>
      </right>
      <top/>
      <bottom style="thin">
        <color indexed="8"/>
      </bottom>
    </border>
    <border>
      <left style="thin"/>
      <right style="thin"/>
      <top style="thin"/>
      <bottom/>
    </border>
    <border>
      <left style="thin">
        <color indexed="8"/>
      </left>
      <right style="thin"/>
      <top style="thin"/>
      <bottom/>
    </border>
    <border>
      <left style="thin"/>
      <right/>
      <top/>
      <bottom style="thin"/>
    </border>
    <border>
      <left/>
      <right/>
      <top/>
      <bottom style="thin"/>
    </border>
    <border>
      <left/>
      <right style="thin"/>
      <top/>
      <bottom style="thin"/>
    </border>
    <border>
      <left style="thin"/>
      <right style="thin">
        <color indexed="8"/>
      </right>
      <top/>
      <bottom/>
    </border>
    <border>
      <left style="thin"/>
      <right style="thin">
        <color indexed="8"/>
      </right>
      <top/>
      <bottom style="thin"/>
    </border>
    <border>
      <left style="thin">
        <color indexed="8"/>
      </left>
      <right style="thin"/>
      <top/>
      <bottom style="thin"/>
    </border>
    <border>
      <left/>
      <right/>
      <top style="thin"/>
      <bottom style="thin">
        <color indexed="8"/>
      </bottom>
    </border>
    <border>
      <left style="thin">
        <color indexed="8"/>
      </left>
      <right/>
      <top style="thin"/>
      <bottom/>
    </border>
    <border>
      <left style="thin">
        <color indexed="8"/>
      </left>
      <right style="thin"/>
      <top/>
      <bottom style="thin">
        <color indexed="8"/>
      </bottom>
    </border>
  </borders>
  <cellStyleXfs count="4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35" fillId="3"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35" fillId="3"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35" fillId="3" borderId="0" applyNumberFormat="0" applyBorder="0" applyAlignment="0" applyProtection="0"/>
    <xf numFmtId="0" fontId="1" fillId="5" borderId="0" applyNumberFormat="0" applyBorder="0" applyAlignment="0" applyProtection="0"/>
    <xf numFmtId="0" fontId="35" fillId="6"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35" fillId="6"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35" fillId="6" borderId="0" applyNumberFormat="0" applyBorder="0" applyAlignment="0" applyProtection="0"/>
    <xf numFmtId="0" fontId="1" fillId="8" borderId="0" applyNumberFormat="0" applyBorder="0" applyAlignment="0" applyProtection="0"/>
    <xf numFmtId="0" fontId="35" fillId="9"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35" fillId="9"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35" fillId="9" borderId="0" applyNumberFormat="0" applyBorder="0" applyAlignment="0" applyProtection="0"/>
    <xf numFmtId="0" fontId="1" fillId="2" borderId="0" applyNumberFormat="0" applyBorder="0" applyAlignment="0" applyProtection="0"/>
    <xf numFmtId="0" fontId="35" fillId="11"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35" fillId="11"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35" fillId="11" borderId="0" applyNumberFormat="0" applyBorder="0" applyAlignment="0" applyProtection="0"/>
    <xf numFmtId="0" fontId="1" fillId="13" borderId="0" applyNumberFormat="0" applyBorder="0" applyAlignment="0" applyProtection="0"/>
    <xf numFmtId="0" fontId="35"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35" fillId="14" borderId="0" applyNumberFormat="0" applyBorder="0" applyAlignment="0" applyProtection="0"/>
    <xf numFmtId="0" fontId="85" fillId="15" borderId="0" applyNumberFormat="0" applyBorder="0" applyAlignment="0" applyProtection="0"/>
    <xf numFmtId="0" fontId="85" fillId="15" borderId="0" applyNumberFormat="0" applyBorder="0" applyAlignment="0" applyProtection="0"/>
    <xf numFmtId="0" fontId="35" fillId="14" borderId="0" applyNumberFormat="0" applyBorder="0" applyAlignment="0" applyProtection="0"/>
    <xf numFmtId="0" fontId="1" fillId="8" borderId="0" applyNumberFormat="0" applyBorder="0" applyAlignment="0" applyProtection="0"/>
    <xf numFmtId="0" fontId="35" fillId="16"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35" fillId="16"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35" fillId="16"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35" fillId="19"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35" fillId="19" borderId="0" applyNumberFormat="0" applyBorder="0" applyAlignment="0" applyProtection="0"/>
    <xf numFmtId="0" fontId="1" fillId="5" borderId="0" applyNumberFormat="0" applyBorder="0" applyAlignment="0" applyProtection="0"/>
    <xf numFmtId="0" fontId="35" fillId="21"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35" fillId="21" borderId="0" applyNumberFormat="0" applyBorder="0" applyAlignment="0" applyProtection="0"/>
    <xf numFmtId="0" fontId="85" fillId="22" borderId="0" applyNumberFormat="0" applyBorder="0" applyAlignment="0" applyProtection="0"/>
    <xf numFmtId="0" fontId="85" fillId="22" borderId="0" applyNumberFormat="0" applyBorder="0" applyAlignment="0" applyProtection="0"/>
    <xf numFmtId="0" fontId="35" fillId="21"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35" fillId="24"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35" fillId="24" borderId="0" applyNumberFormat="0" applyBorder="0" applyAlignment="0" applyProtection="0"/>
    <xf numFmtId="0" fontId="1" fillId="18" borderId="0" applyNumberFormat="0" applyBorder="0" applyAlignment="0" applyProtection="0"/>
    <xf numFmtId="0" fontId="35" fillId="11"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35" fillId="11"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35" fillId="11" borderId="0" applyNumberFormat="0" applyBorder="0" applyAlignment="0" applyProtection="0"/>
    <xf numFmtId="0" fontId="1" fillId="27" borderId="0" applyNumberFormat="0" applyBorder="0" applyAlignment="0" applyProtection="0"/>
    <xf numFmtId="0" fontId="35" fillId="1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35" fillId="1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35" fillId="19" borderId="0" applyNumberFormat="0" applyBorder="0" applyAlignment="0" applyProtection="0"/>
    <xf numFmtId="0" fontId="1" fillId="23" borderId="0" applyNumberFormat="0" applyBorder="0" applyAlignment="0" applyProtection="0"/>
    <xf numFmtId="0" fontId="35" fillId="29"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35" fillId="29"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35" fillId="29"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36" fillId="32"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36" fillId="32" borderId="0" applyNumberFormat="0" applyBorder="0" applyAlignment="0" applyProtection="0"/>
    <xf numFmtId="0" fontId="3" fillId="5" borderId="0" applyNumberFormat="0" applyBorder="0" applyAlignment="0" applyProtection="0"/>
    <xf numFmtId="0" fontId="36" fillId="21"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36" fillId="21"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36" fillId="21"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36" fillId="24" borderId="0" applyNumberFormat="0" applyBorder="0" applyAlignment="0" applyProtection="0"/>
    <xf numFmtId="0" fontId="86" fillId="35" borderId="0" applyNumberFormat="0" applyBorder="0" applyAlignment="0" applyProtection="0"/>
    <xf numFmtId="0" fontId="86" fillId="35" borderId="0" applyNumberFormat="0" applyBorder="0" applyAlignment="0" applyProtection="0"/>
    <xf numFmtId="0" fontId="36" fillId="24" borderId="0" applyNumberFormat="0" applyBorder="0" applyAlignment="0" applyProtection="0"/>
    <xf numFmtId="0" fontId="3" fillId="18" borderId="0" applyNumberFormat="0" applyBorder="0" applyAlignment="0" applyProtection="0"/>
    <xf numFmtId="0" fontId="36" fillId="3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6" fillId="36" borderId="0" applyNumberFormat="0" applyBorder="0" applyAlignment="0" applyProtection="0"/>
    <xf numFmtId="0" fontId="86" fillId="37" borderId="0" applyNumberFormat="0" applyBorder="0" applyAlignment="0" applyProtection="0"/>
    <xf numFmtId="0" fontId="86" fillId="37" borderId="0" applyNumberFormat="0" applyBorder="0" applyAlignment="0" applyProtection="0"/>
    <xf numFmtId="0" fontId="36" fillId="36" borderId="0" applyNumberFormat="0" applyBorder="0" applyAlignment="0" applyProtection="0"/>
    <xf numFmtId="0" fontId="3" fillId="31" borderId="0" applyNumberFormat="0" applyBorder="0" applyAlignment="0" applyProtection="0"/>
    <xf numFmtId="0" fontId="36" fillId="38"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38"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36" fillId="38" borderId="0" applyNumberFormat="0" applyBorder="0" applyAlignment="0" applyProtection="0"/>
    <xf numFmtId="0" fontId="3" fillId="5" borderId="0" applyNumberFormat="0" applyBorder="0" applyAlignment="0" applyProtection="0"/>
    <xf numFmtId="0" fontId="36" fillId="40"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6" fillId="40"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36" fillId="40" borderId="0" applyNumberFormat="0" applyBorder="0" applyAlignment="0" applyProtection="0"/>
    <xf numFmtId="0" fontId="37" fillId="9"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37" fillId="9"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37" fillId="9" borderId="0" applyNumberFormat="0" applyBorder="0" applyAlignment="0" applyProtection="0"/>
    <xf numFmtId="0" fontId="87" fillId="42" borderId="0" applyNumberFormat="0" applyBorder="0" applyAlignment="0" applyProtection="0"/>
    <xf numFmtId="0" fontId="4" fillId="43" borderId="1" applyNumberFormat="0" applyAlignment="0" applyProtection="0"/>
    <xf numFmtId="0" fontId="38" fillId="44" borderId="1" applyNumberFormat="0" applyAlignment="0" applyProtection="0"/>
    <xf numFmtId="0" fontId="88" fillId="45" borderId="2" applyNumberFormat="0" applyAlignment="0" applyProtection="0"/>
    <xf numFmtId="0" fontId="88" fillId="45" borderId="2" applyNumberFormat="0" applyAlignment="0" applyProtection="0"/>
    <xf numFmtId="0" fontId="88" fillId="45" borderId="2" applyNumberFormat="0" applyAlignment="0" applyProtection="0"/>
    <xf numFmtId="0" fontId="38" fillId="44" borderId="1" applyNumberFormat="0" applyAlignment="0" applyProtection="0"/>
    <xf numFmtId="0" fontId="88" fillId="45" borderId="2" applyNumberFormat="0" applyAlignment="0" applyProtection="0"/>
    <xf numFmtId="0" fontId="88" fillId="45" borderId="2" applyNumberFormat="0" applyAlignment="0" applyProtection="0"/>
    <xf numFmtId="0" fontId="38" fillId="44" borderId="1" applyNumberFormat="0" applyAlignment="0" applyProtection="0"/>
    <xf numFmtId="0" fontId="5" fillId="46" borderId="3" applyNumberFormat="0" applyAlignment="0" applyProtection="0"/>
    <xf numFmtId="0" fontId="39" fillId="47" borderId="3" applyNumberFormat="0" applyAlignment="0" applyProtection="0"/>
    <xf numFmtId="0" fontId="89" fillId="48" borderId="4" applyNumberFormat="0" applyAlignment="0" applyProtection="0"/>
    <xf numFmtId="0" fontId="89" fillId="48" borderId="4" applyNumberFormat="0" applyAlignment="0" applyProtection="0"/>
    <xf numFmtId="0" fontId="89" fillId="48" borderId="4" applyNumberFormat="0" applyAlignment="0" applyProtection="0"/>
    <xf numFmtId="0" fontId="39" fillId="47" borderId="3" applyNumberFormat="0" applyAlignment="0" applyProtection="0"/>
    <xf numFmtId="0" fontId="89" fillId="48" borderId="4" applyNumberFormat="0" applyAlignment="0" applyProtection="0"/>
    <xf numFmtId="0" fontId="89" fillId="48" borderId="4" applyNumberFormat="0" applyAlignment="0" applyProtection="0"/>
    <xf numFmtId="0" fontId="39" fillId="47" borderId="3" applyNumberFormat="0" applyAlignment="0" applyProtection="0"/>
    <xf numFmtId="0" fontId="6" fillId="0" borderId="5" applyNumberFormat="0" applyFill="0" applyAlignment="0" applyProtection="0"/>
    <xf numFmtId="0" fontId="40" fillId="0" borderId="5"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40" fillId="0" borderId="5" applyNumberFormat="0" applyFill="0" applyAlignment="0" applyProtection="0"/>
    <xf numFmtId="0" fontId="90" fillId="0" borderId="6" applyNumberFormat="0" applyFill="0" applyAlignment="0" applyProtection="0"/>
    <xf numFmtId="0" fontId="90" fillId="0" borderId="6" applyNumberFormat="0" applyFill="0" applyAlignment="0" applyProtection="0"/>
    <xf numFmtId="0" fontId="40" fillId="0" borderId="5" applyNumberFormat="0" applyFill="0" applyAlignment="0" applyProtection="0"/>
    <xf numFmtId="0" fontId="91" fillId="0" borderId="7" applyNumberFormat="0" applyFill="0" applyAlignment="0" applyProtection="0"/>
    <xf numFmtId="0" fontId="7" fillId="0" borderId="0" applyNumberFormat="0" applyFill="0" applyBorder="0" applyAlignment="0" applyProtection="0"/>
    <xf numFmtId="0" fontId="4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1" fillId="0" borderId="0" applyNumberFormat="0" applyFill="0" applyBorder="0" applyAlignment="0" applyProtection="0"/>
    <xf numFmtId="0" fontId="3" fillId="31" borderId="0" applyNumberFormat="0" applyBorder="0" applyAlignment="0" applyProtection="0"/>
    <xf numFmtId="0" fontId="36" fillId="49"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36" fillId="49" borderId="0" applyNumberFormat="0" applyBorder="0" applyAlignment="0" applyProtection="0"/>
    <xf numFmtId="0" fontId="86" fillId="50" borderId="0" applyNumberFormat="0" applyBorder="0" applyAlignment="0" applyProtection="0"/>
    <xf numFmtId="0" fontId="86" fillId="50" borderId="0" applyNumberFormat="0" applyBorder="0" applyAlignment="0" applyProtection="0"/>
    <xf numFmtId="0" fontId="36" fillId="49" borderId="0" applyNumberFormat="0" applyBorder="0" applyAlignment="0" applyProtection="0"/>
    <xf numFmtId="0" fontId="3" fillId="51" borderId="0" applyNumberFormat="0" applyBorder="0" applyAlignment="0" applyProtection="0"/>
    <xf numFmtId="0" fontId="36" fillId="52"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36" fillId="52" borderId="0" applyNumberFormat="0" applyBorder="0" applyAlignment="0" applyProtection="0"/>
    <xf numFmtId="0" fontId="86" fillId="53" borderId="0" applyNumberFormat="0" applyBorder="0" applyAlignment="0" applyProtection="0"/>
    <xf numFmtId="0" fontId="86" fillId="53" borderId="0" applyNumberFormat="0" applyBorder="0" applyAlignment="0" applyProtection="0"/>
    <xf numFmtId="0" fontId="36" fillId="52" borderId="0" applyNumberFormat="0" applyBorder="0" applyAlignment="0" applyProtection="0"/>
    <xf numFmtId="0" fontId="3" fillId="54" borderId="0" applyNumberFormat="0" applyBorder="0" applyAlignment="0" applyProtection="0"/>
    <xf numFmtId="0" fontId="36" fillId="55" borderId="0" applyNumberFormat="0" applyBorder="0" applyAlignment="0" applyProtection="0"/>
    <xf numFmtId="0" fontId="86" fillId="56" borderId="0" applyNumberFormat="0" applyBorder="0" applyAlignment="0" applyProtection="0"/>
    <xf numFmtId="0" fontId="86" fillId="56" borderId="0" applyNumberFormat="0" applyBorder="0" applyAlignment="0" applyProtection="0"/>
    <xf numFmtId="0" fontId="86" fillId="56" borderId="0" applyNumberFormat="0" applyBorder="0" applyAlignment="0" applyProtection="0"/>
    <xf numFmtId="0" fontId="36" fillId="55" borderId="0" applyNumberFormat="0" applyBorder="0" applyAlignment="0" applyProtection="0"/>
    <xf numFmtId="0" fontId="86" fillId="56" borderId="0" applyNumberFormat="0" applyBorder="0" applyAlignment="0" applyProtection="0"/>
    <xf numFmtId="0" fontId="86" fillId="56" borderId="0" applyNumberFormat="0" applyBorder="0" applyAlignment="0" applyProtection="0"/>
    <xf numFmtId="0" fontId="36" fillId="55" borderId="0" applyNumberFormat="0" applyBorder="0" applyAlignment="0" applyProtection="0"/>
    <xf numFmtId="0" fontId="3" fillId="57" borderId="0" applyNumberFormat="0" applyBorder="0" applyAlignment="0" applyProtection="0"/>
    <xf numFmtId="0" fontId="36" fillId="36"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36" fillId="36" borderId="0" applyNumberFormat="0" applyBorder="0" applyAlignment="0" applyProtection="0"/>
    <xf numFmtId="0" fontId="86" fillId="58" borderId="0" applyNumberFormat="0" applyBorder="0" applyAlignment="0" applyProtection="0"/>
    <xf numFmtId="0" fontId="86" fillId="58" borderId="0" applyNumberFormat="0" applyBorder="0" applyAlignment="0" applyProtection="0"/>
    <xf numFmtId="0" fontId="36" fillId="36" borderId="0" applyNumberFormat="0" applyBorder="0" applyAlignment="0" applyProtection="0"/>
    <xf numFmtId="0" fontId="3" fillId="31" borderId="0" applyNumberFormat="0" applyBorder="0" applyAlignment="0" applyProtection="0"/>
    <xf numFmtId="0" fontId="36" fillId="38"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36" fillId="38" borderId="0" applyNumberFormat="0" applyBorder="0" applyAlignment="0" applyProtection="0"/>
    <xf numFmtId="0" fontId="86" fillId="59" borderId="0" applyNumberFormat="0" applyBorder="0" applyAlignment="0" applyProtection="0"/>
    <xf numFmtId="0" fontId="86" fillId="59" borderId="0" applyNumberFormat="0" applyBorder="0" applyAlignment="0" applyProtection="0"/>
    <xf numFmtId="0" fontId="36" fillId="38" borderId="0" applyNumberFormat="0" applyBorder="0" applyAlignment="0" applyProtection="0"/>
    <xf numFmtId="0" fontId="3" fillId="60" borderId="0" applyNumberFormat="0" applyBorder="0" applyAlignment="0" applyProtection="0"/>
    <xf numFmtId="0" fontId="36" fillId="61"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36" fillId="61" borderId="0" applyNumberFormat="0" applyBorder="0" applyAlignment="0" applyProtection="0"/>
    <xf numFmtId="0" fontId="86" fillId="62" borderId="0" applyNumberFormat="0" applyBorder="0" applyAlignment="0" applyProtection="0"/>
    <xf numFmtId="0" fontId="86" fillId="62" borderId="0" applyNumberFormat="0" applyBorder="0" applyAlignment="0" applyProtection="0"/>
    <xf numFmtId="0" fontId="36" fillId="61" borderId="0" applyNumberFormat="0" applyBorder="0" applyAlignment="0" applyProtection="0"/>
    <xf numFmtId="0" fontId="8" fillId="23" borderId="1" applyNumberFormat="0" applyAlignment="0" applyProtection="0"/>
    <xf numFmtId="0" fontId="42" fillId="16" borderId="1" applyNumberFormat="0" applyAlignment="0" applyProtection="0"/>
    <xf numFmtId="0" fontId="93" fillId="63" borderId="2" applyNumberFormat="0" applyAlignment="0" applyProtection="0"/>
    <xf numFmtId="0" fontId="93" fillId="63" borderId="2" applyNumberFormat="0" applyAlignment="0" applyProtection="0"/>
    <xf numFmtId="0" fontId="93" fillId="63" borderId="2" applyNumberFormat="0" applyAlignment="0" applyProtection="0"/>
    <xf numFmtId="0" fontId="42" fillId="16" borderId="1" applyNumberFormat="0" applyAlignment="0" applyProtection="0"/>
    <xf numFmtId="0" fontId="93" fillId="63" borderId="2" applyNumberFormat="0" applyAlignment="0" applyProtection="0"/>
    <xf numFmtId="0" fontId="93" fillId="63" borderId="2" applyNumberFormat="0" applyAlignment="0" applyProtection="0"/>
    <xf numFmtId="0" fontId="42" fillId="16" borderId="1" applyNumberFormat="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9" fillId="64" borderId="0" applyNumberFormat="0" applyBorder="0" applyAlignment="0" applyProtection="0"/>
    <xf numFmtId="0" fontId="43" fillId="6" borderId="0" applyNumberFormat="0" applyBorder="0" applyAlignment="0" applyProtection="0"/>
    <xf numFmtId="0" fontId="94" fillId="65" borderId="0" applyNumberFormat="0" applyBorder="0" applyAlignment="0" applyProtection="0"/>
    <xf numFmtId="0" fontId="94" fillId="65" borderId="0" applyNumberFormat="0" applyBorder="0" applyAlignment="0" applyProtection="0"/>
    <xf numFmtId="0" fontId="94" fillId="65" borderId="0" applyNumberFormat="0" applyBorder="0" applyAlignment="0" applyProtection="0"/>
    <xf numFmtId="0" fontId="43" fillId="6" borderId="0" applyNumberFormat="0" applyBorder="0" applyAlignment="0" applyProtection="0"/>
    <xf numFmtId="0" fontId="94" fillId="65" borderId="0" applyNumberFormat="0" applyBorder="0" applyAlignment="0" applyProtection="0"/>
    <xf numFmtId="0" fontId="94" fillId="65" borderId="0" applyNumberFormat="0" applyBorder="0" applyAlignment="0" applyProtection="0"/>
    <xf numFmtId="0" fontId="43" fillId="6" borderId="0" applyNumberFormat="0" applyBorder="0" applyAlignment="0" applyProtection="0"/>
    <xf numFmtId="173" fontId="0" fillId="0" borderId="0" applyFill="0" applyBorder="0" applyAlignment="0" applyProtection="0"/>
    <xf numFmtId="172" fontId="0"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3" borderId="0" applyNumberFormat="0" applyBorder="0" applyAlignment="0" applyProtection="0"/>
    <xf numFmtId="0" fontId="44" fillId="66" borderId="0" applyNumberFormat="0" applyBorder="0" applyAlignment="0" applyProtection="0"/>
    <xf numFmtId="0" fontId="95" fillId="67" borderId="0" applyNumberFormat="0" applyBorder="0" applyAlignment="0" applyProtection="0"/>
    <xf numFmtId="0" fontId="95" fillId="67" borderId="0" applyNumberFormat="0" applyBorder="0" applyAlignment="0" applyProtection="0"/>
    <xf numFmtId="0" fontId="95" fillId="67" borderId="0" applyNumberFormat="0" applyBorder="0" applyAlignment="0" applyProtection="0"/>
    <xf numFmtId="0" fontId="44" fillId="66" borderId="0" applyNumberFormat="0" applyBorder="0" applyAlignment="0" applyProtection="0"/>
    <xf numFmtId="0" fontId="95" fillId="67" borderId="0" applyNumberFormat="0" applyBorder="0" applyAlignment="0" applyProtection="0"/>
    <xf numFmtId="0" fontId="95" fillId="67" borderId="0" applyNumberFormat="0" applyBorder="0" applyAlignment="0" applyProtection="0"/>
    <xf numFmtId="0" fontId="44" fillId="66" borderId="0" applyNumberFormat="0" applyBorder="0" applyAlignment="0" applyProtection="0"/>
    <xf numFmtId="0" fontId="11" fillId="0" borderId="0">
      <alignment/>
      <protection/>
    </xf>
    <xf numFmtId="0" fontId="85" fillId="0" borderId="0">
      <alignment/>
      <protection/>
    </xf>
    <xf numFmtId="0" fontId="2"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85" fillId="0" borderId="0">
      <alignment/>
      <protection/>
    </xf>
    <xf numFmtId="0" fontId="2" fillId="0" borderId="0">
      <alignment/>
      <protection/>
    </xf>
    <xf numFmtId="0" fontId="85"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8" borderId="8" applyNumberFormat="0" applyAlignment="0" applyProtection="0"/>
    <xf numFmtId="0" fontId="2" fillId="68" borderId="8" applyNumberFormat="0" applyFont="0" applyAlignment="0" applyProtection="0"/>
    <xf numFmtId="0" fontId="2" fillId="68" borderId="8" applyNumberFormat="0" applyFont="0" applyAlignment="0" applyProtection="0"/>
    <xf numFmtId="0" fontId="85" fillId="69" borderId="9" applyNumberFormat="0" applyFont="0" applyAlignment="0" applyProtection="0"/>
    <xf numFmtId="0" fontId="85" fillId="69" borderId="9" applyNumberFormat="0" applyFont="0" applyAlignment="0" applyProtection="0"/>
    <xf numFmtId="0" fontId="85" fillId="69" borderId="9" applyNumberFormat="0" applyFont="0" applyAlignment="0" applyProtection="0"/>
    <xf numFmtId="0" fontId="2" fillId="68" borderId="8" applyNumberFormat="0" applyFont="0" applyAlignment="0" applyProtection="0"/>
    <xf numFmtId="0" fontId="85" fillId="69" borderId="9" applyNumberFormat="0" applyFont="0" applyAlignment="0" applyProtection="0"/>
    <xf numFmtId="0" fontId="85" fillId="69" borderId="9" applyNumberFormat="0" applyFont="0" applyAlignment="0" applyProtection="0"/>
    <xf numFmtId="0" fontId="2" fillId="68" borderId="8" applyNumberFormat="0" applyFont="0" applyAlignment="0" applyProtection="0"/>
    <xf numFmtId="9" fontId="0"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2" fillId="43" borderId="10" applyNumberFormat="0" applyAlignment="0" applyProtection="0"/>
    <xf numFmtId="0" fontId="45" fillId="44" borderId="10" applyNumberFormat="0" applyAlignment="0" applyProtection="0"/>
    <xf numFmtId="0" fontId="96" fillId="45" borderId="11" applyNumberFormat="0" applyAlignment="0" applyProtection="0"/>
    <xf numFmtId="0" fontId="96" fillId="45" borderId="11" applyNumberFormat="0" applyAlignment="0" applyProtection="0"/>
    <xf numFmtId="0" fontId="96" fillId="45" borderId="11" applyNumberFormat="0" applyAlignment="0" applyProtection="0"/>
    <xf numFmtId="0" fontId="45" fillId="44" borderId="10" applyNumberFormat="0" applyAlignment="0" applyProtection="0"/>
    <xf numFmtId="0" fontId="96" fillId="45" borderId="11" applyNumberFormat="0" applyAlignment="0" applyProtection="0"/>
    <xf numFmtId="0" fontId="96" fillId="45" borderId="11" applyNumberFormat="0" applyAlignment="0" applyProtection="0"/>
    <xf numFmtId="0" fontId="45" fillId="44" borderId="10" applyNumberFormat="0" applyAlignment="0" applyProtection="0"/>
    <xf numFmtId="0" fontId="13"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7"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48"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48" fillId="0" borderId="12" applyNumberFormat="0" applyFill="0" applyAlignment="0" applyProtection="0"/>
    <xf numFmtId="0" fontId="50" fillId="0" borderId="0" applyNumberFormat="0" applyFill="0" applyBorder="0" applyAlignment="0" applyProtection="0"/>
    <xf numFmtId="0" fontId="16" fillId="0" borderId="13" applyNumberFormat="0" applyFill="0" applyAlignment="0" applyProtection="0"/>
    <xf numFmtId="0" fontId="49" fillId="0" borderId="13" applyNumberFormat="0" applyFill="0" applyAlignment="0" applyProtection="0"/>
    <xf numFmtId="0" fontId="99" fillId="0" borderId="14" applyNumberFormat="0" applyFill="0" applyAlignment="0" applyProtection="0"/>
    <xf numFmtId="0" fontId="99" fillId="0" borderId="14" applyNumberFormat="0" applyFill="0" applyAlignment="0" applyProtection="0"/>
    <xf numFmtId="0" fontId="99" fillId="0" borderId="14" applyNumberFormat="0" applyFill="0" applyAlignment="0" applyProtection="0"/>
    <xf numFmtId="0" fontId="49" fillId="0" borderId="13" applyNumberFormat="0" applyFill="0" applyAlignment="0" applyProtection="0"/>
    <xf numFmtId="0" fontId="99" fillId="0" borderId="14" applyNumberFormat="0" applyFill="0" applyAlignment="0" applyProtection="0"/>
    <xf numFmtId="0" fontId="99" fillId="0" borderId="14" applyNumberFormat="0" applyFill="0" applyAlignment="0" applyProtection="0"/>
    <xf numFmtId="0" fontId="49" fillId="0" borderId="13" applyNumberFormat="0" applyFill="0" applyAlignment="0" applyProtection="0"/>
    <xf numFmtId="0" fontId="7" fillId="0" borderId="15" applyNumberFormat="0" applyFill="0" applyAlignment="0" applyProtection="0"/>
    <xf numFmtId="0" fontId="41" fillId="0" borderId="16"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41" fillId="0" borderId="16" applyNumberFormat="0" applyFill="0" applyAlignment="0" applyProtection="0"/>
    <xf numFmtId="0" fontId="92" fillId="0" borderId="17" applyNumberFormat="0" applyFill="0" applyAlignment="0" applyProtection="0"/>
    <xf numFmtId="0" fontId="92" fillId="0" borderId="17" applyNumberFormat="0" applyFill="0" applyAlignment="0" applyProtection="0"/>
    <xf numFmtId="0" fontId="41" fillId="0" borderId="16"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7" fillId="0" borderId="18" applyNumberFormat="0" applyFill="0" applyAlignment="0" applyProtection="0"/>
    <xf numFmtId="0" fontId="51" fillId="0" borderId="19"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0" fontId="51" fillId="0" borderId="19" applyNumberFormat="0" applyFill="0" applyAlignment="0" applyProtection="0"/>
    <xf numFmtId="0" fontId="101" fillId="0" borderId="20" applyNumberFormat="0" applyFill="0" applyAlignment="0" applyProtection="0"/>
    <xf numFmtId="0" fontId="101" fillId="0" borderId="20" applyNumberFormat="0" applyFill="0" applyAlignment="0" applyProtection="0"/>
    <xf numFmtId="0" fontId="51" fillId="0" borderId="19" applyNumberFormat="0" applyFill="0" applyAlignment="0" applyProtection="0"/>
  </cellStyleXfs>
  <cellXfs count="601">
    <xf numFmtId="0" fontId="0" fillId="0" borderId="0" xfId="0" applyAlignment="1">
      <alignment/>
    </xf>
    <xf numFmtId="0" fontId="18" fillId="0" borderId="0" xfId="0" applyFont="1" applyAlignment="1">
      <alignment/>
    </xf>
    <xf numFmtId="0" fontId="19" fillId="0" borderId="0" xfId="0" applyFont="1" applyBorder="1" applyAlignment="1">
      <alignment horizontal="center"/>
    </xf>
    <xf numFmtId="0" fontId="20" fillId="0" borderId="0" xfId="0" applyFont="1" applyBorder="1" applyAlignment="1">
      <alignment horizontal="center"/>
    </xf>
    <xf numFmtId="165" fontId="18" fillId="0" borderId="0" xfId="0" applyNumberFormat="1" applyFont="1" applyAlignment="1">
      <alignment horizontal="center"/>
    </xf>
    <xf numFmtId="0" fontId="18" fillId="0" borderId="0" xfId="0" applyFont="1" applyAlignment="1">
      <alignment horizontal="center"/>
    </xf>
    <xf numFmtId="0" fontId="21" fillId="0" borderId="0" xfId="286" applyNumberFormat="1" applyFont="1" applyFill="1" applyBorder="1" applyAlignment="1" applyProtection="1">
      <alignment horizontal="center"/>
      <protection/>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5" fillId="0" borderId="0" xfId="0" applyFont="1" applyAlignment="1">
      <alignment/>
    </xf>
    <xf numFmtId="0" fontId="25" fillId="0" borderId="0" xfId="0" applyFont="1" applyBorder="1" applyAlignment="1">
      <alignment/>
    </xf>
    <xf numFmtId="0" fontId="25" fillId="0" borderId="0" xfId="0" applyFont="1" applyBorder="1" applyAlignment="1">
      <alignment horizontal="left"/>
    </xf>
    <xf numFmtId="0" fontId="25" fillId="0" borderId="0" xfId="0" applyFont="1" applyBorder="1" applyAlignment="1" applyProtection="1">
      <alignment horizontal="center" vertical="center"/>
      <protection/>
    </xf>
    <xf numFmtId="0" fontId="25" fillId="0" borderId="0" xfId="0" applyFont="1" applyAlignment="1" applyProtection="1">
      <alignment horizontal="center" vertical="center"/>
      <protection/>
    </xf>
    <xf numFmtId="0" fontId="25" fillId="0" borderId="21" xfId="0" applyFont="1" applyBorder="1" applyAlignment="1" applyProtection="1">
      <alignment horizontal="center" vertical="center"/>
      <protection/>
    </xf>
    <xf numFmtId="0" fontId="25" fillId="0" borderId="22" xfId="0" applyFont="1" applyBorder="1" applyAlignment="1" applyProtection="1">
      <alignment/>
      <protection/>
    </xf>
    <xf numFmtId="0" fontId="25" fillId="0" borderId="23" xfId="0" applyFont="1" applyBorder="1" applyAlignment="1" applyProtection="1">
      <alignment horizontal="center" vertical="center"/>
      <protection/>
    </xf>
    <xf numFmtId="0" fontId="25" fillId="0" borderId="24" xfId="0" applyFont="1" applyBorder="1" applyAlignment="1" applyProtection="1">
      <alignment horizontal="center"/>
      <protection/>
    </xf>
    <xf numFmtId="37" fontId="25" fillId="0" borderId="25" xfId="0" applyNumberFormat="1" applyFont="1" applyBorder="1" applyAlignment="1" applyProtection="1">
      <alignment/>
      <protection/>
    </xf>
    <xf numFmtId="166" fontId="25" fillId="0" borderId="25" xfId="0" applyNumberFormat="1" applyFont="1" applyBorder="1" applyAlignment="1" applyProtection="1">
      <alignment/>
      <protection/>
    </xf>
    <xf numFmtId="167" fontId="25" fillId="0" borderId="25" xfId="0" applyNumberFormat="1" applyFont="1" applyBorder="1" applyAlignment="1" applyProtection="1">
      <alignment horizontal="right"/>
      <protection/>
    </xf>
    <xf numFmtId="167" fontId="25" fillId="0" borderId="0" xfId="0" applyNumberFormat="1" applyFont="1" applyBorder="1" applyAlignment="1" applyProtection="1">
      <alignment horizontal="right"/>
      <protection/>
    </xf>
    <xf numFmtId="0" fontId="25" fillId="0" borderId="0" xfId="0" applyFont="1" applyBorder="1" applyAlignment="1" applyProtection="1">
      <alignment horizontal="center"/>
      <protection/>
    </xf>
    <xf numFmtId="37" fontId="25" fillId="0" borderId="24" xfId="0" applyNumberFormat="1" applyFont="1" applyBorder="1" applyAlignment="1" applyProtection="1">
      <alignment/>
      <protection/>
    </xf>
    <xf numFmtId="166" fontId="25" fillId="0" borderId="24" xfId="0" applyNumberFormat="1" applyFont="1" applyBorder="1" applyAlignment="1" applyProtection="1">
      <alignment/>
      <protection/>
    </xf>
    <xf numFmtId="0" fontId="25" fillId="0" borderId="0" xfId="0" applyFont="1" applyBorder="1" applyAlignment="1" applyProtection="1">
      <alignment/>
      <protection/>
    </xf>
    <xf numFmtId="0" fontId="25" fillId="0" borderId="25" xfId="0" applyFont="1" applyBorder="1" applyAlignment="1" applyProtection="1">
      <alignment/>
      <protection/>
    </xf>
    <xf numFmtId="0" fontId="25" fillId="0" borderId="26" xfId="0" applyFont="1" applyBorder="1" applyAlignment="1" applyProtection="1">
      <alignment/>
      <protection/>
    </xf>
    <xf numFmtId="0" fontId="25" fillId="0" borderId="23" xfId="0" applyFont="1" applyBorder="1" applyAlignment="1" applyProtection="1">
      <alignment/>
      <protection/>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5" fillId="0" borderId="26" xfId="0" applyFont="1" applyBorder="1" applyAlignment="1">
      <alignment/>
    </xf>
    <xf numFmtId="0" fontId="25" fillId="0" borderId="24" xfId="0" applyFont="1" applyBorder="1" applyAlignment="1">
      <alignment/>
    </xf>
    <xf numFmtId="0" fontId="25" fillId="0" borderId="25" xfId="0" applyFont="1" applyBorder="1" applyAlignment="1">
      <alignment/>
    </xf>
    <xf numFmtId="0" fontId="25" fillId="0" borderId="25" xfId="0" applyFont="1" applyBorder="1" applyAlignment="1">
      <alignment horizontal="center"/>
    </xf>
    <xf numFmtId="0" fontId="25" fillId="0" borderId="22" xfId="0" applyFont="1" applyBorder="1" applyAlignment="1">
      <alignment/>
    </xf>
    <xf numFmtId="0" fontId="25" fillId="0" borderId="23" xfId="0" applyFont="1" applyBorder="1" applyAlignment="1">
      <alignment horizontal="center"/>
    </xf>
    <xf numFmtId="16" fontId="25" fillId="0" borderId="23" xfId="0" applyNumberFormat="1" applyFont="1" applyBorder="1" applyAlignment="1">
      <alignment horizontal="center"/>
    </xf>
    <xf numFmtId="0" fontId="25" fillId="0" borderId="24" xfId="0" applyFont="1" applyBorder="1" applyAlignment="1">
      <alignment horizontal="left"/>
    </xf>
    <xf numFmtId="3" fontId="25" fillId="0" borderId="24" xfId="0" applyNumberFormat="1" applyFont="1" applyBorder="1" applyAlignment="1">
      <alignment/>
    </xf>
    <xf numFmtId="168" fontId="25" fillId="0" borderId="25" xfId="0" applyNumberFormat="1" applyFont="1" applyBorder="1" applyAlignment="1" applyProtection="1">
      <alignment horizontal="right"/>
      <protection/>
    </xf>
    <xf numFmtId="3" fontId="25" fillId="0" borderId="24" xfId="0" applyNumberFormat="1" applyFont="1" applyBorder="1" applyAlignment="1">
      <alignment/>
    </xf>
    <xf numFmtId="3" fontId="25" fillId="0" borderId="25" xfId="0" applyNumberFormat="1" applyFont="1" applyBorder="1" applyAlignment="1">
      <alignment horizontal="right"/>
    </xf>
    <xf numFmtId="3" fontId="25" fillId="0" borderId="22" xfId="0" applyNumberFormat="1" applyFont="1" applyBorder="1" applyAlignment="1">
      <alignment/>
    </xf>
    <xf numFmtId="0" fontId="25" fillId="0" borderId="27" xfId="0" applyFont="1" applyBorder="1" applyAlignment="1">
      <alignment horizontal="left"/>
    </xf>
    <xf numFmtId="0" fontId="25" fillId="0" borderId="28" xfId="0" applyFont="1" applyBorder="1" applyAlignment="1">
      <alignment horizontal="left"/>
    </xf>
    <xf numFmtId="3" fontId="25" fillId="0" borderId="0" xfId="0" applyNumberFormat="1" applyFont="1" applyAlignment="1">
      <alignment/>
    </xf>
    <xf numFmtId="0" fontId="26" fillId="0" borderId="0" xfId="0" applyFont="1" applyAlignment="1">
      <alignment/>
    </xf>
    <xf numFmtId="0" fontId="24" fillId="0" borderId="0" xfId="0" applyFont="1" applyBorder="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center"/>
    </xf>
    <xf numFmtId="0" fontId="26" fillId="0" borderId="0" xfId="0" applyFont="1" applyAlignment="1">
      <alignment horizontal="center"/>
    </xf>
    <xf numFmtId="3" fontId="26" fillId="0" borderId="0" xfId="0" applyNumberFormat="1" applyFont="1" applyBorder="1" applyAlignment="1">
      <alignment horizontal="right"/>
    </xf>
    <xf numFmtId="3" fontId="26" fillId="0" borderId="0" xfId="0" applyNumberFormat="1" applyFont="1" applyAlignment="1">
      <alignment/>
    </xf>
    <xf numFmtId="3" fontId="26" fillId="0" borderId="0" xfId="0" applyNumberFormat="1" applyFont="1" applyBorder="1" applyAlignment="1">
      <alignment/>
    </xf>
    <xf numFmtId="0" fontId="26" fillId="0" borderId="0" xfId="0" applyFont="1" applyBorder="1" applyAlignment="1">
      <alignment/>
    </xf>
    <xf numFmtId="0" fontId="25" fillId="0" borderId="0" xfId="0" applyFont="1" applyBorder="1" applyAlignment="1">
      <alignment horizontal="center"/>
    </xf>
    <xf numFmtId="0" fontId="25" fillId="0" borderId="0" xfId="0" applyFont="1" applyAlignment="1">
      <alignment horizontal="center"/>
    </xf>
    <xf numFmtId="0" fontId="25" fillId="0" borderId="27" xfId="0" applyFont="1" applyBorder="1" applyAlignment="1">
      <alignment horizontal="center"/>
    </xf>
    <xf numFmtId="0" fontId="25" fillId="0" borderId="27" xfId="0" applyFont="1" applyBorder="1" applyAlignment="1">
      <alignment/>
    </xf>
    <xf numFmtId="0" fontId="25" fillId="0" borderId="28" xfId="0" applyFont="1" applyBorder="1" applyAlignment="1">
      <alignment horizontal="center"/>
    </xf>
    <xf numFmtId="0" fontId="25" fillId="0" borderId="29" xfId="0" applyFont="1" applyBorder="1" applyAlignment="1">
      <alignment horizontal="center"/>
    </xf>
    <xf numFmtId="0" fontId="25" fillId="0" borderId="21" xfId="0" applyFont="1" applyBorder="1" applyAlignment="1">
      <alignment horizontal="center"/>
    </xf>
    <xf numFmtId="3" fontId="25" fillId="0" borderId="21" xfId="0" applyNumberFormat="1" applyFont="1" applyBorder="1" applyAlignment="1">
      <alignment/>
    </xf>
    <xf numFmtId="166" fontId="25" fillId="0" borderId="27" xfId="0" applyNumberFormat="1" applyFont="1" applyBorder="1" applyAlignment="1">
      <alignment/>
    </xf>
    <xf numFmtId="166" fontId="25" fillId="0" borderId="0" xfId="0" applyNumberFormat="1" applyFont="1" applyBorder="1" applyAlignment="1">
      <alignment/>
    </xf>
    <xf numFmtId="3" fontId="25" fillId="0" borderId="0" xfId="0" applyNumberFormat="1" applyFont="1" applyBorder="1" applyAlignment="1">
      <alignment/>
    </xf>
    <xf numFmtId="166" fontId="25" fillId="0" borderId="24" xfId="0" applyNumberFormat="1" applyFont="1" applyBorder="1" applyAlignment="1">
      <alignment/>
    </xf>
    <xf numFmtId="166" fontId="25" fillId="0" borderId="25" xfId="0" applyNumberFormat="1" applyFont="1" applyBorder="1" applyAlignment="1">
      <alignment/>
    </xf>
    <xf numFmtId="3" fontId="25" fillId="0" borderId="0" xfId="0" applyNumberFormat="1" applyFont="1" applyBorder="1" applyAlignment="1">
      <alignment horizontal="center"/>
    </xf>
    <xf numFmtId="3" fontId="25" fillId="0" borderId="28" xfId="0" applyNumberFormat="1" applyFont="1" applyBorder="1" applyAlignment="1">
      <alignment/>
    </xf>
    <xf numFmtId="166" fontId="25" fillId="0" borderId="28" xfId="0" applyNumberFormat="1" applyFont="1" applyBorder="1" applyAlignment="1">
      <alignment/>
    </xf>
    <xf numFmtId="166" fontId="25" fillId="0" borderId="29" xfId="0" applyNumberFormat="1" applyFont="1" applyBorder="1" applyAlignment="1">
      <alignment/>
    </xf>
    <xf numFmtId="0" fontId="25" fillId="0" borderId="30" xfId="0" applyFont="1" applyBorder="1" applyAlignment="1">
      <alignment/>
    </xf>
    <xf numFmtId="3" fontId="25" fillId="0" borderId="31" xfId="0" applyNumberFormat="1" applyFont="1" applyBorder="1" applyAlignment="1">
      <alignment/>
    </xf>
    <xf numFmtId="166" fontId="25" fillId="0" borderId="31" xfId="0" applyNumberFormat="1" applyFont="1" applyBorder="1" applyAlignment="1">
      <alignment/>
    </xf>
    <xf numFmtId="0" fontId="25" fillId="0" borderId="26" xfId="0" applyFont="1" applyBorder="1" applyAlignment="1">
      <alignment horizontal="center"/>
    </xf>
    <xf numFmtId="0" fontId="25" fillId="0" borderId="24" xfId="0" applyFont="1" applyBorder="1" applyAlignment="1">
      <alignment horizontal="center"/>
    </xf>
    <xf numFmtId="0" fontId="25" fillId="0" borderId="28" xfId="0" applyFont="1" applyBorder="1" applyAlignment="1" applyProtection="1">
      <alignment horizontal="center"/>
      <protection/>
    </xf>
    <xf numFmtId="4" fontId="25" fillId="0" borderId="24" xfId="0" applyNumberFormat="1" applyFont="1" applyBorder="1" applyAlignment="1">
      <alignment horizontal="center"/>
    </xf>
    <xf numFmtId="4" fontId="25" fillId="0" borderId="25" xfId="0" applyNumberFormat="1" applyFont="1" applyBorder="1" applyAlignment="1">
      <alignment horizontal="center"/>
    </xf>
    <xf numFmtId="2" fontId="25" fillId="0" borderId="22" xfId="0" applyNumberFormat="1" applyFont="1" applyBorder="1" applyAlignment="1">
      <alignment horizontal="center"/>
    </xf>
    <xf numFmtId="2" fontId="25" fillId="0" borderId="23" xfId="0" applyNumberFormat="1" applyFont="1" applyBorder="1" applyAlignment="1">
      <alignment horizontal="center"/>
    </xf>
    <xf numFmtId="2" fontId="25" fillId="0" borderId="0" xfId="0" applyNumberFormat="1" applyFont="1" applyBorder="1" applyAlignment="1">
      <alignment horizontal="center"/>
    </xf>
    <xf numFmtId="166" fontId="25" fillId="0" borderId="0" xfId="0" applyNumberFormat="1" applyFont="1" applyBorder="1" applyAlignment="1" applyProtection="1">
      <alignment horizontal="right"/>
      <protection/>
    </xf>
    <xf numFmtId="0" fontId="25" fillId="0" borderId="0" xfId="0" applyFont="1" applyBorder="1" applyAlignment="1" applyProtection="1">
      <alignment horizontal="left"/>
      <protection/>
    </xf>
    <xf numFmtId="0" fontId="25" fillId="0" borderId="28" xfId="0" applyFont="1" applyBorder="1" applyAlignment="1">
      <alignment horizontal="center" vertical="center"/>
    </xf>
    <xf numFmtId="0" fontId="25" fillId="0" borderId="21" xfId="0" applyFont="1" applyBorder="1" applyAlignment="1">
      <alignment/>
    </xf>
    <xf numFmtId="0" fontId="25" fillId="0" borderId="21"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24" xfId="0" applyFont="1" applyBorder="1" applyAlignment="1">
      <alignment vertical="center"/>
    </xf>
    <xf numFmtId="0" fontId="25" fillId="0" borderId="25" xfId="0" applyFont="1" applyBorder="1" applyAlignment="1">
      <alignment horizontal="center" vertical="center"/>
    </xf>
    <xf numFmtId="3" fontId="25" fillId="0" borderId="29" xfId="0" applyNumberFormat="1" applyFont="1" applyBorder="1" applyAlignment="1">
      <alignment/>
    </xf>
    <xf numFmtId="166" fontId="25" fillId="0" borderId="25" xfId="0" applyNumberFormat="1" applyFont="1" applyBorder="1" applyAlignment="1">
      <alignment horizontal="right"/>
    </xf>
    <xf numFmtId="3" fontId="25" fillId="0" borderId="25" xfId="0" applyNumberFormat="1" applyFont="1" applyBorder="1" applyAlignment="1">
      <alignment/>
    </xf>
    <xf numFmtId="0" fontId="25" fillId="0" borderId="31" xfId="0" applyFont="1" applyBorder="1" applyAlignment="1">
      <alignment/>
    </xf>
    <xf numFmtId="0" fontId="25" fillId="0" borderId="29" xfId="0" applyFont="1" applyBorder="1" applyAlignment="1">
      <alignment/>
    </xf>
    <xf numFmtId="170" fontId="25" fillId="0" borderId="25" xfId="0" applyNumberFormat="1" applyFont="1" applyBorder="1" applyAlignment="1">
      <alignment/>
    </xf>
    <xf numFmtId="0" fontId="25" fillId="0" borderId="32" xfId="0" applyFont="1" applyBorder="1" applyAlignment="1">
      <alignment/>
    </xf>
    <xf numFmtId="3" fontId="25" fillId="0" borderId="32" xfId="0" applyNumberFormat="1" applyFont="1" applyBorder="1" applyAlignment="1">
      <alignment/>
    </xf>
    <xf numFmtId="170" fontId="25" fillId="0" borderId="24" xfId="0" applyNumberFormat="1" applyFont="1" applyBorder="1" applyAlignment="1">
      <alignment/>
    </xf>
    <xf numFmtId="0" fontId="25" fillId="0" borderId="32" xfId="0" applyFont="1" applyBorder="1" applyAlignment="1">
      <alignment horizontal="center"/>
    </xf>
    <xf numFmtId="170" fontId="25" fillId="0" borderId="0" xfId="0" applyNumberFormat="1" applyFont="1" applyBorder="1" applyAlignment="1">
      <alignment/>
    </xf>
    <xf numFmtId="0" fontId="25" fillId="0" borderId="33" xfId="0" applyFont="1" applyBorder="1" applyAlignment="1">
      <alignment/>
    </xf>
    <xf numFmtId="0" fontId="25" fillId="0" borderId="23" xfId="0" applyFont="1" applyBorder="1" applyAlignment="1">
      <alignment/>
    </xf>
    <xf numFmtId="0" fontId="28" fillId="0" borderId="0" xfId="286" applyNumberFormat="1" applyFont="1" applyFill="1" applyBorder="1" applyAlignment="1" applyProtection="1">
      <alignment/>
      <protection/>
    </xf>
    <xf numFmtId="166" fontId="25" fillId="0" borderId="0" xfId="298" applyNumberFormat="1" applyFont="1" applyFill="1" applyBorder="1" applyAlignment="1" applyProtection="1">
      <alignment/>
      <protection/>
    </xf>
    <xf numFmtId="16" fontId="25" fillId="0" borderId="22" xfId="0" applyNumberFormat="1" applyFont="1" applyBorder="1" applyAlignment="1">
      <alignment horizontal="center"/>
    </xf>
    <xf numFmtId="0" fontId="25" fillId="0" borderId="0" xfId="0" applyNumberFormat="1" applyFont="1" applyBorder="1" applyAlignment="1">
      <alignment/>
    </xf>
    <xf numFmtId="0" fontId="25" fillId="0" borderId="31" xfId="0" applyFont="1" applyBorder="1" applyAlignment="1">
      <alignment horizontal="left"/>
    </xf>
    <xf numFmtId="0" fontId="26" fillId="0" borderId="0" xfId="0" applyNumberFormat="1" applyFont="1" applyBorder="1" applyAlignment="1">
      <alignment/>
    </xf>
    <xf numFmtId="170" fontId="25" fillId="0" borderId="0" xfId="343" applyNumberFormat="1" applyFont="1" applyFill="1" applyBorder="1" applyAlignment="1" applyProtection="1">
      <alignment/>
      <protection/>
    </xf>
    <xf numFmtId="170" fontId="25" fillId="0" borderId="0" xfId="0" applyNumberFormat="1" applyFont="1" applyAlignment="1">
      <alignment/>
    </xf>
    <xf numFmtId="170" fontId="25" fillId="0" borderId="0" xfId="298" applyNumberFormat="1" applyFont="1" applyFill="1" applyBorder="1" applyAlignment="1" applyProtection="1">
      <alignment/>
      <protection/>
    </xf>
    <xf numFmtId="170" fontId="25" fillId="0" borderId="25" xfId="297" applyNumberFormat="1" applyFont="1" applyFill="1" applyBorder="1" applyAlignment="1" applyProtection="1">
      <alignment/>
      <protection/>
    </xf>
    <xf numFmtId="166" fontId="25" fillId="0" borderId="0" xfId="0" applyNumberFormat="1" applyFont="1" applyAlignment="1">
      <alignment/>
    </xf>
    <xf numFmtId="3" fontId="25" fillId="0" borderId="25" xfId="297" applyNumberFormat="1" applyFont="1" applyFill="1" applyBorder="1" applyAlignment="1" applyProtection="1">
      <alignment/>
      <protection/>
    </xf>
    <xf numFmtId="170" fontId="24" fillId="0" borderId="0" xfId="0" applyNumberFormat="1" applyFont="1" applyBorder="1" applyAlignment="1">
      <alignment/>
    </xf>
    <xf numFmtId="3" fontId="24" fillId="0" borderId="0" xfId="297" applyNumberFormat="1" applyFont="1" applyFill="1" applyBorder="1" applyAlignment="1" applyProtection="1">
      <alignment/>
      <protection/>
    </xf>
    <xf numFmtId="9" fontId="25" fillId="0" borderId="0" xfId="0" applyNumberFormat="1" applyFont="1" applyAlignment="1">
      <alignment/>
    </xf>
    <xf numFmtId="2" fontId="25" fillId="0" borderId="0" xfId="0" applyNumberFormat="1" applyFont="1" applyAlignment="1">
      <alignment/>
    </xf>
    <xf numFmtId="3" fontId="24" fillId="0" borderId="0" xfId="0" applyNumberFormat="1" applyFont="1" applyAlignment="1">
      <alignment/>
    </xf>
    <xf numFmtId="0" fontId="25" fillId="0" borderId="0" xfId="0" applyNumberFormat="1" applyFont="1" applyBorder="1" applyAlignment="1">
      <alignment horizontal="center"/>
    </xf>
    <xf numFmtId="0" fontId="25" fillId="0" borderId="34" xfId="0" applyFont="1" applyBorder="1" applyAlignment="1">
      <alignment horizontal="center"/>
    </xf>
    <xf numFmtId="0" fontId="25" fillId="0" borderId="35" xfId="0" applyFont="1" applyBorder="1" applyAlignment="1">
      <alignment horizontal="center"/>
    </xf>
    <xf numFmtId="171" fontId="25" fillId="0" borderId="34" xfId="0" applyNumberFormat="1" applyFont="1" applyBorder="1" applyAlignment="1">
      <alignment/>
    </xf>
    <xf numFmtId="171" fontId="25" fillId="0" borderId="35" xfId="0" applyNumberFormat="1" applyFont="1" applyBorder="1" applyAlignment="1">
      <alignment/>
    </xf>
    <xf numFmtId="0" fontId="25" fillId="0" borderId="35" xfId="0" applyFont="1" applyBorder="1" applyAlignment="1">
      <alignment/>
    </xf>
    <xf numFmtId="170" fontId="25" fillId="0" borderId="26" xfId="0" applyNumberFormat="1" applyFont="1" applyBorder="1" applyAlignment="1">
      <alignment horizontal="center"/>
    </xf>
    <xf numFmtId="170" fontId="25" fillId="0" borderId="27" xfId="0" applyNumberFormat="1" applyFont="1" applyBorder="1" applyAlignment="1">
      <alignment horizontal="center"/>
    </xf>
    <xf numFmtId="170" fontId="25" fillId="0" borderId="24" xfId="0" applyNumberFormat="1" applyFont="1" applyBorder="1" applyAlignment="1">
      <alignment horizontal="center"/>
    </xf>
    <xf numFmtId="173" fontId="25" fillId="0" borderId="0" xfId="297" applyFont="1" applyFill="1" applyBorder="1" applyAlignment="1" applyProtection="1">
      <alignment/>
      <protection/>
    </xf>
    <xf numFmtId="169" fontId="25" fillId="0" borderId="0" xfId="0" applyNumberFormat="1" applyFont="1" applyAlignment="1">
      <alignment/>
    </xf>
    <xf numFmtId="0" fontId="2" fillId="0" borderId="0" xfId="0" applyFont="1" applyAlignment="1">
      <alignment/>
    </xf>
    <xf numFmtId="0" fontId="2" fillId="0" borderId="0" xfId="0" applyFont="1" applyBorder="1" applyAlignment="1">
      <alignment/>
    </xf>
    <xf numFmtId="16" fontId="25" fillId="0" borderId="0" xfId="0" applyNumberFormat="1" applyFont="1" applyBorder="1" applyAlignment="1">
      <alignment horizontal="center"/>
    </xf>
    <xf numFmtId="9" fontId="25" fillId="0" borderId="0" xfId="0" applyNumberFormat="1" applyFont="1" applyBorder="1" applyAlignment="1">
      <alignment/>
    </xf>
    <xf numFmtId="170" fontId="25" fillId="0" borderId="21" xfId="0" applyNumberFormat="1" applyFont="1" applyBorder="1" applyAlignment="1">
      <alignment/>
    </xf>
    <xf numFmtId="172" fontId="25" fillId="0" borderId="0" xfId="298" applyFont="1" applyFill="1" applyBorder="1" applyAlignment="1" applyProtection="1">
      <alignment/>
      <protection/>
    </xf>
    <xf numFmtId="169" fontId="25" fillId="0" borderId="0" xfId="0" applyNumberFormat="1" applyFont="1" applyBorder="1" applyAlignment="1">
      <alignment/>
    </xf>
    <xf numFmtId="170" fontId="23" fillId="0" borderId="0" xfId="0" applyNumberFormat="1" applyFont="1" applyAlignment="1">
      <alignment/>
    </xf>
    <xf numFmtId="0" fontId="23" fillId="0" borderId="0" xfId="0" applyFont="1" applyBorder="1" applyAlignment="1">
      <alignment/>
    </xf>
    <xf numFmtId="3" fontId="23" fillId="0" borderId="0" xfId="0" applyNumberFormat="1" applyFont="1" applyBorder="1" applyAlignment="1">
      <alignment/>
    </xf>
    <xf numFmtId="10" fontId="23" fillId="0" borderId="0" xfId="0" applyNumberFormat="1" applyFont="1" applyAlignment="1">
      <alignment/>
    </xf>
    <xf numFmtId="0" fontId="25" fillId="0" borderId="24" xfId="0" applyFont="1" applyBorder="1" applyAlignment="1" applyProtection="1">
      <alignment/>
      <protection/>
    </xf>
    <xf numFmtId="0" fontId="25" fillId="0" borderId="27" xfId="0" applyFont="1" applyBorder="1" applyAlignment="1" applyProtection="1">
      <alignment/>
      <protection/>
    </xf>
    <xf numFmtId="0" fontId="25" fillId="0" borderId="24" xfId="0" applyFont="1" applyBorder="1" applyAlignment="1" applyProtection="1">
      <alignment horizontal="center" vertical="center"/>
      <protection/>
    </xf>
    <xf numFmtId="3" fontId="25" fillId="0" borderId="25" xfId="0" applyNumberFormat="1" applyFont="1" applyBorder="1" applyAlignment="1" applyProtection="1">
      <alignment/>
      <protection/>
    </xf>
    <xf numFmtId="3" fontId="25" fillId="0" borderId="24" xfId="0" applyNumberFormat="1" applyFont="1" applyBorder="1" applyAlignment="1" applyProtection="1">
      <alignment/>
      <protection/>
    </xf>
    <xf numFmtId="37" fontId="25" fillId="0" borderId="24" xfId="0" applyNumberFormat="1" applyFont="1" applyBorder="1" applyAlignment="1" applyProtection="1">
      <alignment/>
      <protection/>
    </xf>
    <xf numFmtId="37" fontId="25" fillId="0" borderId="25" xfId="0" applyNumberFormat="1" applyFont="1" applyBorder="1" applyAlignment="1" applyProtection="1">
      <alignment/>
      <protection/>
    </xf>
    <xf numFmtId="0" fontId="26" fillId="0" borderId="30" xfId="0" applyFont="1" applyBorder="1" applyAlignment="1" applyProtection="1">
      <alignment/>
      <protection/>
    </xf>
    <xf numFmtId="0" fontId="25" fillId="0" borderId="31" xfId="0" applyFont="1" applyBorder="1" applyAlignment="1" applyProtection="1">
      <alignment/>
      <protection/>
    </xf>
    <xf numFmtId="0" fontId="26" fillId="0" borderId="0" xfId="0" applyFont="1" applyBorder="1" applyAlignment="1" applyProtection="1">
      <alignment horizontal="center"/>
      <protection/>
    </xf>
    <xf numFmtId="0" fontId="26" fillId="0" borderId="0" xfId="0" applyFont="1" applyBorder="1" applyAlignment="1">
      <alignment horizontal="center"/>
    </xf>
    <xf numFmtId="0" fontId="26" fillId="0" borderId="0" xfId="0" applyFont="1" applyBorder="1" applyAlignment="1" applyProtection="1">
      <alignment/>
      <protection/>
    </xf>
    <xf numFmtId="37" fontId="26" fillId="0" borderId="0" xfId="0" applyNumberFormat="1" applyFont="1" applyBorder="1" applyAlignment="1" applyProtection="1">
      <alignment horizontal="right"/>
      <protection/>
    </xf>
    <xf numFmtId="0" fontId="26" fillId="0" borderId="25" xfId="0" applyFont="1" applyBorder="1" applyAlignment="1" applyProtection="1">
      <alignment horizontal="left"/>
      <protection/>
    </xf>
    <xf numFmtId="0" fontId="26" fillId="0" borderId="0" xfId="0" applyFont="1" applyBorder="1" applyAlignment="1" applyProtection="1">
      <alignment horizontal="left"/>
      <protection/>
    </xf>
    <xf numFmtId="0" fontId="26" fillId="0" borderId="0" xfId="0" applyFont="1" applyAlignment="1">
      <alignment horizontal="left"/>
    </xf>
    <xf numFmtId="3" fontId="26" fillId="0" borderId="25" xfId="0" applyNumberFormat="1" applyFont="1" applyBorder="1" applyAlignment="1" applyProtection="1">
      <alignment/>
      <protection/>
    </xf>
    <xf numFmtId="3" fontId="26" fillId="0" borderId="24" xfId="0" applyNumberFormat="1" applyFont="1" applyBorder="1" applyAlignment="1" applyProtection="1">
      <alignment/>
      <protection/>
    </xf>
    <xf numFmtId="0" fontId="25" fillId="0" borderId="0" xfId="0" applyFont="1" applyBorder="1" applyAlignment="1">
      <alignment horizontal="right"/>
    </xf>
    <xf numFmtId="3" fontId="25" fillId="0" borderId="24" xfId="0" applyNumberFormat="1" applyFont="1" applyBorder="1" applyAlignment="1">
      <alignment horizontal="center"/>
    </xf>
    <xf numFmtId="3" fontId="25" fillId="0" borderId="25" xfId="0" applyNumberFormat="1" applyFont="1" applyBorder="1" applyAlignment="1">
      <alignment horizontal="center"/>
    </xf>
    <xf numFmtId="3" fontId="25" fillId="0" borderId="27" xfId="0" applyNumberFormat="1" applyFont="1" applyBorder="1" applyAlignment="1">
      <alignment horizontal="center"/>
    </xf>
    <xf numFmtId="0" fontId="25" fillId="0" borderId="36" xfId="0" applyFont="1" applyBorder="1" applyAlignment="1">
      <alignment horizontal="centerContinuous" vertical="center"/>
    </xf>
    <xf numFmtId="0" fontId="25" fillId="0" borderId="37" xfId="0" applyFont="1" applyBorder="1" applyAlignment="1">
      <alignment horizontal="centerContinuous" vertical="center"/>
    </xf>
    <xf numFmtId="0" fontId="25" fillId="0" borderId="38" xfId="0" applyFont="1" applyBorder="1" applyAlignment="1">
      <alignment horizontal="centerContinuous" vertical="center"/>
    </xf>
    <xf numFmtId="2" fontId="25" fillId="0" borderId="26" xfId="0" applyNumberFormat="1" applyFont="1" applyBorder="1" applyAlignment="1">
      <alignment horizontal="center"/>
    </xf>
    <xf numFmtId="166" fontId="25" fillId="0" borderId="23" xfId="0" applyNumberFormat="1" applyFont="1" applyBorder="1" applyAlignment="1" applyProtection="1">
      <alignment horizontal="right"/>
      <protection/>
    </xf>
    <xf numFmtId="3" fontId="25" fillId="0" borderId="25" xfId="0" applyNumberFormat="1" applyFont="1" applyBorder="1" applyAlignment="1" applyProtection="1">
      <alignment horizontal="right"/>
      <protection/>
    </xf>
    <xf numFmtId="0" fontId="25" fillId="43" borderId="0" xfId="0" applyFont="1" applyFill="1" applyBorder="1" applyAlignment="1" applyProtection="1">
      <alignment horizontal="center"/>
      <protection/>
    </xf>
    <xf numFmtId="3" fontId="2" fillId="0" borderId="0" xfId="0" applyNumberFormat="1" applyFont="1" applyAlignment="1">
      <alignment/>
    </xf>
    <xf numFmtId="3" fontId="23" fillId="0" borderId="24" xfId="0" applyNumberFormat="1" applyFont="1" applyBorder="1" applyAlignment="1">
      <alignment/>
    </xf>
    <xf numFmtId="0" fontId="25" fillId="0" borderId="39" xfId="0" applyFont="1" applyBorder="1" applyAlignment="1" applyProtection="1">
      <alignment/>
      <protection/>
    </xf>
    <xf numFmtId="0" fontId="25" fillId="0" borderId="40" xfId="0" applyFont="1" applyBorder="1" applyAlignment="1" applyProtection="1">
      <alignment/>
      <protection/>
    </xf>
    <xf numFmtId="0" fontId="25" fillId="0" borderId="41" xfId="0" applyFont="1" applyBorder="1" applyAlignment="1" applyProtection="1">
      <alignment/>
      <protection/>
    </xf>
    <xf numFmtId="3" fontId="25" fillId="0" borderId="42" xfId="0" applyNumberFormat="1" applyFont="1" applyBorder="1" applyAlignment="1">
      <alignment/>
    </xf>
    <xf numFmtId="168" fontId="25" fillId="0" borderId="42" xfId="0" applyNumberFormat="1" applyFont="1" applyBorder="1" applyAlignment="1" applyProtection="1">
      <alignment horizontal="right"/>
      <protection/>
    </xf>
    <xf numFmtId="0" fontId="18" fillId="0" borderId="0" xfId="0" applyFont="1" applyAlignment="1">
      <alignment horizontal="center" wrapText="1"/>
    </xf>
    <xf numFmtId="3" fontId="25" fillId="0" borderId="43" xfId="0" applyNumberFormat="1" applyFont="1" applyBorder="1" applyAlignment="1">
      <alignment horizontal="center"/>
    </xf>
    <xf numFmtId="0" fontId="30" fillId="0" borderId="0" xfId="0" applyFont="1" applyAlignment="1">
      <alignment horizontal="left" indent="5"/>
    </xf>
    <xf numFmtId="0" fontId="102" fillId="0" borderId="0" xfId="0" applyFont="1" applyAlignment="1">
      <alignment horizontal="left" indent="15"/>
    </xf>
    <xf numFmtId="0" fontId="103" fillId="0" borderId="0" xfId="0" applyFont="1" applyAlignment="1">
      <alignment horizontal="left" indent="15"/>
    </xf>
    <xf numFmtId="0" fontId="104" fillId="0" borderId="0" xfId="0" applyFont="1" applyAlignment="1">
      <alignment horizontal="left" indent="5"/>
    </xf>
    <xf numFmtId="0" fontId="102" fillId="0" borderId="0" xfId="0" applyFont="1" applyAlignment="1">
      <alignment/>
    </xf>
    <xf numFmtId="49" fontId="103" fillId="0" borderId="0" xfId="0" applyNumberFormat="1" applyFont="1" applyAlignment="1">
      <alignment/>
    </xf>
    <xf numFmtId="0" fontId="25" fillId="0" borderId="44" xfId="0" applyFont="1" applyBorder="1" applyAlignment="1">
      <alignment horizontal="center"/>
    </xf>
    <xf numFmtId="0" fontId="25" fillId="0" borderId="42" xfId="0" applyFont="1" applyBorder="1" applyAlignment="1">
      <alignment horizontal="left"/>
    </xf>
    <xf numFmtId="0" fontId="32" fillId="0" borderId="0" xfId="0" applyFont="1" applyAlignment="1">
      <alignment horizontal="center"/>
    </xf>
    <xf numFmtId="0" fontId="105" fillId="0" borderId="0" xfId="0" applyFont="1" applyAlignment="1">
      <alignment wrapText="1"/>
    </xf>
    <xf numFmtId="166" fontId="25" fillId="0" borderId="32" xfId="0" applyNumberFormat="1" applyFont="1" applyBorder="1" applyAlignment="1">
      <alignment/>
    </xf>
    <xf numFmtId="0" fontId="106" fillId="0" borderId="0" xfId="0" applyFont="1" applyBorder="1" applyAlignment="1">
      <alignment wrapText="1"/>
    </xf>
    <xf numFmtId="0" fontId="25" fillId="0" borderId="36" xfId="0" applyFont="1" applyBorder="1" applyAlignment="1">
      <alignment/>
    </xf>
    <xf numFmtId="0" fontId="106" fillId="0" borderId="0" xfId="0" applyFont="1" applyAlignment="1">
      <alignment wrapText="1"/>
    </xf>
    <xf numFmtId="2" fontId="25" fillId="0" borderId="45" xfId="0" applyNumberFormat="1" applyFont="1" applyBorder="1" applyAlignment="1">
      <alignment horizontal="center"/>
    </xf>
    <xf numFmtId="2" fontId="25" fillId="0" borderId="46" xfId="0" applyNumberFormat="1" applyFont="1" applyBorder="1" applyAlignment="1">
      <alignment horizontal="center"/>
    </xf>
    <xf numFmtId="2" fontId="25" fillId="0" borderId="37" xfId="0" applyNumberFormat="1" applyFont="1" applyBorder="1" applyAlignment="1">
      <alignment horizontal="center"/>
    </xf>
    <xf numFmtId="166" fontId="25" fillId="0" borderId="38" xfId="0" applyNumberFormat="1" applyFont="1" applyBorder="1" applyAlignment="1" applyProtection="1">
      <alignment horizontal="right"/>
      <protection/>
    </xf>
    <xf numFmtId="3" fontId="25" fillId="0" borderId="47" xfId="0" applyNumberFormat="1" applyFont="1" applyBorder="1" applyAlignment="1">
      <alignment horizontal="center"/>
    </xf>
    <xf numFmtId="1" fontId="25" fillId="0" borderId="25" xfId="0" applyNumberFormat="1" applyFont="1" applyBorder="1" applyAlignment="1">
      <alignment horizontal="center"/>
    </xf>
    <xf numFmtId="174" fontId="25" fillId="0" borderId="0" xfId="0" applyNumberFormat="1" applyFont="1" applyAlignment="1">
      <alignment/>
    </xf>
    <xf numFmtId="0" fontId="25" fillId="0" borderId="0" xfId="0" applyNumberFormat="1" applyFont="1" applyAlignment="1">
      <alignment/>
    </xf>
    <xf numFmtId="0" fontId="26" fillId="0" borderId="0" xfId="0" applyNumberFormat="1" applyFont="1" applyAlignment="1">
      <alignment/>
    </xf>
    <xf numFmtId="3" fontId="33" fillId="0" borderId="0" xfId="0" applyNumberFormat="1" applyFont="1" applyAlignment="1">
      <alignment/>
    </xf>
    <xf numFmtId="3" fontId="25" fillId="70" borderId="0" xfId="0" applyNumberFormat="1" applyFont="1" applyFill="1" applyBorder="1" applyAlignment="1">
      <alignment vertical="center"/>
    </xf>
    <xf numFmtId="3" fontId="25" fillId="0" borderId="24" xfId="0" applyNumberFormat="1" applyFont="1" applyBorder="1" applyAlignment="1" applyProtection="1">
      <alignment horizontal="right"/>
      <protection/>
    </xf>
    <xf numFmtId="0" fontId="25" fillId="0" borderId="0" xfId="0" applyFont="1" applyBorder="1" applyAlignment="1" applyProtection="1">
      <alignment horizontal="justify" wrapText="1"/>
      <protection/>
    </xf>
    <xf numFmtId="175" fontId="25" fillId="0" borderId="0" xfId="0" applyNumberFormat="1" applyFont="1" applyAlignment="1">
      <alignment/>
    </xf>
    <xf numFmtId="1" fontId="25" fillId="0" borderId="0" xfId="0" applyNumberFormat="1" applyFont="1" applyAlignment="1">
      <alignment/>
    </xf>
    <xf numFmtId="3" fontId="25" fillId="70" borderId="0" xfId="0" applyNumberFormat="1" applyFont="1" applyFill="1" applyBorder="1" applyAlignment="1">
      <alignment horizontal="right" vertical="center"/>
    </xf>
    <xf numFmtId="166" fontId="107" fillId="0" borderId="0" xfId="0" applyNumberFormat="1" applyFont="1" applyBorder="1" applyAlignment="1">
      <alignment/>
    </xf>
    <xf numFmtId="0" fontId="25" fillId="43" borderId="48" xfId="0" applyFont="1" applyFill="1" applyBorder="1" applyAlignment="1">
      <alignment horizontal="center"/>
    </xf>
    <xf numFmtId="166" fontId="25" fillId="0" borderId="45" xfId="0" applyNumberFormat="1" applyFont="1" applyBorder="1" applyAlignment="1">
      <alignment horizontal="right"/>
    </xf>
    <xf numFmtId="3" fontId="25" fillId="0" borderId="25" xfId="0" applyNumberFormat="1" applyFont="1" applyBorder="1" applyAlignment="1">
      <alignment vertical="center"/>
    </xf>
    <xf numFmtId="0" fontId="25" fillId="0" borderId="24" xfId="0" applyFont="1" applyBorder="1" applyAlignment="1">
      <alignment horizontal="left" vertical="center" wrapText="1"/>
    </xf>
    <xf numFmtId="3" fontId="25" fillId="0" borderId="24" xfId="0" applyNumberFormat="1" applyFont="1" applyBorder="1" applyAlignment="1">
      <alignment vertical="center"/>
    </xf>
    <xf numFmtId="0" fontId="25" fillId="0" borderId="0" xfId="0" applyFont="1" applyBorder="1" applyAlignment="1">
      <alignment vertical="center"/>
    </xf>
    <xf numFmtId="3" fontId="25" fillId="0" borderId="0" xfId="0" applyNumberFormat="1" applyFont="1" applyBorder="1" applyAlignment="1">
      <alignment vertical="center"/>
    </xf>
    <xf numFmtId="169" fontId="25" fillId="0" borderId="0" xfId="0" applyNumberFormat="1" applyFont="1" applyAlignment="1">
      <alignment vertical="center"/>
    </xf>
    <xf numFmtId="0" fontId="25" fillId="0" borderId="24" xfId="0" applyFont="1" applyBorder="1" applyAlignment="1">
      <alignment horizontal="center" vertical="center"/>
    </xf>
    <xf numFmtId="0" fontId="25" fillId="0" borderId="24" xfId="0" applyFont="1" applyBorder="1" applyAlignment="1">
      <alignment wrapText="1"/>
    </xf>
    <xf numFmtId="3" fontId="25" fillId="0" borderId="49" xfId="0" applyNumberFormat="1" applyFont="1" applyBorder="1" applyAlignment="1">
      <alignment/>
    </xf>
    <xf numFmtId="0" fontId="24" fillId="0" borderId="34" xfId="0" applyFont="1" applyBorder="1" applyAlignment="1">
      <alignment/>
    </xf>
    <xf numFmtId="0" fontId="34" fillId="0" borderId="32" xfId="0" applyFont="1" applyBorder="1" applyAlignment="1">
      <alignment horizontal="center"/>
    </xf>
    <xf numFmtId="0" fontId="34" fillId="0" borderId="21" xfId="0" applyFont="1" applyBorder="1" applyAlignment="1">
      <alignment horizontal="center"/>
    </xf>
    <xf numFmtId="0" fontId="34" fillId="0" borderId="27" xfId="0" applyFont="1" applyBorder="1" applyAlignment="1">
      <alignment horizontal="center"/>
    </xf>
    <xf numFmtId="0" fontId="24" fillId="0" borderId="35" xfId="0" applyFont="1" applyBorder="1" applyAlignment="1">
      <alignment/>
    </xf>
    <xf numFmtId="3" fontId="25" fillId="0" borderId="0" xfId="317" applyNumberFormat="1" applyFont="1">
      <alignment/>
      <protection/>
    </xf>
    <xf numFmtId="3" fontId="108" fillId="0" borderId="0" xfId="317" applyNumberFormat="1" applyFont="1">
      <alignment/>
      <protection/>
    </xf>
    <xf numFmtId="0" fontId="25" fillId="0" borderId="24" xfId="317" applyFont="1" applyBorder="1" applyAlignment="1">
      <alignment horizontal="center"/>
      <protection/>
    </xf>
    <xf numFmtId="170" fontId="25" fillId="0" borderId="24" xfId="317" applyNumberFormat="1" applyFont="1" applyBorder="1" applyAlignment="1">
      <alignment horizontal="right"/>
      <protection/>
    </xf>
    <xf numFmtId="0" fontId="25" fillId="0" borderId="35" xfId="0" applyFont="1" applyBorder="1" applyAlignment="1">
      <alignment vertical="center" wrapText="1"/>
    </xf>
    <xf numFmtId="0" fontId="24" fillId="0" borderId="24" xfId="0" applyFont="1" applyBorder="1" applyAlignment="1">
      <alignment horizontal="center"/>
    </xf>
    <xf numFmtId="170" fontId="24" fillId="0" borderId="24" xfId="0" applyNumberFormat="1" applyFont="1" applyBorder="1" applyAlignment="1">
      <alignment/>
    </xf>
    <xf numFmtId="0" fontId="25" fillId="0" borderId="35" xfId="0" applyFont="1" applyBorder="1" applyAlignment="1">
      <alignment horizontal="left" vertical="center" wrapText="1"/>
    </xf>
    <xf numFmtId="0" fontId="25" fillId="0" borderId="50" xfId="0" applyFont="1" applyBorder="1" applyAlignment="1" applyProtection="1">
      <alignment horizontal="center" vertical="center"/>
      <protection/>
    </xf>
    <xf numFmtId="0" fontId="25" fillId="0" borderId="49" xfId="0" applyFont="1" applyBorder="1" applyAlignment="1" applyProtection="1">
      <alignment horizontal="center" vertical="center" wrapText="1"/>
      <protection/>
    </xf>
    <xf numFmtId="0" fontId="25" fillId="0" borderId="49" xfId="0" applyFont="1" applyBorder="1" applyAlignment="1" applyProtection="1">
      <alignment horizontal="center" vertical="center"/>
      <protection/>
    </xf>
    <xf numFmtId="37" fontId="25" fillId="0" borderId="25" xfId="0" applyNumberFormat="1" applyFont="1" applyBorder="1" applyAlignment="1" applyProtection="1">
      <alignment horizontal="right"/>
      <protection/>
    </xf>
    <xf numFmtId="37" fontId="25" fillId="0" borderId="24" xfId="0" applyNumberFormat="1" applyFont="1" applyBorder="1" applyAlignment="1" applyProtection="1">
      <alignment horizontal="right"/>
      <protection/>
    </xf>
    <xf numFmtId="170" fontId="25" fillId="0" borderId="25" xfId="0" applyNumberFormat="1" applyFont="1" applyBorder="1" applyAlignment="1" applyProtection="1">
      <alignment/>
      <protection/>
    </xf>
    <xf numFmtId="3" fontId="24" fillId="0" borderId="25" xfId="0" applyNumberFormat="1" applyFont="1" applyBorder="1" applyAlignment="1" applyProtection="1">
      <alignment/>
      <protection/>
    </xf>
    <xf numFmtId="170" fontId="24" fillId="0" borderId="25" xfId="0" applyNumberFormat="1" applyFont="1" applyBorder="1" applyAlignment="1" applyProtection="1">
      <alignment/>
      <protection/>
    </xf>
    <xf numFmtId="0" fontId="24" fillId="0" borderId="49" xfId="0" applyFont="1" applyBorder="1" applyAlignment="1" applyProtection="1">
      <alignment horizontal="center" vertical="center"/>
      <protection/>
    </xf>
    <xf numFmtId="0" fontId="24" fillId="0" borderId="50" xfId="0" applyFont="1" applyBorder="1" applyAlignment="1" applyProtection="1">
      <alignment horizontal="center" vertical="center"/>
      <protection/>
    </xf>
    <xf numFmtId="0" fontId="25" fillId="0" borderId="51" xfId="0" applyFont="1" applyBorder="1" applyAlignment="1" applyProtection="1">
      <alignment vertical="center"/>
      <protection/>
    </xf>
    <xf numFmtId="171" fontId="25" fillId="0" borderId="35" xfId="0" applyNumberFormat="1" applyFont="1" applyBorder="1" applyAlignment="1">
      <alignment horizontal="right"/>
    </xf>
    <xf numFmtId="3" fontId="25" fillId="0" borderId="24" xfId="318" applyNumberFormat="1" applyFont="1" applyBorder="1">
      <alignment/>
      <protection/>
    </xf>
    <xf numFmtId="3" fontId="25" fillId="0" borderId="27" xfId="318" applyNumberFormat="1" applyFont="1" applyBorder="1">
      <alignment/>
      <protection/>
    </xf>
    <xf numFmtId="3" fontId="108" fillId="0" borderId="24" xfId="317" applyNumberFormat="1" applyFont="1" applyBorder="1">
      <alignment/>
      <protection/>
    </xf>
    <xf numFmtId="3" fontId="25" fillId="0" borderId="52" xfId="0" applyNumberFormat="1" applyFont="1" applyBorder="1" applyAlignment="1">
      <alignment horizontal="center"/>
    </xf>
    <xf numFmtId="4" fontId="25" fillId="0" borderId="24" xfId="318" applyNumberFormat="1" applyFont="1" applyFill="1" applyBorder="1" applyAlignment="1">
      <alignment horizontal="center"/>
      <protection/>
    </xf>
    <xf numFmtId="4" fontId="25" fillId="0" borderId="27" xfId="318" applyNumberFormat="1" applyFont="1" applyFill="1" applyBorder="1" applyAlignment="1">
      <alignment horizontal="center"/>
      <protection/>
    </xf>
    <xf numFmtId="168" fontId="25" fillId="0" borderId="24" xfId="0" applyNumberFormat="1" applyFont="1" applyFill="1" applyBorder="1" applyAlignment="1" applyProtection="1">
      <alignment horizontal="right"/>
      <protection/>
    </xf>
    <xf numFmtId="168" fontId="25" fillId="0" borderId="27" xfId="0" applyNumberFormat="1" applyFont="1" applyFill="1" applyBorder="1" applyAlignment="1" applyProtection="1">
      <alignment horizontal="right"/>
      <protection/>
    </xf>
    <xf numFmtId="3" fontId="25" fillId="0" borderId="25" xfId="0" applyNumberFormat="1" applyFont="1" applyFill="1" applyBorder="1" applyAlignment="1">
      <alignment/>
    </xf>
    <xf numFmtId="3" fontId="25" fillId="0" borderId="24" xfId="0" applyNumberFormat="1" applyFont="1" applyFill="1" applyBorder="1" applyAlignment="1">
      <alignment vertical="center"/>
    </xf>
    <xf numFmtId="3" fontId="25" fillId="0" borderId="24" xfId="0" applyNumberFormat="1" applyFont="1" applyFill="1" applyBorder="1" applyAlignment="1">
      <alignment/>
    </xf>
    <xf numFmtId="4" fontId="25" fillId="0" borderId="0" xfId="0" applyNumberFormat="1" applyFont="1" applyBorder="1" applyAlignment="1" applyProtection="1">
      <alignment/>
      <protection/>
    </xf>
    <xf numFmtId="0" fontId="25" fillId="0" borderId="30" xfId="0" applyFont="1" applyBorder="1" applyAlignment="1">
      <alignment/>
    </xf>
    <xf numFmtId="0" fontId="25" fillId="0" borderId="31" xfId="0" applyFont="1" applyBorder="1" applyAlignment="1">
      <alignment/>
    </xf>
    <xf numFmtId="0" fontId="25" fillId="0" borderId="29" xfId="0" applyFont="1" applyBorder="1" applyAlignment="1">
      <alignment/>
    </xf>
    <xf numFmtId="49" fontId="31" fillId="0" borderId="0" xfId="0" applyNumberFormat="1" applyFont="1" applyAlignment="1">
      <alignment horizontal="left" vertical="center"/>
    </xf>
    <xf numFmtId="2" fontId="25" fillId="0" borderId="42" xfId="318" applyNumberFormat="1" applyFont="1" applyFill="1" applyBorder="1" applyAlignment="1">
      <alignment horizontal="center"/>
      <protection/>
    </xf>
    <xf numFmtId="168" fontId="25" fillId="0" borderId="42" xfId="0" applyNumberFormat="1" applyFont="1" applyFill="1" applyBorder="1" applyAlignment="1" applyProtection="1">
      <alignment horizontal="right"/>
      <protection/>
    </xf>
    <xf numFmtId="170" fontId="23" fillId="0" borderId="24" xfId="0" applyNumberFormat="1" applyFont="1" applyBorder="1" applyAlignment="1">
      <alignment/>
    </xf>
    <xf numFmtId="3" fontId="25" fillId="0" borderId="52" xfId="0" applyNumberFormat="1" applyFont="1" applyBorder="1" applyAlignment="1">
      <alignment horizontal="left"/>
    </xf>
    <xf numFmtId="3" fontId="25" fillId="0" borderId="24" xfId="0" applyNumberFormat="1" applyFont="1" applyBorder="1" applyAlignment="1">
      <alignment horizontal="left"/>
    </xf>
    <xf numFmtId="0" fontId="25" fillId="0" borderId="43" xfId="0" applyFont="1" applyBorder="1" applyAlignment="1" applyProtection="1">
      <alignment horizontal="center"/>
      <protection/>
    </xf>
    <xf numFmtId="37" fontId="25" fillId="0" borderId="43" xfId="0" applyNumberFormat="1" applyFont="1" applyBorder="1" applyAlignment="1" applyProtection="1">
      <alignment horizontal="right"/>
      <protection/>
    </xf>
    <xf numFmtId="37" fontId="25" fillId="0" borderId="43" xfId="0" applyNumberFormat="1" applyFont="1" applyBorder="1" applyAlignment="1" applyProtection="1">
      <alignment/>
      <protection/>
    </xf>
    <xf numFmtId="3" fontId="25" fillId="0" borderId="43" xfId="0" applyNumberFormat="1" applyFont="1" applyBorder="1" applyAlignment="1" applyProtection="1">
      <alignment/>
      <protection/>
    </xf>
    <xf numFmtId="166" fontId="25" fillId="0" borderId="53" xfId="0" applyNumberFormat="1" applyFont="1" applyBorder="1" applyAlignment="1" applyProtection="1">
      <alignment/>
      <protection/>
    </xf>
    <xf numFmtId="0" fontId="26" fillId="0" borderId="0" xfId="0" applyFont="1" applyAlignment="1">
      <alignment/>
    </xf>
    <xf numFmtId="0" fontId="107" fillId="0" borderId="0" xfId="0" applyFont="1" applyBorder="1" applyAlignment="1">
      <alignment/>
    </xf>
    <xf numFmtId="3" fontId="107" fillId="0" borderId="25" xfId="0" applyNumberFormat="1" applyFont="1" applyBorder="1" applyAlignment="1">
      <alignment/>
    </xf>
    <xf numFmtId="170" fontId="23" fillId="0" borderId="27" xfId="0" applyNumberFormat="1" applyFont="1" applyBorder="1" applyAlignment="1">
      <alignment/>
    </xf>
    <xf numFmtId="169" fontId="23" fillId="0" borderId="0" xfId="0" applyNumberFormat="1" applyFont="1" applyAlignment="1">
      <alignment/>
    </xf>
    <xf numFmtId="3" fontId="24" fillId="0" borderId="43" xfId="0" applyNumberFormat="1" applyFont="1" applyBorder="1" applyAlignment="1" applyProtection="1">
      <alignment/>
      <protection/>
    </xf>
    <xf numFmtId="4" fontId="35" fillId="0" borderId="0" xfId="0" applyNumberFormat="1" applyFont="1" applyBorder="1" applyAlignment="1">
      <alignment horizontal="right" vertical="center" wrapText="1"/>
    </xf>
    <xf numFmtId="0" fontId="26" fillId="0" borderId="0" xfId="0" applyNumberFormat="1" applyFont="1" applyAlignment="1">
      <alignment horizontal="center"/>
    </xf>
    <xf numFmtId="0" fontId="2" fillId="0" borderId="0" xfId="0" applyFont="1" applyAlignment="1">
      <alignment horizontal="center"/>
    </xf>
    <xf numFmtId="166" fontId="25" fillId="0" borderId="44" xfId="0" applyNumberFormat="1" applyFont="1" applyBorder="1" applyAlignment="1">
      <alignment/>
    </xf>
    <xf numFmtId="167" fontId="25" fillId="0" borderId="24" xfId="0" applyNumberFormat="1" applyFont="1" applyBorder="1" applyAlignment="1" applyProtection="1">
      <alignment horizontal="right"/>
      <protection/>
    </xf>
    <xf numFmtId="4" fontId="25" fillId="0" borderId="0" xfId="0" applyNumberFormat="1" applyFont="1" applyBorder="1" applyAlignment="1">
      <alignment/>
    </xf>
    <xf numFmtId="3" fontId="108" fillId="0" borderId="24" xfId="315" applyNumberFormat="1" applyFont="1" applyBorder="1">
      <alignment/>
      <protection/>
    </xf>
    <xf numFmtId="3" fontId="108" fillId="0" borderId="27" xfId="315" applyNumberFormat="1" applyFont="1" applyBorder="1">
      <alignment/>
      <protection/>
    </xf>
    <xf numFmtId="3" fontId="108" fillId="0" borderId="24" xfId="315" applyNumberFormat="1" applyFont="1" applyBorder="1" applyAlignment="1">
      <alignment vertical="center"/>
      <protection/>
    </xf>
    <xf numFmtId="0" fontId="108" fillId="0" borderId="24" xfId="315" applyFont="1" applyBorder="1">
      <alignment/>
      <protection/>
    </xf>
    <xf numFmtId="37" fontId="25" fillId="0" borderId="54" xfId="0" applyNumberFormat="1" applyFont="1" applyBorder="1" applyAlignment="1" applyProtection="1">
      <alignment/>
      <protection/>
    </xf>
    <xf numFmtId="3" fontId="108" fillId="0" borderId="27" xfId="317" applyNumberFormat="1" applyFont="1" applyBorder="1">
      <alignment/>
      <protection/>
    </xf>
    <xf numFmtId="0" fontId="35" fillId="0" borderId="32" xfId="0" applyFont="1" applyBorder="1" applyAlignment="1">
      <alignment horizontal="center" vertical="center" wrapText="1"/>
    </xf>
    <xf numFmtId="4" fontId="35" fillId="0" borderId="32" xfId="0" applyNumberFormat="1" applyFont="1" applyBorder="1" applyAlignment="1">
      <alignment horizontal="right" vertical="center" wrapText="1"/>
    </xf>
    <xf numFmtId="0" fontId="35" fillId="0" borderId="0" xfId="0" applyFont="1" applyBorder="1" applyAlignment="1">
      <alignment horizontal="center" vertical="center" wrapText="1"/>
    </xf>
    <xf numFmtId="0" fontId="35" fillId="0" borderId="0" xfId="0" applyFont="1" applyBorder="1" applyAlignment="1">
      <alignment horizontal="right" vertical="center" wrapText="1"/>
    </xf>
    <xf numFmtId="1" fontId="25" fillId="0" borderId="0" xfId="0" applyNumberFormat="1" applyFont="1" applyBorder="1" applyAlignment="1">
      <alignment vertical="center"/>
    </xf>
    <xf numFmtId="37" fontId="25" fillId="0" borderId="54" xfId="0" applyNumberFormat="1" applyFont="1" applyBorder="1" applyAlignment="1" applyProtection="1">
      <alignment horizontal="right"/>
      <protection/>
    </xf>
    <xf numFmtId="3" fontId="25" fillId="0" borderId="54" xfId="0" applyNumberFormat="1" applyFont="1" applyBorder="1" applyAlignment="1" applyProtection="1">
      <alignment/>
      <protection/>
    </xf>
    <xf numFmtId="170" fontId="25" fillId="0" borderId="55" xfId="0" applyNumberFormat="1" applyFont="1" applyBorder="1" applyAlignment="1" applyProtection="1">
      <alignment/>
      <protection/>
    </xf>
    <xf numFmtId="0" fontId="25" fillId="0" borderId="54" xfId="0" applyFont="1" applyBorder="1" applyAlignment="1" applyProtection="1">
      <alignment horizontal="center"/>
      <protection/>
    </xf>
    <xf numFmtId="0" fontId="25" fillId="0" borderId="40" xfId="0" applyFont="1" applyBorder="1" applyAlignment="1">
      <alignment/>
    </xf>
    <xf numFmtId="171" fontId="25" fillId="0" borderId="34" xfId="0" applyNumberFormat="1" applyFont="1" applyBorder="1" applyAlignment="1">
      <alignment horizontal="right"/>
    </xf>
    <xf numFmtId="170" fontId="25" fillId="0" borderId="27" xfId="0" applyNumberFormat="1" applyFont="1" applyBorder="1" applyAlignment="1">
      <alignment horizontal="right"/>
    </xf>
    <xf numFmtId="170" fontId="25" fillId="0" borderId="27" xfId="0" applyNumberFormat="1" applyFont="1" applyBorder="1" applyAlignment="1">
      <alignment/>
    </xf>
    <xf numFmtId="0" fontId="25" fillId="0" borderId="24" xfId="0" applyFont="1" applyFill="1" applyBorder="1" applyAlignment="1">
      <alignment horizontal="left"/>
    </xf>
    <xf numFmtId="3" fontId="25" fillId="0" borderId="24" xfId="318" applyNumberFormat="1" applyFont="1" applyFill="1" applyBorder="1">
      <alignment/>
      <protection/>
    </xf>
    <xf numFmtId="3" fontId="25" fillId="0" borderId="0" xfId="0" applyNumberFormat="1" applyFont="1" applyFill="1" applyBorder="1" applyAlignment="1">
      <alignment/>
    </xf>
    <xf numFmtId="166" fontId="25" fillId="0" borderId="24" xfId="0" applyNumberFormat="1" applyFont="1" applyFill="1" applyBorder="1" applyAlignment="1">
      <alignment/>
    </xf>
    <xf numFmtId="0" fontId="25" fillId="0" borderId="0" xfId="0" applyFont="1" applyFill="1" applyAlignment="1">
      <alignment/>
    </xf>
    <xf numFmtId="166" fontId="25" fillId="0" borderId="0" xfId="0" applyNumberFormat="1" applyFont="1" applyFill="1" applyBorder="1" applyAlignment="1">
      <alignment/>
    </xf>
    <xf numFmtId="0" fontId="25" fillId="0" borderId="0" xfId="0" applyFont="1" applyFill="1" applyBorder="1" applyAlignment="1">
      <alignment horizontal="left"/>
    </xf>
    <xf numFmtId="0" fontId="25" fillId="0" borderId="30" xfId="0" applyFont="1" applyBorder="1" applyAlignment="1">
      <alignment horizontal="left"/>
    </xf>
    <xf numFmtId="3" fontId="25" fillId="0" borderId="56" xfId="0" applyNumberFormat="1" applyFont="1" applyBorder="1" applyAlignment="1">
      <alignment/>
    </xf>
    <xf numFmtId="3" fontId="25" fillId="0" borderId="52" xfId="0" applyNumberFormat="1" applyFont="1" applyBorder="1" applyAlignment="1">
      <alignment/>
    </xf>
    <xf numFmtId="170" fontId="25" fillId="0" borderId="43" xfId="315" applyNumberFormat="1" applyFont="1" applyBorder="1" applyAlignment="1">
      <alignment horizontal="center"/>
      <protection/>
    </xf>
    <xf numFmtId="0" fontId="25" fillId="0" borderId="52" xfId="315" applyFont="1" applyBorder="1" applyAlignment="1">
      <alignment horizontal="center"/>
      <protection/>
    </xf>
    <xf numFmtId="0" fontId="108" fillId="0" borderId="0" xfId="315" applyFont="1">
      <alignment/>
      <protection/>
    </xf>
    <xf numFmtId="3" fontId="108" fillId="0" borderId="0" xfId="315" applyNumberFormat="1" applyFont="1">
      <alignment/>
      <protection/>
    </xf>
    <xf numFmtId="0" fontId="24" fillId="0" borderId="57" xfId="315" applyFont="1" applyBorder="1" applyAlignment="1">
      <alignment horizontal="center"/>
      <protection/>
    </xf>
    <xf numFmtId="3" fontId="108" fillId="0" borderId="0" xfId="315" applyNumberFormat="1" applyFont="1" applyBorder="1">
      <alignment/>
      <protection/>
    </xf>
    <xf numFmtId="3" fontId="108" fillId="0" borderId="57" xfId="315" applyNumberFormat="1" applyFont="1" applyBorder="1">
      <alignment/>
      <protection/>
    </xf>
    <xf numFmtId="0" fontId="108" fillId="0" borderId="0" xfId="315" applyFont="1" applyBorder="1">
      <alignment/>
      <protection/>
    </xf>
    <xf numFmtId="170" fontId="24" fillId="0" borderId="22" xfId="0" applyNumberFormat="1" applyFont="1" applyBorder="1" applyAlignment="1">
      <alignment vertical="center"/>
    </xf>
    <xf numFmtId="3" fontId="25" fillId="0" borderId="33" xfId="317" applyNumberFormat="1" applyFont="1" applyBorder="1">
      <alignment/>
      <protection/>
    </xf>
    <xf numFmtId="3" fontId="25" fillId="0" borderId="26" xfId="317" applyNumberFormat="1" applyFont="1" applyBorder="1">
      <alignment/>
      <protection/>
    </xf>
    <xf numFmtId="3" fontId="108" fillId="0" borderId="26" xfId="317" applyNumberFormat="1" applyFont="1" applyBorder="1">
      <alignment/>
      <protection/>
    </xf>
    <xf numFmtId="0" fontId="25" fillId="0" borderId="22" xfId="317" applyFont="1" applyBorder="1" applyAlignment="1">
      <alignment horizontal="center"/>
      <protection/>
    </xf>
    <xf numFmtId="170" fontId="24" fillId="0" borderId="22" xfId="0" applyNumberFormat="1" applyFont="1" applyBorder="1" applyAlignment="1">
      <alignment/>
    </xf>
    <xf numFmtId="0" fontId="35" fillId="0" borderId="28" xfId="318" applyFont="1" applyBorder="1" applyAlignment="1">
      <alignment horizontal="left" vertical="center" wrapText="1"/>
      <protection/>
    </xf>
    <xf numFmtId="4" fontId="35" fillId="0" borderId="28" xfId="318" applyNumberFormat="1" applyFont="1" applyBorder="1" applyAlignment="1">
      <alignment horizontal="left" vertical="center" wrapText="1"/>
      <protection/>
    </xf>
    <xf numFmtId="3" fontId="25" fillId="0" borderId="27" xfId="0" applyNumberFormat="1" applyFont="1" applyBorder="1" applyAlignment="1">
      <alignment/>
    </xf>
    <xf numFmtId="0" fontId="25" fillId="0" borderId="51" xfId="0" applyFont="1" applyBorder="1" applyAlignment="1">
      <alignment horizontal="left"/>
    </xf>
    <xf numFmtId="2" fontId="25" fillId="0" borderId="58" xfId="0" applyNumberFormat="1" applyFont="1" applyBorder="1" applyAlignment="1">
      <alignment horizontal="center"/>
    </xf>
    <xf numFmtId="3" fontId="24" fillId="0" borderId="54" xfId="0" applyNumberFormat="1" applyFont="1" applyBorder="1" applyAlignment="1" applyProtection="1">
      <alignment/>
      <protection/>
    </xf>
    <xf numFmtId="170" fontId="24" fillId="0" borderId="55" xfId="0" applyNumberFormat="1" applyFont="1" applyBorder="1" applyAlignment="1" applyProtection="1">
      <alignment/>
      <protection/>
    </xf>
    <xf numFmtId="167" fontId="25" fillId="0" borderId="43" xfId="0" applyNumberFormat="1" applyFont="1" applyBorder="1" applyAlignment="1" applyProtection="1">
      <alignment horizontal="right"/>
      <protection/>
    </xf>
    <xf numFmtId="3" fontId="25" fillId="0" borderId="55" xfId="0" applyNumberFormat="1" applyFont="1" applyBorder="1" applyAlignment="1" applyProtection="1">
      <alignment/>
      <protection/>
    </xf>
    <xf numFmtId="167" fontId="25" fillId="0" borderId="54" xfId="0" applyNumberFormat="1" applyFont="1" applyBorder="1" applyAlignment="1" applyProtection="1">
      <alignment horizontal="right"/>
      <protection/>
    </xf>
    <xf numFmtId="17" fontId="26" fillId="0" borderId="0" xfId="0" applyNumberFormat="1" applyFont="1" applyAlignment="1">
      <alignment/>
    </xf>
    <xf numFmtId="17" fontId="26" fillId="0" borderId="0" xfId="0" applyNumberFormat="1" applyFont="1" applyAlignment="1">
      <alignment horizontal="center"/>
    </xf>
    <xf numFmtId="17" fontId="25" fillId="0" borderId="24" xfId="0" applyNumberFormat="1" applyFont="1" applyBorder="1" applyAlignment="1">
      <alignment horizontal="center"/>
    </xf>
    <xf numFmtId="3" fontId="108" fillId="0" borderId="0" xfId="315" applyNumberFormat="1" applyFont="1" applyFill="1" applyBorder="1">
      <alignment/>
      <protection/>
    </xf>
    <xf numFmtId="0" fontId="25" fillId="0" borderId="24" xfId="315" applyFont="1" applyBorder="1" applyAlignment="1">
      <alignment horizontal="center"/>
      <protection/>
    </xf>
    <xf numFmtId="3" fontId="25" fillId="0" borderId="0" xfId="315" applyNumberFormat="1" applyFont="1" applyBorder="1">
      <alignment/>
      <protection/>
    </xf>
    <xf numFmtId="170" fontId="25" fillId="0" borderId="24" xfId="315" applyNumberFormat="1" applyFont="1" applyBorder="1">
      <alignment/>
      <protection/>
    </xf>
    <xf numFmtId="0" fontId="109" fillId="0" borderId="0" xfId="315" applyFont="1">
      <alignment/>
      <protection/>
    </xf>
    <xf numFmtId="3" fontId="108" fillId="0" borderId="0" xfId="315" applyNumberFormat="1" applyFont="1" applyFill="1" applyBorder="1" applyAlignment="1">
      <alignment vertical="center"/>
      <protection/>
    </xf>
    <xf numFmtId="3" fontId="108" fillId="0" borderId="0" xfId="315" applyNumberFormat="1" applyFont="1" applyAlignment="1">
      <alignment vertical="center"/>
      <protection/>
    </xf>
    <xf numFmtId="0" fontId="25" fillId="0" borderId="24" xfId="315" applyFont="1" applyBorder="1" applyAlignment="1">
      <alignment horizontal="center" vertical="center"/>
      <protection/>
    </xf>
    <xf numFmtId="3" fontId="25" fillId="0" borderId="0" xfId="315" applyNumberFormat="1" applyFont="1" applyBorder="1" applyAlignment="1">
      <alignment vertical="center"/>
      <protection/>
    </xf>
    <xf numFmtId="170" fontId="25" fillId="0" borderId="24" xfId="315" applyNumberFormat="1" applyFont="1" applyBorder="1" applyAlignment="1">
      <alignment vertical="center"/>
      <protection/>
    </xf>
    <xf numFmtId="0" fontId="24" fillId="0" borderId="24" xfId="315" applyFont="1" applyBorder="1" applyAlignment="1">
      <alignment horizontal="center"/>
      <protection/>
    </xf>
    <xf numFmtId="3" fontId="24" fillId="0" borderId="0" xfId="315" applyNumberFormat="1" applyFont="1" applyBorder="1">
      <alignment/>
      <protection/>
    </xf>
    <xf numFmtId="170" fontId="24" fillId="0" borderId="24" xfId="315" applyNumberFormat="1" applyFont="1" applyBorder="1">
      <alignment/>
      <protection/>
    </xf>
    <xf numFmtId="3" fontId="24" fillId="0" borderId="59" xfId="315" applyNumberFormat="1" applyFont="1" applyBorder="1">
      <alignment/>
      <protection/>
    </xf>
    <xf numFmtId="3" fontId="24" fillId="0" borderId="25" xfId="315" applyNumberFormat="1" applyFont="1" applyBorder="1">
      <alignment/>
      <protection/>
    </xf>
    <xf numFmtId="0" fontId="35" fillId="0" borderId="0" xfId="0" applyFont="1" applyBorder="1" applyAlignment="1">
      <alignment horizontal="left" vertical="center" wrapText="1"/>
    </xf>
    <xf numFmtId="4" fontId="35" fillId="0" borderId="0" xfId="0" applyNumberFormat="1" applyFont="1" applyBorder="1" applyAlignment="1">
      <alignment horizontal="left" vertical="center" wrapText="1"/>
    </xf>
    <xf numFmtId="4" fontId="52" fillId="0" borderId="0" xfId="318" applyNumberFormat="1" applyFont="1" applyBorder="1" applyAlignment="1">
      <alignment horizontal="left" vertical="center" wrapText="1"/>
      <protection/>
    </xf>
    <xf numFmtId="0" fontId="52" fillId="0" borderId="0" xfId="318" applyFont="1" applyBorder="1" applyAlignment="1">
      <alignment horizontal="left" vertical="center" wrapText="1"/>
      <protection/>
    </xf>
    <xf numFmtId="170" fontId="25" fillId="0" borderId="31" xfId="0" applyNumberFormat="1" applyFont="1" applyBorder="1" applyAlignment="1">
      <alignment/>
    </xf>
    <xf numFmtId="170" fontId="25" fillId="0" borderId="24" xfId="0" applyNumberFormat="1" applyFont="1" applyBorder="1" applyAlignment="1">
      <alignment horizontal="right"/>
    </xf>
    <xf numFmtId="0" fontId="25" fillId="0" borderId="35" xfId="0" applyFont="1" applyBorder="1" applyAlignment="1">
      <alignment vertical="top" wrapText="1"/>
    </xf>
    <xf numFmtId="0" fontId="25" fillId="0" borderId="24" xfId="0" applyFont="1" applyBorder="1" applyAlignment="1">
      <alignment horizontal="center" vertical="top"/>
    </xf>
    <xf numFmtId="3" fontId="108" fillId="0" borderId="0" xfId="315" applyNumberFormat="1" applyFont="1" applyFill="1" applyBorder="1" applyAlignment="1">
      <alignment vertical="top"/>
      <protection/>
    </xf>
    <xf numFmtId="3" fontId="108" fillId="0" borderId="0" xfId="315" applyNumberFormat="1" applyFont="1" applyAlignment="1">
      <alignment vertical="top"/>
      <protection/>
    </xf>
    <xf numFmtId="0" fontId="25" fillId="0" borderId="24" xfId="315" applyFont="1" applyBorder="1" applyAlignment="1">
      <alignment horizontal="center" vertical="top"/>
      <protection/>
    </xf>
    <xf numFmtId="3" fontId="25" fillId="0" borderId="0" xfId="315" applyNumberFormat="1" applyFont="1" applyBorder="1" applyAlignment="1">
      <alignment vertical="top"/>
      <protection/>
    </xf>
    <xf numFmtId="170" fontId="25" fillId="0" borderId="24" xfId="315" applyNumberFormat="1" applyFont="1" applyBorder="1" applyAlignment="1">
      <alignment vertical="top"/>
      <protection/>
    </xf>
    <xf numFmtId="3" fontId="24" fillId="0" borderId="60" xfId="315" applyNumberFormat="1" applyFont="1" applyBorder="1" applyAlignment="1">
      <alignment vertical="center"/>
      <protection/>
    </xf>
    <xf numFmtId="3" fontId="24" fillId="0" borderId="61" xfId="315" applyNumberFormat="1" applyFont="1" applyBorder="1" applyAlignment="1">
      <alignment vertical="center"/>
      <protection/>
    </xf>
    <xf numFmtId="3" fontId="24" fillId="0" borderId="62" xfId="315" applyNumberFormat="1" applyFont="1" applyBorder="1" applyAlignment="1">
      <alignment vertical="center"/>
      <protection/>
    </xf>
    <xf numFmtId="3" fontId="110" fillId="0" borderId="0" xfId="0" applyNumberFormat="1" applyFont="1" applyBorder="1" applyAlignment="1">
      <alignment/>
    </xf>
    <xf numFmtId="3" fontId="25" fillId="0" borderId="63" xfId="0" applyNumberFormat="1" applyFont="1" applyBorder="1" applyAlignment="1">
      <alignment horizontal="center"/>
    </xf>
    <xf numFmtId="3" fontId="25" fillId="0" borderId="64" xfId="0" applyNumberFormat="1" applyFont="1" applyBorder="1" applyAlignment="1">
      <alignment horizontal="center"/>
    </xf>
    <xf numFmtId="0" fontId="25" fillId="0" borderId="22" xfId="0" applyFont="1" applyBorder="1" applyAlignment="1">
      <alignment horizontal="center"/>
    </xf>
    <xf numFmtId="0" fontId="25" fillId="0" borderId="24" xfId="0" applyFont="1" applyBorder="1" applyAlignment="1">
      <alignment horizontal="left" vertical="center"/>
    </xf>
    <xf numFmtId="0" fontId="25" fillId="0" borderId="21" xfId="0" applyFont="1" applyBorder="1" applyAlignment="1">
      <alignment vertical="center"/>
    </xf>
    <xf numFmtId="0" fontId="25" fillId="0" borderId="25" xfId="0" applyFont="1" applyBorder="1" applyAlignment="1">
      <alignment vertical="center"/>
    </xf>
    <xf numFmtId="3" fontId="108" fillId="0" borderId="65" xfId="317" applyNumberFormat="1" applyFont="1" applyBorder="1">
      <alignment/>
      <protection/>
    </xf>
    <xf numFmtId="170" fontId="25" fillId="0" borderId="47" xfId="0" applyNumberFormat="1" applyFont="1" applyBorder="1" applyAlignment="1">
      <alignment/>
    </xf>
    <xf numFmtId="0" fontId="108" fillId="0" borderId="43" xfId="317" applyFont="1" applyBorder="1">
      <alignment/>
      <protection/>
    </xf>
    <xf numFmtId="3" fontId="108" fillId="0" borderId="43" xfId="317" applyNumberFormat="1" applyFont="1" applyBorder="1">
      <alignment/>
      <protection/>
    </xf>
    <xf numFmtId="3" fontId="108" fillId="0" borderId="44" xfId="317" applyNumberFormat="1" applyFont="1" applyBorder="1">
      <alignment/>
      <protection/>
    </xf>
    <xf numFmtId="170" fontId="25" fillId="0" borderId="44" xfId="0" applyNumberFormat="1" applyFont="1" applyBorder="1" applyAlignment="1">
      <alignment/>
    </xf>
    <xf numFmtId="3" fontId="108" fillId="0" borderId="44" xfId="315" applyNumberFormat="1" applyFont="1" applyBorder="1">
      <alignment/>
      <protection/>
    </xf>
    <xf numFmtId="0" fontId="108" fillId="0" borderId="44" xfId="315" applyFont="1" applyBorder="1">
      <alignment/>
      <protection/>
    </xf>
    <xf numFmtId="3" fontId="108" fillId="0" borderId="66" xfId="317" applyNumberFormat="1" applyFont="1" applyBorder="1">
      <alignment/>
      <protection/>
    </xf>
    <xf numFmtId="3" fontId="108" fillId="0" borderId="47" xfId="317" applyNumberFormat="1" applyFont="1" applyBorder="1">
      <alignment/>
      <protection/>
    </xf>
    <xf numFmtId="3" fontId="25" fillId="0" borderId="44" xfId="0" applyNumberFormat="1" applyFont="1" applyBorder="1" applyAlignment="1">
      <alignment/>
    </xf>
    <xf numFmtId="0" fontId="25" fillId="0" borderId="53" xfId="0" applyFont="1" applyBorder="1" applyAlignment="1">
      <alignment horizontal="center"/>
    </xf>
    <xf numFmtId="170" fontId="108" fillId="0" borderId="43" xfId="317" applyNumberFormat="1" applyFont="1" applyBorder="1">
      <alignment/>
      <protection/>
    </xf>
    <xf numFmtId="170" fontId="25" fillId="0" borderId="43" xfId="0" applyNumberFormat="1" applyFont="1" applyBorder="1" applyAlignment="1">
      <alignment horizontal="right"/>
    </xf>
    <xf numFmtId="171" fontId="25" fillId="0" borderId="59" xfId="0" applyNumberFormat="1" applyFont="1" applyBorder="1" applyAlignment="1">
      <alignment/>
    </xf>
    <xf numFmtId="170" fontId="25" fillId="0" borderId="43" xfId="0" applyNumberFormat="1" applyFont="1" applyBorder="1" applyAlignment="1">
      <alignment/>
    </xf>
    <xf numFmtId="0" fontId="25" fillId="0" borderId="49" xfId="0" applyFont="1" applyBorder="1" applyAlignment="1">
      <alignment horizontal="center" vertical="center"/>
    </xf>
    <xf numFmtId="0" fontId="25" fillId="0" borderId="49" xfId="0" applyFont="1" applyBorder="1" applyAlignment="1">
      <alignment vertical="center" wrapText="1"/>
    </xf>
    <xf numFmtId="170" fontId="25" fillId="0" borderId="26" xfId="0" applyNumberFormat="1" applyFont="1" applyBorder="1" applyAlignment="1">
      <alignment/>
    </xf>
    <xf numFmtId="4" fontId="35" fillId="0" borderId="28" xfId="0" applyNumberFormat="1" applyFont="1" applyBorder="1" applyAlignment="1">
      <alignment horizontal="left" vertical="center" wrapText="1"/>
    </xf>
    <xf numFmtId="0" fontId="35" fillId="0" borderId="28" xfId="0" applyFont="1" applyBorder="1" applyAlignment="1">
      <alignment horizontal="left" vertical="center" wrapText="1"/>
    </xf>
    <xf numFmtId="0" fontId="25" fillId="0" borderId="33" xfId="0" applyFont="1" applyBorder="1" applyAlignment="1">
      <alignment horizontal="left"/>
    </xf>
    <xf numFmtId="4" fontId="25" fillId="0" borderId="0" xfId="0" applyNumberFormat="1" applyFont="1" applyAlignment="1">
      <alignment/>
    </xf>
    <xf numFmtId="0" fontId="0" fillId="0" borderId="0" xfId="0" applyFill="1" applyAlignment="1">
      <alignment/>
    </xf>
    <xf numFmtId="0" fontId="53" fillId="0" borderId="0" xfId="318" applyFont="1" applyFill="1">
      <alignment/>
      <protection/>
    </xf>
    <xf numFmtId="0" fontId="53" fillId="0" borderId="0" xfId="318" applyFont="1" applyFill="1" applyBorder="1">
      <alignment/>
      <protection/>
    </xf>
    <xf numFmtId="166" fontId="53" fillId="0" borderId="57" xfId="318" applyNumberFormat="1" applyFont="1" applyFill="1" applyBorder="1" applyAlignment="1">
      <alignment horizontal="center" vertical="center"/>
      <protection/>
    </xf>
    <xf numFmtId="0" fontId="54" fillId="0" borderId="0" xfId="318" applyFont="1" applyFill="1" applyBorder="1" applyAlignment="1">
      <alignment horizontal="center"/>
      <protection/>
    </xf>
    <xf numFmtId="0" fontId="53" fillId="0" borderId="67" xfId="318" applyFont="1" applyFill="1" applyBorder="1" applyAlignment="1">
      <alignment horizontal="left" vertical="center"/>
      <protection/>
    </xf>
    <xf numFmtId="0" fontId="53" fillId="0" borderId="68" xfId="318" applyFont="1" applyFill="1" applyBorder="1" applyAlignment="1">
      <alignment horizontal="left" vertical="center"/>
      <protection/>
    </xf>
    <xf numFmtId="0" fontId="53" fillId="0" borderId="69" xfId="318" applyFont="1" applyFill="1" applyBorder="1" applyAlignment="1">
      <alignment horizontal="left" vertical="center"/>
      <protection/>
    </xf>
    <xf numFmtId="0" fontId="53" fillId="0" borderId="67" xfId="318" applyFont="1" applyFill="1" applyBorder="1" applyAlignment="1">
      <alignment horizontal="center" vertical="center"/>
      <protection/>
    </xf>
    <xf numFmtId="0" fontId="53" fillId="0" borderId="69" xfId="318" applyFont="1" applyFill="1" applyBorder="1" applyAlignment="1">
      <alignment horizontal="center" vertical="center"/>
      <protection/>
    </xf>
    <xf numFmtId="3" fontId="53" fillId="0" borderId="59" xfId="318" applyNumberFormat="1" applyFont="1" applyFill="1" applyBorder="1" applyAlignment="1">
      <alignment horizontal="center" vertical="center"/>
      <protection/>
    </xf>
    <xf numFmtId="3" fontId="54" fillId="0" borderId="67" xfId="318" applyNumberFormat="1" applyFont="1" applyFill="1" applyBorder="1" applyAlignment="1">
      <alignment horizontal="center" vertical="center"/>
      <protection/>
    </xf>
    <xf numFmtId="3" fontId="54" fillId="0" borderId="69" xfId="318" applyNumberFormat="1" applyFont="1" applyFill="1" applyBorder="1" applyAlignment="1">
      <alignment horizontal="center" vertical="center"/>
      <protection/>
    </xf>
    <xf numFmtId="0" fontId="54" fillId="0" borderId="0" xfId="318" applyFont="1" applyFill="1" applyBorder="1" applyAlignment="1">
      <alignment horizontal="left"/>
      <protection/>
    </xf>
    <xf numFmtId="0" fontId="53" fillId="0" borderId="65" xfId="318" applyFont="1" applyFill="1" applyBorder="1" applyAlignment="1">
      <alignment horizontal="left" vertical="center"/>
      <protection/>
    </xf>
    <xf numFmtId="0" fontId="53" fillId="0" borderId="43" xfId="318" applyFont="1" applyFill="1" applyBorder="1" applyAlignment="1">
      <alignment horizontal="left" vertical="center"/>
      <protection/>
    </xf>
    <xf numFmtId="0" fontId="54" fillId="0" borderId="54" xfId="318" applyFont="1" applyFill="1" applyBorder="1" applyAlignment="1">
      <alignment horizontal="left" vertical="center"/>
      <protection/>
    </xf>
    <xf numFmtId="0" fontId="53" fillId="0" borderId="0" xfId="318" applyFont="1" applyFill="1" applyBorder="1" applyAlignment="1">
      <alignment horizontal="left"/>
      <protection/>
    </xf>
    <xf numFmtId="0" fontId="0" fillId="0" borderId="0" xfId="0" applyFill="1" applyAlignment="1">
      <alignment horizontal="left"/>
    </xf>
    <xf numFmtId="0" fontId="25" fillId="0" borderId="0" xfId="0" applyFont="1" applyBorder="1" applyAlignment="1">
      <alignment wrapText="1"/>
    </xf>
    <xf numFmtId="0" fontId="2" fillId="0" borderId="0" xfId="0" applyFont="1" applyAlignment="1">
      <alignment/>
    </xf>
    <xf numFmtId="3" fontId="25" fillId="0" borderId="59" xfId="318" applyNumberFormat="1" applyFont="1" applyFill="1" applyBorder="1" applyAlignment="1">
      <alignment horizontal="center" vertical="center"/>
      <protection/>
    </xf>
    <xf numFmtId="0" fontId="2" fillId="0" borderId="0" xfId="0" applyFont="1" applyAlignment="1">
      <alignment/>
    </xf>
    <xf numFmtId="3" fontId="2" fillId="0" borderId="0" xfId="0" applyNumberFormat="1" applyFont="1" applyAlignment="1">
      <alignment/>
    </xf>
    <xf numFmtId="0" fontId="25" fillId="0" borderId="0" xfId="0" applyFont="1" applyBorder="1" applyAlignment="1">
      <alignment horizontal="center"/>
    </xf>
    <xf numFmtId="3" fontId="25" fillId="0" borderId="0" xfId="0" applyNumberFormat="1" applyFont="1" applyFill="1" applyAlignment="1">
      <alignment/>
    </xf>
    <xf numFmtId="3" fontId="25" fillId="0" borderId="0" xfId="0" applyNumberFormat="1" applyFont="1" applyBorder="1" applyAlignment="1">
      <alignment wrapText="1"/>
    </xf>
    <xf numFmtId="0" fontId="25" fillId="0" borderId="0" xfId="0" applyFont="1" applyFill="1" applyBorder="1" applyAlignment="1">
      <alignment horizontal="center"/>
    </xf>
    <xf numFmtId="0" fontId="25" fillId="0" borderId="27" xfId="0" applyFont="1" applyFill="1" applyBorder="1" applyAlignment="1">
      <alignment horizontal="center"/>
    </xf>
    <xf numFmtId="0" fontId="25" fillId="0" borderId="24" xfId="0" applyFont="1" applyFill="1" applyBorder="1" applyAlignment="1">
      <alignment horizontal="center"/>
    </xf>
    <xf numFmtId="0" fontId="25" fillId="0" borderId="21" xfId="0" applyFont="1" applyFill="1" applyBorder="1" applyAlignment="1">
      <alignment horizontal="center"/>
    </xf>
    <xf numFmtId="171" fontId="25" fillId="0" borderId="27" xfId="0" applyNumberFormat="1" applyFont="1" applyFill="1" applyBorder="1" applyAlignment="1">
      <alignment/>
    </xf>
    <xf numFmtId="0" fontId="25" fillId="0" borderId="32" xfId="0" applyFont="1" applyFill="1" applyBorder="1" applyAlignment="1">
      <alignment/>
    </xf>
    <xf numFmtId="3" fontId="108" fillId="0" borderId="44" xfId="317" applyNumberFormat="1" applyFont="1" applyFill="1" applyBorder="1">
      <alignment/>
      <protection/>
    </xf>
    <xf numFmtId="170" fontId="25" fillId="0" borderId="44" xfId="0" applyNumberFormat="1" applyFont="1" applyFill="1" applyBorder="1" applyAlignment="1">
      <alignment/>
    </xf>
    <xf numFmtId="171" fontId="25" fillId="0" borderId="24" xfId="0" applyNumberFormat="1" applyFont="1" applyFill="1" applyBorder="1" applyAlignment="1">
      <alignment/>
    </xf>
    <xf numFmtId="0" fontId="25" fillId="0" borderId="0" xfId="0" applyFont="1" applyFill="1" applyBorder="1" applyAlignment="1">
      <alignment/>
    </xf>
    <xf numFmtId="3" fontId="108" fillId="0" borderId="24" xfId="317" applyNumberFormat="1" applyFont="1" applyFill="1" applyBorder="1">
      <alignment/>
      <protection/>
    </xf>
    <xf numFmtId="170" fontId="25" fillId="0" borderId="24" xfId="0" applyNumberFormat="1" applyFont="1" applyFill="1" applyBorder="1" applyAlignment="1">
      <alignment/>
    </xf>
    <xf numFmtId="171" fontId="108" fillId="0" borderId="24" xfId="317" applyNumberFormat="1" applyFont="1" applyFill="1" applyBorder="1">
      <alignment/>
      <protection/>
    </xf>
    <xf numFmtId="0" fontId="108" fillId="0" borderId="35" xfId="317" applyFont="1" applyFill="1" applyBorder="1">
      <alignment/>
      <protection/>
    </xf>
    <xf numFmtId="0" fontId="108" fillId="0" borderId="0" xfId="317" applyFont="1" applyFill="1" applyBorder="1">
      <alignment/>
      <protection/>
    </xf>
    <xf numFmtId="171" fontId="25" fillId="0" borderId="43" xfId="0" applyNumberFormat="1" applyFont="1" applyFill="1" applyBorder="1" applyAlignment="1">
      <alignment/>
    </xf>
    <xf numFmtId="3" fontId="108" fillId="0" borderId="24" xfId="315" applyNumberFormat="1" applyFont="1" applyFill="1" applyBorder="1">
      <alignment/>
      <protection/>
    </xf>
    <xf numFmtId="0" fontId="25" fillId="0" borderId="24" xfId="0" applyFont="1" applyFill="1" applyBorder="1" applyAlignment="1">
      <alignment/>
    </xf>
    <xf numFmtId="3" fontId="25" fillId="0" borderId="22" xfId="0" applyNumberFormat="1" applyFont="1" applyFill="1" applyBorder="1" applyAlignment="1">
      <alignment/>
    </xf>
    <xf numFmtId="170" fontId="25" fillId="0" borderId="22" xfId="0" applyNumberFormat="1" applyFont="1" applyFill="1" applyBorder="1" applyAlignment="1">
      <alignment/>
    </xf>
    <xf numFmtId="0" fontId="25" fillId="0" borderId="30" xfId="0" applyFont="1" applyFill="1" applyBorder="1" applyAlignment="1">
      <alignment/>
    </xf>
    <xf numFmtId="0" fontId="25" fillId="0" borderId="31" xfId="0" applyFont="1" applyFill="1" applyBorder="1" applyAlignment="1">
      <alignment/>
    </xf>
    <xf numFmtId="0" fontId="25" fillId="0" borderId="29" xfId="0" applyFont="1" applyFill="1" applyBorder="1" applyAlignment="1">
      <alignment/>
    </xf>
    <xf numFmtId="170" fontId="25" fillId="0" borderId="0" xfId="0" applyNumberFormat="1" applyFont="1" applyFill="1" applyBorder="1" applyAlignment="1">
      <alignment/>
    </xf>
    <xf numFmtId="0" fontId="25" fillId="0" borderId="25" xfId="0" applyFont="1" applyFill="1" applyBorder="1" applyAlignment="1">
      <alignment horizontal="center"/>
    </xf>
    <xf numFmtId="3" fontId="108" fillId="0" borderId="44" xfId="315" applyNumberFormat="1" applyFont="1" applyFill="1" applyBorder="1">
      <alignment/>
      <protection/>
    </xf>
    <xf numFmtId="0" fontId="102" fillId="0" borderId="0" xfId="0" applyFont="1" applyAlignment="1">
      <alignment horizontal="center" vertical="justify" wrapText="1"/>
    </xf>
    <xf numFmtId="0" fontId="102" fillId="0" borderId="0" xfId="0" applyFont="1" applyAlignment="1">
      <alignment horizontal="center" vertical="justify"/>
    </xf>
    <xf numFmtId="0" fontId="24" fillId="0" borderId="0" xfId="0" applyFont="1" applyBorder="1" applyAlignment="1">
      <alignment horizontal="center"/>
    </xf>
    <xf numFmtId="0" fontId="2" fillId="0" borderId="0" xfId="0" applyFont="1" applyAlignment="1">
      <alignment horizontal="center"/>
    </xf>
    <xf numFmtId="0" fontId="25" fillId="0" borderId="67" xfId="0" applyFont="1" applyBorder="1" applyAlignment="1" applyProtection="1">
      <alignment horizontal="left" vertical="center" wrapText="1"/>
      <protection/>
    </xf>
    <xf numFmtId="0" fontId="25" fillId="0" borderId="68" xfId="0" applyFont="1" applyBorder="1" applyAlignment="1" applyProtection="1">
      <alignment horizontal="left" vertical="center" wrapText="1"/>
      <protection/>
    </xf>
    <xf numFmtId="0" fontId="25" fillId="0" borderId="69" xfId="0" applyFont="1" applyBorder="1" applyAlignment="1" applyProtection="1">
      <alignment horizontal="left" vertical="center" wrapText="1"/>
      <protection/>
    </xf>
    <xf numFmtId="0" fontId="25" fillId="0" borderId="0" xfId="0" applyFont="1" applyBorder="1" applyAlignment="1" applyProtection="1">
      <alignment horizontal="center" vertical="center"/>
      <protection/>
    </xf>
    <xf numFmtId="0" fontId="25" fillId="43" borderId="27" xfId="0" applyFont="1" applyFill="1" applyBorder="1" applyAlignment="1" applyProtection="1">
      <alignment horizontal="center"/>
      <protection/>
    </xf>
    <xf numFmtId="0" fontId="25" fillId="43" borderId="24" xfId="0" applyFont="1" applyFill="1" applyBorder="1" applyAlignment="1" applyProtection="1">
      <alignment horizontal="center"/>
      <protection/>
    </xf>
    <xf numFmtId="0" fontId="25" fillId="43" borderId="22" xfId="0" applyFont="1" applyFill="1" applyBorder="1" applyAlignment="1" applyProtection="1">
      <alignment horizontal="center"/>
      <protection/>
    </xf>
    <xf numFmtId="0" fontId="25" fillId="0" borderId="27" xfId="0" applyFont="1" applyBorder="1" applyAlignment="1" applyProtection="1">
      <alignment horizontal="center" vertical="center"/>
      <protection/>
    </xf>
    <xf numFmtId="0" fontId="25" fillId="0" borderId="22" xfId="0" applyFont="1" applyBorder="1" applyAlignment="1" applyProtection="1">
      <alignment horizontal="center" vertical="center"/>
      <protection/>
    </xf>
    <xf numFmtId="0" fontId="25" fillId="0" borderId="34" xfId="0" applyFont="1" applyBorder="1" applyAlignment="1" applyProtection="1">
      <alignment horizontal="center" vertical="center"/>
      <protection/>
    </xf>
    <xf numFmtId="0" fontId="25" fillId="0" borderId="21" xfId="0" applyFont="1" applyBorder="1" applyAlignment="1" applyProtection="1">
      <alignment horizontal="center" vertical="center"/>
      <protection/>
    </xf>
    <xf numFmtId="0" fontId="25" fillId="0" borderId="34" xfId="0" applyFont="1" applyBorder="1" applyAlignment="1" applyProtection="1">
      <alignment horizontal="center" vertical="center" wrapText="1"/>
      <protection/>
    </xf>
    <xf numFmtId="0" fontId="25" fillId="0" borderId="21" xfId="0" applyFont="1" applyBorder="1" applyAlignment="1" applyProtection="1">
      <alignment horizontal="center" vertical="center" wrapText="1"/>
      <protection/>
    </xf>
    <xf numFmtId="0" fontId="24" fillId="0" borderId="34" xfId="0" applyFont="1" applyBorder="1" applyAlignment="1" applyProtection="1">
      <alignment horizontal="center" vertical="center"/>
      <protection/>
    </xf>
    <xf numFmtId="0" fontId="24" fillId="0" borderId="21" xfId="0" applyFont="1" applyBorder="1" applyAlignment="1" applyProtection="1">
      <alignment horizontal="center" vertical="center"/>
      <protection/>
    </xf>
    <xf numFmtId="0" fontId="2" fillId="0" borderId="0" xfId="0" applyFont="1" applyBorder="1" applyAlignment="1">
      <alignment horizontal="center"/>
    </xf>
    <xf numFmtId="0" fontId="25" fillId="0" borderId="53" xfId="0" applyFont="1" applyBorder="1" applyAlignment="1">
      <alignment wrapText="1"/>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25" fillId="0" borderId="24" xfId="0" applyFont="1" applyBorder="1" applyAlignment="1">
      <alignment horizontal="center" vertical="center"/>
    </xf>
    <xf numFmtId="0" fontId="25" fillId="0" borderId="59" xfId="0" applyFont="1" applyBorder="1" applyAlignment="1">
      <alignment horizontal="center" vertical="center"/>
    </xf>
    <xf numFmtId="0" fontId="25" fillId="0" borderId="57" xfId="0" applyFont="1" applyBorder="1" applyAlignment="1">
      <alignment horizontal="center" vertical="center"/>
    </xf>
    <xf numFmtId="0" fontId="25" fillId="0" borderId="37" xfId="0" applyFont="1" applyBorder="1" applyAlignment="1">
      <alignment horizontal="left"/>
    </xf>
    <xf numFmtId="0" fontId="24" fillId="0" borderId="0" xfId="0" applyFont="1" applyBorder="1" applyAlignment="1">
      <alignment horizontal="center" vertical="center"/>
    </xf>
    <xf numFmtId="0" fontId="25" fillId="0" borderId="30" xfId="0" applyFont="1" applyBorder="1" applyAlignment="1">
      <alignment horizontal="left"/>
    </xf>
    <xf numFmtId="0" fontId="25" fillId="0" borderId="31" xfId="0" applyFont="1" applyBorder="1" applyAlignment="1">
      <alignment horizontal="left"/>
    </xf>
    <xf numFmtId="0" fontId="25" fillId="0" borderId="0" xfId="0" applyFont="1" applyBorder="1" applyAlignment="1">
      <alignment horizontal="center"/>
    </xf>
    <xf numFmtId="0" fontId="25" fillId="0" borderId="27" xfId="0" applyFont="1" applyBorder="1" applyAlignment="1">
      <alignment horizontal="center"/>
    </xf>
    <xf numFmtId="0" fontId="25" fillId="0" borderId="22" xfId="0" applyFont="1" applyBorder="1" applyAlignment="1">
      <alignment horizontal="center"/>
    </xf>
    <xf numFmtId="0" fontId="25" fillId="0" borderId="28" xfId="0" applyFont="1" applyBorder="1" applyAlignment="1">
      <alignment horizontal="center"/>
    </xf>
    <xf numFmtId="0" fontId="25" fillId="0" borderId="29" xfId="0" applyFont="1" applyBorder="1" applyAlignment="1">
      <alignment horizontal="center"/>
    </xf>
    <xf numFmtId="0" fontId="25" fillId="0" borderId="27" xfId="0" applyFont="1" applyBorder="1" applyAlignment="1">
      <alignment horizontal="left" vertical="center"/>
    </xf>
    <xf numFmtId="0" fontId="25" fillId="0" borderId="22" xfId="0" applyFont="1" applyBorder="1" applyAlignment="1">
      <alignment horizontal="left" vertical="center"/>
    </xf>
    <xf numFmtId="0" fontId="25" fillId="0" borderId="39" xfId="0" applyFont="1" applyBorder="1" applyAlignment="1">
      <alignment horizontal="center"/>
    </xf>
    <xf numFmtId="0" fontId="25" fillId="0" borderId="40" xfId="0" applyFont="1" applyBorder="1" applyAlignment="1">
      <alignment horizontal="center"/>
    </xf>
    <xf numFmtId="0" fontId="25" fillId="0" borderId="41" xfId="0" applyFont="1" applyBorder="1" applyAlignment="1">
      <alignment horizontal="center"/>
    </xf>
    <xf numFmtId="0" fontId="25" fillId="0" borderId="70" xfId="0" applyFont="1" applyBorder="1" applyAlignment="1">
      <alignment horizontal="center"/>
    </xf>
    <xf numFmtId="0" fontId="25" fillId="0" borderId="24" xfId="0" applyFont="1" applyBorder="1" applyAlignment="1">
      <alignment horizontal="center"/>
    </xf>
    <xf numFmtId="0" fontId="25" fillId="0" borderId="52" xfId="0" applyFont="1" applyBorder="1" applyAlignment="1">
      <alignment horizontal="center"/>
    </xf>
    <xf numFmtId="0" fontId="25" fillId="0" borderId="71" xfId="0" applyFont="1" applyBorder="1" applyAlignment="1">
      <alignment horizontal="center"/>
    </xf>
    <xf numFmtId="0" fontId="25" fillId="0" borderId="53" xfId="0" applyFont="1" applyBorder="1" applyAlignment="1">
      <alignment horizontal="center"/>
    </xf>
    <xf numFmtId="0" fontId="25" fillId="0" borderId="72" xfId="0" applyFont="1" applyBorder="1" applyAlignment="1">
      <alignment horizontal="center"/>
    </xf>
    <xf numFmtId="0" fontId="25" fillId="0" borderId="44" xfId="0" applyFont="1" applyBorder="1" applyAlignment="1">
      <alignment horizontal="left" vertical="center"/>
    </xf>
    <xf numFmtId="0" fontId="25" fillId="0" borderId="58"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22" xfId="0" applyFont="1" applyBorder="1" applyAlignment="1">
      <alignment horizontal="center" vertical="center"/>
    </xf>
    <xf numFmtId="0" fontId="25" fillId="0" borderId="33"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3" xfId="0" applyFont="1" applyBorder="1" applyAlignment="1">
      <alignment horizontal="center" vertical="center" wrapText="1"/>
    </xf>
    <xf numFmtId="2" fontId="25" fillId="0" borderId="0" xfId="0" applyNumberFormat="1" applyFont="1" applyBorder="1" applyAlignment="1">
      <alignment horizontal="justify" vertical="top" wrapText="1"/>
    </xf>
    <xf numFmtId="0" fontId="25" fillId="0" borderId="36" xfId="0" applyFont="1" applyBorder="1" applyAlignment="1">
      <alignment horizontal="left"/>
    </xf>
    <xf numFmtId="0" fontId="25" fillId="0" borderId="38" xfId="0" applyFont="1" applyBorder="1" applyAlignment="1">
      <alignment horizontal="left"/>
    </xf>
    <xf numFmtId="0" fontId="25" fillId="0" borderId="28" xfId="0" applyFont="1" applyBorder="1" applyAlignment="1">
      <alignment horizontal="center" vertical="center"/>
    </xf>
    <xf numFmtId="0" fontId="25" fillId="0" borderId="30" xfId="0" applyFont="1" applyBorder="1" applyAlignment="1">
      <alignment horizontal="center" vertical="center"/>
    </xf>
    <xf numFmtId="0" fontId="25" fillId="0" borderId="29" xfId="0" applyFont="1" applyBorder="1" applyAlignment="1">
      <alignment horizontal="center" vertical="center"/>
    </xf>
    <xf numFmtId="0" fontId="55" fillId="0" borderId="0" xfId="0" applyFont="1" applyFill="1" applyAlignment="1">
      <alignment horizontal="center"/>
    </xf>
    <xf numFmtId="0" fontId="53" fillId="0" borderId="39" xfId="318" applyFont="1" applyFill="1" applyBorder="1" applyAlignment="1">
      <alignment horizontal="center" vertical="center"/>
      <protection/>
    </xf>
    <xf numFmtId="0" fontId="53" fillId="0" borderId="41" xfId="318" applyFont="1" applyFill="1" applyBorder="1" applyAlignment="1">
      <alignment horizontal="center" vertical="center"/>
      <protection/>
    </xf>
    <xf numFmtId="0" fontId="53" fillId="0" borderId="36" xfId="318" applyFont="1" applyFill="1" applyBorder="1" applyAlignment="1">
      <alignment horizontal="left" vertical="center"/>
      <protection/>
    </xf>
    <xf numFmtId="0" fontId="53" fillId="0" borderId="37" xfId="318" applyFont="1" applyFill="1" applyBorder="1" applyAlignment="1">
      <alignment horizontal="left" vertical="center"/>
      <protection/>
    </xf>
    <xf numFmtId="0" fontId="53" fillId="0" borderId="38" xfId="318" applyFont="1" applyFill="1" applyBorder="1" applyAlignment="1">
      <alignment horizontal="left" vertical="center"/>
      <protection/>
    </xf>
    <xf numFmtId="0" fontId="53" fillId="0" borderId="0" xfId="318" applyFont="1" applyFill="1" applyBorder="1" applyAlignment="1">
      <alignment horizontal="center"/>
      <protection/>
    </xf>
    <xf numFmtId="0" fontId="53" fillId="0" borderId="39" xfId="318" applyFont="1" applyFill="1" applyBorder="1" applyAlignment="1">
      <alignment horizontal="center"/>
      <protection/>
    </xf>
    <xf numFmtId="0" fontId="53" fillId="0" borderId="40" xfId="318" applyFont="1" applyFill="1" applyBorder="1" applyAlignment="1">
      <alignment horizontal="center"/>
      <protection/>
    </xf>
    <xf numFmtId="0" fontId="53" fillId="0" borderId="41" xfId="318" applyFont="1" applyFill="1" applyBorder="1" applyAlignment="1">
      <alignment horizontal="center"/>
      <protection/>
    </xf>
    <xf numFmtId="0" fontId="53" fillId="0" borderId="59" xfId="318" applyFont="1" applyFill="1" applyBorder="1" applyAlignment="1">
      <alignment horizontal="center"/>
      <protection/>
    </xf>
    <xf numFmtId="0" fontId="53" fillId="0" borderId="57" xfId="318" applyFont="1" applyFill="1" applyBorder="1" applyAlignment="1">
      <alignment horizontal="center"/>
      <protection/>
    </xf>
    <xf numFmtId="0" fontId="53" fillId="0" borderId="65" xfId="318" applyFont="1" applyFill="1" applyBorder="1" applyAlignment="1">
      <alignment horizontal="left" vertical="center"/>
      <protection/>
    </xf>
    <xf numFmtId="0" fontId="53" fillId="0" borderId="43" xfId="318" applyFont="1" applyFill="1" applyBorder="1" applyAlignment="1">
      <alignment horizontal="left" vertical="center"/>
      <protection/>
    </xf>
    <xf numFmtId="0" fontId="53" fillId="0" borderId="54" xfId="318" applyFont="1" applyFill="1" applyBorder="1" applyAlignment="1">
      <alignment horizontal="left" vertical="center"/>
      <protection/>
    </xf>
    <xf numFmtId="0" fontId="53" fillId="0" borderId="37" xfId="318" applyFont="1" applyFill="1" applyBorder="1" applyAlignment="1">
      <alignment horizontal="center" vertical="center"/>
      <protection/>
    </xf>
    <xf numFmtId="0" fontId="53" fillId="0" borderId="38" xfId="318" applyFont="1" applyFill="1" applyBorder="1" applyAlignment="1">
      <alignment horizontal="center" vertical="center"/>
      <protection/>
    </xf>
    <xf numFmtId="165" fontId="25" fillId="0" borderId="24" xfId="0" applyNumberFormat="1" applyFont="1" applyBorder="1" applyAlignment="1">
      <alignment horizontal="center"/>
    </xf>
    <xf numFmtId="0" fontId="25" fillId="0" borderId="53" xfId="0" applyFont="1" applyBorder="1" applyAlignment="1">
      <alignment horizontal="left" vertical="center"/>
    </xf>
    <xf numFmtId="0" fontId="2" fillId="0" borderId="0" xfId="0" applyFont="1" applyFill="1" applyAlignment="1">
      <alignment horizontal="center"/>
    </xf>
    <xf numFmtId="0" fontId="25" fillId="0" borderId="0" xfId="0" applyFont="1" applyFill="1" applyBorder="1" applyAlignment="1">
      <alignment horizontal="center"/>
    </xf>
    <xf numFmtId="0" fontId="25" fillId="0" borderId="27" xfId="0" applyFont="1" applyFill="1" applyBorder="1" applyAlignment="1">
      <alignment horizontal="center"/>
    </xf>
    <xf numFmtId="0" fontId="25" fillId="0" borderId="22" xfId="0" applyFont="1" applyFill="1" applyBorder="1" applyAlignment="1">
      <alignment horizontal="center"/>
    </xf>
    <xf numFmtId="0" fontId="25" fillId="0" borderId="27" xfId="0" applyFont="1" applyFill="1" applyBorder="1" applyAlignment="1">
      <alignment horizontal="left" vertical="center"/>
    </xf>
    <xf numFmtId="0" fontId="25" fillId="0" borderId="22" xfId="0" applyFont="1" applyFill="1" applyBorder="1" applyAlignment="1">
      <alignment horizontal="left" vertical="center"/>
    </xf>
    <xf numFmtId="165" fontId="25" fillId="0" borderId="22" xfId="0" applyNumberFormat="1" applyFont="1" applyBorder="1" applyAlignment="1">
      <alignment horizontal="center"/>
    </xf>
    <xf numFmtId="0" fontId="25" fillId="0" borderId="21" xfId="0" applyFont="1" applyBorder="1" applyAlignment="1">
      <alignment horizontal="center"/>
    </xf>
    <xf numFmtId="0" fontId="25" fillId="0" borderId="0" xfId="0" applyFont="1" applyAlignment="1">
      <alignment horizontal="center"/>
    </xf>
    <xf numFmtId="0" fontId="25" fillId="0" borderId="24" xfId="0" applyFont="1" applyBorder="1" applyAlignment="1">
      <alignment horizontal="left" vertical="center"/>
    </xf>
    <xf numFmtId="0" fontId="25" fillId="0" borderId="30" xfId="0" applyFont="1" applyBorder="1" applyAlignment="1">
      <alignment horizontal="center"/>
    </xf>
    <xf numFmtId="0" fontId="25" fillId="0" borderId="31" xfId="0" applyFont="1" applyBorder="1" applyAlignment="1">
      <alignment horizontal="center"/>
    </xf>
    <xf numFmtId="0" fontId="25" fillId="0" borderId="21" xfId="0" applyFont="1" applyBorder="1" applyAlignment="1">
      <alignment horizontal="left" vertical="center"/>
    </xf>
    <xf numFmtId="0" fontId="25" fillId="0" borderId="23" xfId="0" applyFont="1" applyBorder="1" applyAlignment="1">
      <alignment horizontal="left" vertical="center"/>
    </xf>
    <xf numFmtId="49" fontId="25" fillId="0" borderId="24" xfId="0" applyNumberFormat="1" applyFont="1" applyBorder="1" applyAlignment="1">
      <alignment horizontal="center"/>
    </xf>
    <xf numFmtId="49" fontId="25" fillId="0" borderId="22" xfId="0" applyNumberFormat="1" applyFont="1" applyFill="1" applyBorder="1" applyAlignment="1">
      <alignment horizontal="center"/>
    </xf>
    <xf numFmtId="165" fontId="25" fillId="0" borderId="33" xfId="0" applyNumberFormat="1" applyFont="1" applyBorder="1" applyAlignment="1">
      <alignment horizontal="center"/>
    </xf>
    <xf numFmtId="165" fontId="25" fillId="0" borderId="26" xfId="0" applyNumberFormat="1" applyFont="1" applyBorder="1" applyAlignment="1">
      <alignment horizontal="center"/>
    </xf>
    <xf numFmtId="165" fontId="25" fillId="0" borderId="23" xfId="0" applyNumberFormat="1" applyFont="1" applyBorder="1" applyAlignment="1">
      <alignment horizontal="center"/>
    </xf>
    <xf numFmtId="0" fontId="2" fillId="0" borderId="0" xfId="0" applyFont="1" applyAlignment="1">
      <alignment horizontal="center"/>
    </xf>
    <xf numFmtId="0" fontId="25" fillId="0" borderId="21" xfId="0" applyFont="1" applyBorder="1" applyAlignment="1">
      <alignment horizontal="center" vertical="center"/>
    </xf>
    <xf numFmtId="0" fontId="25" fillId="0" borderId="74" xfId="0" applyFont="1" applyBorder="1" applyAlignment="1">
      <alignment horizontal="center"/>
    </xf>
    <xf numFmtId="0" fontId="25" fillId="0" borderId="47" xfId="0" applyFont="1" applyBorder="1" applyAlignment="1">
      <alignment horizontal="center"/>
    </xf>
    <xf numFmtId="0" fontId="25" fillId="0" borderId="33" xfId="0" applyNumberFormat="1" applyFont="1" applyBorder="1" applyAlignment="1">
      <alignment horizontal="center"/>
    </xf>
    <xf numFmtId="0" fontId="25" fillId="0" borderId="26" xfId="0" applyNumberFormat="1" applyFont="1" applyBorder="1" applyAlignment="1">
      <alignment horizontal="center"/>
    </xf>
    <xf numFmtId="0" fontId="25" fillId="0" borderId="23" xfId="0" applyNumberFormat="1" applyFont="1" applyBorder="1" applyAlignment="1">
      <alignment horizontal="center"/>
    </xf>
    <xf numFmtId="0" fontId="25" fillId="0" borderId="21" xfId="0" applyFont="1" applyBorder="1" applyAlignment="1">
      <alignment vertical="center"/>
    </xf>
    <xf numFmtId="0" fontId="25" fillId="0" borderId="25" xfId="0" applyFont="1" applyBorder="1" applyAlignment="1">
      <alignment vertical="center"/>
    </xf>
    <xf numFmtId="0" fontId="25" fillId="0" borderId="33" xfId="0" applyFont="1" applyBorder="1" applyAlignment="1">
      <alignment horizontal="center"/>
    </xf>
    <xf numFmtId="0" fontId="25" fillId="0" borderId="32"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3" xfId="0" applyFont="1" applyBorder="1" applyAlignment="1">
      <alignment horizontal="center" vertical="center"/>
    </xf>
    <xf numFmtId="0" fontId="24" fillId="0" borderId="58" xfId="0" applyFont="1" applyBorder="1" applyAlignment="1">
      <alignment horizontal="left" vertical="center"/>
    </xf>
    <xf numFmtId="0" fontId="24" fillId="0" borderId="73" xfId="0" applyFont="1" applyBorder="1" applyAlignment="1">
      <alignment horizontal="left" vertical="center"/>
    </xf>
    <xf numFmtId="0" fontId="24" fillId="0" borderId="26" xfId="0" applyFont="1" applyBorder="1" applyAlignment="1">
      <alignment horizontal="left" vertical="center"/>
    </xf>
    <xf numFmtId="0" fontId="24" fillId="0" borderId="23" xfId="0" applyFont="1" applyBorder="1" applyAlignment="1">
      <alignment horizontal="left" vertical="center"/>
    </xf>
    <xf numFmtId="0" fontId="25" fillId="0" borderId="34" xfId="0" applyFont="1" applyBorder="1" applyAlignment="1">
      <alignment horizontal="center" vertical="center"/>
    </xf>
    <xf numFmtId="0" fontId="25" fillId="0" borderId="33" xfId="0" applyFont="1" applyBorder="1" applyAlignment="1">
      <alignment horizontal="center" vertical="center"/>
    </xf>
    <xf numFmtId="0" fontId="25" fillId="0" borderId="32" xfId="0" applyFont="1" applyBorder="1" applyAlignment="1">
      <alignment horizontal="center" vertical="center"/>
    </xf>
    <xf numFmtId="0" fontId="25" fillId="0" borderId="26" xfId="0" applyFont="1" applyBorder="1" applyAlignment="1">
      <alignment horizontal="center" vertical="center"/>
    </xf>
    <xf numFmtId="0" fontId="25" fillId="43" borderId="39" xfId="0" applyFont="1" applyFill="1" applyBorder="1" applyAlignment="1" applyProtection="1">
      <alignment horizontal="center" vertical="center"/>
      <protection/>
    </xf>
    <xf numFmtId="0" fontId="25" fillId="43" borderId="40" xfId="0" applyFont="1" applyFill="1" applyBorder="1" applyAlignment="1" applyProtection="1">
      <alignment horizontal="center" vertical="center"/>
      <protection/>
    </xf>
    <xf numFmtId="0" fontId="25" fillId="43" borderId="41" xfId="0" applyFont="1" applyFill="1" applyBorder="1" applyAlignment="1" applyProtection="1">
      <alignment horizontal="center" vertical="center"/>
      <protection/>
    </xf>
    <xf numFmtId="0" fontId="25" fillId="43" borderId="59" xfId="0" applyFont="1" applyFill="1" applyBorder="1" applyAlignment="1" applyProtection="1">
      <alignment horizontal="center" vertical="center"/>
      <protection/>
    </xf>
    <xf numFmtId="0" fontId="25" fillId="43" borderId="0" xfId="0" applyFont="1" applyFill="1" applyBorder="1" applyAlignment="1" applyProtection="1">
      <alignment horizontal="center" vertical="center"/>
      <protection/>
    </xf>
    <xf numFmtId="0" fontId="25" fillId="43" borderId="57" xfId="0" applyFont="1" applyFill="1" applyBorder="1" applyAlignment="1" applyProtection="1">
      <alignment horizontal="center" vertical="center"/>
      <protection/>
    </xf>
    <xf numFmtId="0" fontId="25" fillId="0" borderId="25" xfId="0" applyFont="1" applyBorder="1" applyAlignment="1">
      <alignment horizontal="center" vertical="center"/>
    </xf>
    <xf numFmtId="0" fontId="25" fillId="43" borderId="36" xfId="0" applyFont="1" applyFill="1" applyBorder="1" applyAlignment="1" applyProtection="1">
      <alignment horizontal="center" vertical="center"/>
      <protection/>
    </xf>
    <xf numFmtId="0" fontId="25" fillId="43" borderId="37" xfId="0" applyFont="1" applyFill="1" applyBorder="1" applyAlignment="1" applyProtection="1">
      <alignment horizontal="center" vertical="center"/>
      <protection/>
    </xf>
    <xf numFmtId="0" fontId="25" fillId="43" borderId="38" xfId="0" applyFont="1" applyFill="1" applyBorder="1" applyAlignment="1" applyProtection="1">
      <alignment horizontal="center" vertical="center"/>
      <protection/>
    </xf>
    <xf numFmtId="0" fontId="25" fillId="0" borderId="47" xfId="0" applyFont="1" applyBorder="1" applyAlignment="1">
      <alignment horizontal="center" vertical="center"/>
    </xf>
    <xf numFmtId="0" fontId="25" fillId="0" borderId="24" xfId="0" applyFont="1" applyBorder="1" applyAlignment="1" applyProtection="1">
      <alignment horizontal="center" vertical="center"/>
      <protection/>
    </xf>
    <xf numFmtId="0" fontId="25" fillId="0" borderId="66" xfId="0" applyFont="1" applyBorder="1" applyAlignment="1">
      <alignment horizontal="center" vertical="center"/>
    </xf>
    <xf numFmtId="0" fontId="25" fillId="0" borderId="52" xfId="0" applyFont="1" applyBorder="1" applyAlignment="1">
      <alignment horizontal="center" vertical="center"/>
    </xf>
    <xf numFmtId="0" fontId="25" fillId="0" borderId="72" xfId="0" applyFont="1" applyBorder="1" applyAlignment="1">
      <alignment horizontal="center" vertical="center"/>
    </xf>
    <xf numFmtId="0" fontId="25" fillId="0" borderId="74" xfId="0" applyFont="1" applyBorder="1" applyAlignment="1">
      <alignment horizontal="center" vertical="center"/>
    </xf>
    <xf numFmtId="0" fontId="25" fillId="0" borderId="35" xfId="0" applyFont="1" applyBorder="1" applyAlignment="1">
      <alignment horizontal="center" vertical="center"/>
    </xf>
    <xf numFmtId="0" fontId="25" fillId="0" borderId="75" xfId="0" applyFont="1" applyBorder="1" applyAlignment="1">
      <alignment horizontal="center" vertical="center"/>
    </xf>
    <xf numFmtId="0" fontId="25" fillId="0" borderId="44"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2" xfId="0" applyFont="1" applyBorder="1" applyAlignment="1">
      <alignment horizontal="center" vertical="center" wrapText="1"/>
    </xf>
    <xf numFmtId="0" fontId="56" fillId="0" borderId="0" xfId="0" applyFont="1" applyAlignment="1">
      <alignment horizontal="center"/>
    </xf>
  </cellXfs>
  <cellStyles count="410">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Incorrecto" xfId="288"/>
    <cellStyle name="Incorrecto 2 2" xfId="289"/>
    <cellStyle name="Incorrecto 2 2 2" xfId="290"/>
    <cellStyle name="Incorrecto 2 2 3" xfId="291"/>
    <cellStyle name="Incorrecto 2 3" xfId="292"/>
    <cellStyle name="Incorrecto 2 4" xfId="293"/>
    <cellStyle name="Incorrecto 3 2" xfId="294"/>
    <cellStyle name="Incorrecto 3 3" xfId="295"/>
    <cellStyle name="Incorrecto 4" xfId="296"/>
    <cellStyle name="Comma" xfId="297"/>
    <cellStyle name="Comma [0]" xfId="298"/>
    <cellStyle name="Millares 2" xfId="299"/>
    <cellStyle name="Millares 2 2" xfId="300"/>
    <cellStyle name="Millares 2 3" xfId="301"/>
    <cellStyle name="Millares 3" xfId="302"/>
    <cellStyle name="Currency" xfId="303"/>
    <cellStyle name="Currency [0]" xfId="304"/>
    <cellStyle name="Neutral" xfId="305"/>
    <cellStyle name="Neutral 2 2" xfId="306"/>
    <cellStyle name="Neutral 2 2 2" xfId="307"/>
    <cellStyle name="Neutral 2 2 3" xfId="308"/>
    <cellStyle name="Neutral 2 3" xfId="309"/>
    <cellStyle name="Neutral 2 4" xfId="310"/>
    <cellStyle name="Neutral 3 2" xfId="311"/>
    <cellStyle name="Neutral 3 3" xfId="312"/>
    <cellStyle name="Neutral 4" xfId="313"/>
    <cellStyle name="No-definido" xfId="314"/>
    <cellStyle name="Normal 10 2" xfId="315"/>
    <cellStyle name="Normal 14" xfId="316"/>
    <cellStyle name="Normal 15" xfId="317"/>
    <cellStyle name="Normal 2" xfId="318"/>
    <cellStyle name="Normal 2 2" xfId="319"/>
    <cellStyle name="Normal 2 3" xfId="320"/>
    <cellStyle name="Normal 3" xfId="321"/>
    <cellStyle name="Normal 3 2" xfId="322"/>
    <cellStyle name="Normal 3 3" xfId="323"/>
    <cellStyle name="Normal 3 4" xfId="324"/>
    <cellStyle name="Normal 3_c4" xfId="325"/>
    <cellStyle name="Normal 4" xfId="326"/>
    <cellStyle name="Normal 4 2" xfId="327"/>
    <cellStyle name="Normal 4 3" xfId="328"/>
    <cellStyle name="Normal 5" xfId="329"/>
    <cellStyle name="Normal 6" xfId="330"/>
    <cellStyle name="Normal 7" xfId="331"/>
    <cellStyle name="Normal 8" xfId="332"/>
    <cellStyle name="Notas" xfId="333"/>
    <cellStyle name="Notas 2" xfId="334"/>
    <cellStyle name="Notas 2 2" xfId="335"/>
    <cellStyle name="Notas 2 2 2" xfId="336"/>
    <cellStyle name="Notas 2 2 3" xfId="337"/>
    <cellStyle name="Notas 2 3" xfId="338"/>
    <cellStyle name="Notas 2 4" xfId="339"/>
    <cellStyle name="Notas 3 2" xfId="340"/>
    <cellStyle name="Notas 3 3" xfId="341"/>
    <cellStyle name="Notas 4" xfId="342"/>
    <cellStyle name="Percent" xfId="343"/>
    <cellStyle name="Porcentual 2" xfId="344"/>
    <cellStyle name="Porcentual 2 2" xfId="345"/>
    <cellStyle name="Porcentual 2 3" xfId="346"/>
    <cellStyle name="Salida" xfId="347"/>
    <cellStyle name="Salida 2 2" xfId="348"/>
    <cellStyle name="Salida 2 2 2" xfId="349"/>
    <cellStyle name="Salida 2 2 3" xfId="350"/>
    <cellStyle name="Salida 2 3" xfId="351"/>
    <cellStyle name="Salida 2 4" xfId="352"/>
    <cellStyle name="Salida 3 2" xfId="353"/>
    <cellStyle name="Salida 3 3" xfId="354"/>
    <cellStyle name="Salida 4" xfId="355"/>
    <cellStyle name="Texto de advertencia" xfId="356"/>
    <cellStyle name="Texto de advertencia 2 2" xfId="357"/>
    <cellStyle name="Texto de advertencia 2 2 2" xfId="358"/>
    <cellStyle name="Texto de advertencia 2 2 3" xfId="359"/>
    <cellStyle name="Texto de advertencia 2 3" xfId="360"/>
    <cellStyle name="Texto de advertencia 2 4" xfId="361"/>
    <cellStyle name="Texto de advertencia 3 2" xfId="362"/>
    <cellStyle name="Texto de advertencia 3 3" xfId="363"/>
    <cellStyle name="Texto de advertencia 4" xfId="364"/>
    <cellStyle name="Texto explicativo" xfId="365"/>
    <cellStyle name="Texto explicativo 2 2" xfId="366"/>
    <cellStyle name="Texto explicativo 2 2 2" xfId="367"/>
    <cellStyle name="Texto explicativo 2 2 3" xfId="368"/>
    <cellStyle name="Texto explicativo 2 3" xfId="369"/>
    <cellStyle name="Texto explicativo 2 4" xfId="370"/>
    <cellStyle name="Texto explicativo 3 2" xfId="371"/>
    <cellStyle name="Texto explicativo 3 3" xfId="372"/>
    <cellStyle name="Texto explicativo 4" xfId="373"/>
    <cellStyle name="Título" xfId="374"/>
    <cellStyle name="Título 1 2 2" xfId="375"/>
    <cellStyle name="Título 1 2 2 2" xfId="376"/>
    <cellStyle name="Título 1 2 2 3" xfId="377"/>
    <cellStyle name="Título 1 2 3" xfId="378"/>
    <cellStyle name="Título 1 2 4" xfId="379"/>
    <cellStyle name="Título 1 3 2" xfId="380"/>
    <cellStyle name="Título 1 3 3" xfId="381"/>
    <cellStyle name="Título 1 4" xfId="382"/>
    <cellStyle name="Título 10" xfId="383"/>
    <cellStyle name="Título 2" xfId="384"/>
    <cellStyle name="Título 2 2 2" xfId="385"/>
    <cellStyle name="Título 2 2 2 2" xfId="386"/>
    <cellStyle name="Título 2 2 2 3" xfId="387"/>
    <cellStyle name="Título 2 2 3" xfId="388"/>
    <cellStyle name="Título 2 2 4" xfId="389"/>
    <cellStyle name="Título 2 3 2" xfId="390"/>
    <cellStyle name="Título 2 3 3" xfId="391"/>
    <cellStyle name="Título 2 4" xfId="392"/>
    <cellStyle name="Título 3" xfId="393"/>
    <cellStyle name="Título 3 2 2" xfId="394"/>
    <cellStyle name="Título 3 2 2 2" xfId="395"/>
    <cellStyle name="Título 3 2 2 3" xfId="396"/>
    <cellStyle name="Título 3 2 3" xfId="397"/>
    <cellStyle name="Título 3 2 4" xfId="398"/>
    <cellStyle name="Título 3 3 2" xfId="399"/>
    <cellStyle name="Título 3 3 3" xfId="400"/>
    <cellStyle name="Título 3 4" xfId="401"/>
    <cellStyle name="Título 4" xfId="402"/>
    <cellStyle name="Título 4 2" xfId="403"/>
    <cellStyle name="Título 4 2 2" xfId="404"/>
    <cellStyle name="Título 4 2 3" xfId="405"/>
    <cellStyle name="Título 4 3" xfId="406"/>
    <cellStyle name="Título 4 4" xfId="407"/>
    <cellStyle name="Título 5" xfId="408"/>
    <cellStyle name="Título 5 2" xfId="409"/>
    <cellStyle name="Título 5 3" xfId="410"/>
    <cellStyle name="Título 6" xfId="411"/>
    <cellStyle name="Título 7" xfId="412"/>
    <cellStyle name="Título 8" xfId="413"/>
    <cellStyle name="Título 9" xfId="414"/>
    <cellStyle name="Total" xfId="415"/>
    <cellStyle name="Total 2 2" xfId="416"/>
    <cellStyle name="Total 2 2 2" xfId="417"/>
    <cellStyle name="Total 2 2 3" xfId="418"/>
    <cellStyle name="Total 2 3" xfId="419"/>
    <cellStyle name="Total 2 4" xfId="420"/>
    <cellStyle name="Total 3 2" xfId="421"/>
    <cellStyle name="Total 3 3" xfId="422"/>
    <cellStyle name="Total 4" xfId="4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PRODUCCION Y RECEPCION DE LECHE</a:t>
            </a:r>
          </a:p>
        </c:rich>
      </c:tx>
      <c:layout/>
      <c:spPr>
        <a:solidFill>
          <a:srgbClr val="FFFFFF"/>
        </a:solidFill>
        <a:ln w="3175">
          <a:noFill/>
        </a:ln>
      </c:spPr>
    </c:title>
    <c:plotArea>
      <c:layout/>
      <c:barChart>
        <c:barDir val="col"/>
        <c:grouping val="clustered"/>
        <c:varyColors val="0"/>
        <c:axId val="30918986"/>
        <c:axId val="9835419"/>
      </c:barChart>
      <c:catAx>
        <c:axId val="30918986"/>
        <c:scaling>
          <c:orientation val="minMax"/>
        </c:scaling>
        <c:axPos val="b"/>
        <c:delete val="0"/>
        <c:numFmt formatCode="General" sourceLinked="1"/>
        <c:majorTickMark val="cross"/>
        <c:minorTickMark val="none"/>
        <c:tickLblPos val="nextTo"/>
        <c:spPr>
          <a:ln w="3175">
            <a:solidFill>
              <a:srgbClr val="000000"/>
            </a:solidFill>
          </a:ln>
        </c:spPr>
        <c:crossAx val="9835419"/>
        <c:crosses val="autoZero"/>
        <c:auto val="1"/>
        <c:lblOffset val="100"/>
        <c:tickLblSkip val="1"/>
        <c:noMultiLvlLbl val="0"/>
      </c:catAx>
      <c:valAx>
        <c:axId val="9835419"/>
        <c:scaling>
          <c:orientation val="minMax"/>
        </c:scaling>
        <c:axPos val="l"/>
        <c:delete val="0"/>
        <c:numFmt formatCode="General" sourceLinked="1"/>
        <c:majorTickMark val="cross"/>
        <c:minorTickMark val="none"/>
        <c:tickLblPos val="nextTo"/>
        <c:spPr>
          <a:ln w="3175">
            <a:solidFill>
              <a:srgbClr val="000000"/>
            </a:solidFill>
          </a:ln>
        </c:spPr>
        <c:crossAx val="30918986"/>
        <c:crossesAt val="1"/>
        <c:crossBetween val="between"/>
        <c:dispUnits/>
      </c:valAx>
      <c:spPr>
        <a:solidFill>
          <a:srgbClr val="FFFFFF"/>
        </a:solidFill>
        <a:ln w="12700">
          <a:solidFill>
            <a:srgbClr val="00000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Importaciones de productos lácteos
</a:t>
            </a:r>
            <a:r>
              <a:rPr lang="en-US" cap="none" sz="900" b="1" i="0" u="none" baseline="0">
                <a:solidFill>
                  <a:srgbClr val="000000"/>
                </a:solidFill>
              </a:rPr>
              <a:t>Enero - agosto 2017
</a:t>
            </a:r>
            <a:r>
              <a:rPr lang="en-US" cap="none" sz="900" b="1" i="0" u="none" baseline="0">
                <a:solidFill>
                  <a:srgbClr val="000000"/>
                </a:solidFill>
              </a:rPr>
              <a:t>Valor miles USD 231.325</a:t>
            </a:r>
          </a:p>
        </c:rich>
      </c:tx>
      <c:layout>
        <c:manualLayout>
          <c:xMode val="factor"/>
          <c:yMode val="factor"/>
          <c:x val="0.01075"/>
          <c:y val="-0.0115"/>
        </c:manualLayout>
      </c:layout>
      <c:spPr>
        <a:noFill/>
        <a:ln w="3175">
          <a:noFill/>
        </a:ln>
      </c:spPr>
    </c:title>
    <c:view3D>
      <c:rotX val="15"/>
      <c:hPercent val="100"/>
      <c:rotY val="0"/>
      <c:depthPercent val="100"/>
      <c:rAngAx val="1"/>
    </c:view3D>
    <c:plotArea>
      <c:layout>
        <c:manualLayout>
          <c:xMode val="edge"/>
          <c:yMode val="edge"/>
          <c:x val="0.257"/>
          <c:y val="0.2935"/>
          <c:w val="0.51825"/>
          <c:h val="0.4105"/>
        </c:manualLayout>
      </c:layout>
      <c:pie3DChart>
        <c:varyColors val="1"/>
        <c:ser>
          <c:idx val="0"/>
          <c:order val="0"/>
          <c:spPr>
            <a:solidFill>
              <a:srgbClr val="9999FF"/>
            </a:solidFill>
            <a:ln w="3175">
              <a:solidFill>
                <a:srgbClr val="000000"/>
              </a:solidFill>
            </a:ln>
          </c:spPr>
          <c:explosion val="19"/>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299867"/>
              </a:solidFill>
              <a:ln w="3175">
                <a:solidFill>
                  <a:srgbClr val="000000"/>
                </a:solidFill>
              </a:ln>
            </c:spPr>
          </c:dPt>
          <c:dPt>
            <c:idx val="2"/>
            <c:spPr>
              <a:solidFill>
                <a:srgbClr val="FFFFCC"/>
              </a:solidFill>
              <a:ln w="3175">
                <a:solidFill>
                  <a:srgbClr val="000000"/>
                </a:solidFill>
              </a:ln>
            </c:spPr>
          </c:dPt>
          <c:dPt>
            <c:idx val="3"/>
            <c:spPr>
              <a:solidFill>
                <a:srgbClr val="CCFFFF"/>
              </a:solidFill>
              <a:ln w="3175">
                <a:solidFill>
                  <a:srgbClr val="000000"/>
                </a:solidFill>
              </a:ln>
            </c:spPr>
          </c:dPt>
          <c:dPt>
            <c:idx val="4"/>
            <c:spPr>
              <a:solidFill>
                <a:srgbClr val="9999FF"/>
              </a:solidFill>
              <a:ln w="3175">
                <a:solidFill>
                  <a:srgbClr val="000000"/>
                </a:solidFill>
              </a:ln>
            </c:spPr>
          </c:dPt>
          <c:dPt>
            <c:idx val="5"/>
            <c:spPr>
              <a:solidFill>
                <a:srgbClr val="FAC090"/>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'c9'!$AL$21:$AL$26</c:f>
              <c:strCache/>
            </c:strRef>
          </c:cat>
          <c:val>
            <c:numRef>
              <c:f>'c9'!$AM$21:$AM$26</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MT"/>
          <a:ea typeface="Arial MT"/>
          <a:cs typeface="Arial MT"/>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Precio medio de las importaciones de leche en polvo entera</a:t>
            </a:r>
          </a:p>
        </c:rich>
      </c:tx>
      <c:layout>
        <c:manualLayout>
          <c:xMode val="factor"/>
          <c:yMode val="factor"/>
          <c:x val="0.01475"/>
          <c:y val="-0.0025"/>
        </c:manualLayout>
      </c:layout>
      <c:spPr>
        <a:noFill/>
        <a:ln w="3175">
          <a:noFill/>
        </a:ln>
      </c:spPr>
    </c:title>
    <c:plotArea>
      <c:layout>
        <c:manualLayout>
          <c:xMode val="edge"/>
          <c:yMode val="edge"/>
          <c:x val="0.01025"/>
          <c:y val="0.07375"/>
          <c:w val="0.959"/>
          <c:h val="0.927"/>
        </c:manualLayout>
      </c:layout>
      <c:lineChart>
        <c:grouping val="standard"/>
        <c:varyColors val="0"/>
        <c:ser>
          <c:idx val="0"/>
          <c:order val="0"/>
          <c:tx>
            <c:strRef>
              <c:f>'g7 - 8'!$BF$3</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'g7 - 8'!$AT$4:$AT$15</c:f>
              <c:strCache/>
            </c:strRef>
          </c:cat>
          <c:val>
            <c:numRef>
              <c:f>'g7 - 8'!$BF$4:$BF$15</c:f>
              <c:numCache/>
            </c:numRef>
          </c:val>
          <c:smooth val="0"/>
        </c:ser>
        <c:ser>
          <c:idx val="1"/>
          <c:order val="1"/>
          <c:tx>
            <c:strRef>
              <c:f>'g7 - 8'!$BG$3</c:f>
              <c:strCache>
                <c:ptCount val="1"/>
                <c:pt idx="0">
                  <c:v>2014</c:v>
                </c:pt>
              </c:strCache>
            </c:strRef>
          </c:tx>
          <c:spPr>
            <a:ln w="25400">
              <a:solidFill>
                <a:srgbClr val="50794B"/>
              </a:solid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333333"/>
              </a:solidFill>
              <a:ln>
                <a:solidFill>
                  <a:srgbClr val="000000"/>
                </a:solidFill>
              </a:ln>
            </c:spPr>
          </c:marker>
          <c:cat>
            <c:strRef>
              <c:f>'g7 - 8'!$AT$4:$AT$15</c:f>
              <c:strCache/>
            </c:strRef>
          </c:cat>
          <c:val>
            <c:numRef>
              <c:f>'g7 - 8'!$BG$4:$BG$15</c:f>
              <c:numCache/>
            </c:numRef>
          </c:val>
          <c:smooth val="0"/>
        </c:ser>
        <c:ser>
          <c:idx val="2"/>
          <c:order val="2"/>
          <c:tx>
            <c:strRef>
              <c:f>'g7 - 8'!$BH$3</c:f>
              <c:strCache>
                <c:ptCount val="1"/>
                <c:pt idx="0">
                  <c:v>2015</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FFCC00"/>
              </a:solidFill>
              <a:ln>
                <a:solidFill>
                  <a:srgbClr val="FFCC00"/>
                </a:solidFill>
              </a:ln>
            </c:spPr>
          </c:marker>
          <c:cat>
            <c:strRef>
              <c:f>'g7 - 8'!$AT$4:$AT$15</c:f>
              <c:strCache/>
            </c:strRef>
          </c:cat>
          <c:val>
            <c:numRef>
              <c:f>'g7 - 8'!$BH$4:$BH$15</c:f>
              <c:numCache/>
            </c:numRef>
          </c:val>
          <c:smooth val="0"/>
        </c:ser>
        <c:ser>
          <c:idx val="3"/>
          <c:order val="3"/>
          <c:tx>
            <c:strRef>
              <c:f>'g7 - 8'!$BI$3</c:f>
              <c:strCache>
                <c:ptCount val="1"/>
                <c:pt idx="0">
                  <c:v>2016</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333333"/>
              </a:solidFill>
              <a:ln>
                <a:solidFill>
                  <a:srgbClr val="8064A2"/>
                </a:solidFill>
              </a:ln>
            </c:spPr>
          </c:marker>
          <c:cat>
            <c:strRef>
              <c:f>'g7 - 8'!$AT$4:$AT$15</c:f>
              <c:strCache/>
            </c:strRef>
          </c:cat>
          <c:val>
            <c:numRef>
              <c:f>'g7 - 8'!$BI$4:$BI$15</c:f>
              <c:numCache/>
            </c:numRef>
          </c:val>
          <c:smooth val="0"/>
        </c:ser>
        <c:ser>
          <c:idx val="4"/>
          <c:order val="4"/>
          <c:tx>
            <c:strRef>
              <c:f>'g7 - 8'!$BJ$3</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'g7 - 8'!$AT$4:$AT$15</c:f>
              <c:strCache/>
            </c:strRef>
          </c:cat>
          <c:val>
            <c:numRef>
              <c:f>'g7 - 8'!$BJ$4:$BJ$15</c:f>
              <c:numCache/>
            </c:numRef>
          </c:val>
          <c:smooth val="0"/>
        </c:ser>
        <c:marker val="1"/>
        <c:axId val="57418266"/>
        <c:axId val="47002347"/>
      </c:lineChart>
      <c:catAx>
        <c:axId val="5741826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7002347"/>
        <c:crosses val="autoZero"/>
        <c:auto val="1"/>
        <c:lblOffset val="100"/>
        <c:tickLblSkip val="1"/>
        <c:noMultiLvlLbl val="0"/>
      </c:catAx>
      <c:valAx>
        <c:axId val="47002347"/>
        <c:scaling>
          <c:orientation val="minMax"/>
          <c:max val="6000"/>
          <c:min val="1500"/>
        </c:scaling>
        <c:axPos val="l"/>
        <c:title>
          <c:tx>
            <c:rich>
              <a:bodyPr vert="horz" rot="-5400000" anchor="ctr"/>
              <a:lstStyle/>
              <a:p>
                <a:pPr algn="ctr">
                  <a:defRPr/>
                </a:pPr>
                <a:r>
                  <a:rPr lang="en-US" cap="none" sz="900" b="0" i="0" u="none" baseline="0">
                    <a:solidFill>
                      <a:srgbClr val="000000"/>
                    </a:solidFill>
                  </a:rPr>
                  <a:t>USD CIF por tonelada</a:t>
                </a:r>
              </a:p>
            </c:rich>
          </c:tx>
          <c:layout>
            <c:manualLayout>
              <c:xMode val="factor"/>
              <c:yMode val="factor"/>
              <c:x val="-0.01125"/>
              <c:y val="0.00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41826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Precio medio de las importaciones de leche en polvo descremada</a:t>
            </a:r>
          </a:p>
        </c:rich>
      </c:tx>
      <c:layout>
        <c:manualLayout>
          <c:xMode val="factor"/>
          <c:yMode val="factor"/>
          <c:x val="0.01625"/>
          <c:y val="-0.00275"/>
        </c:manualLayout>
      </c:layout>
      <c:spPr>
        <a:noFill/>
        <a:ln w="3175">
          <a:noFill/>
        </a:ln>
      </c:spPr>
    </c:title>
    <c:plotArea>
      <c:layout>
        <c:manualLayout>
          <c:xMode val="edge"/>
          <c:yMode val="edge"/>
          <c:x val="0.022"/>
          <c:y val="0.07375"/>
          <c:w val="0.954"/>
          <c:h val="0.93925"/>
        </c:manualLayout>
      </c:layout>
      <c:lineChart>
        <c:grouping val="standard"/>
        <c:varyColors val="0"/>
        <c:ser>
          <c:idx val="0"/>
          <c:order val="0"/>
          <c:tx>
            <c:strRef>
              <c:f>'g7 - 8'!$BF$25</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'g7 - 8'!$AT$26:$AT$37</c:f>
              <c:strCache/>
            </c:strRef>
          </c:cat>
          <c:val>
            <c:numRef>
              <c:f>'g7 - 8'!$BF$26:$BF$37</c:f>
              <c:numCache/>
            </c:numRef>
          </c:val>
          <c:smooth val="0"/>
        </c:ser>
        <c:ser>
          <c:idx val="1"/>
          <c:order val="1"/>
          <c:tx>
            <c:strRef>
              <c:f>'g7 - 8'!$BG$25</c:f>
              <c:strCache>
                <c:ptCount val="1"/>
                <c:pt idx="0">
                  <c:v>2014</c:v>
                </c:pt>
              </c:strCache>
            </c:strRef>
          </c:tx>
          <c:spPr>
            <a:ln w="25400">
              <a:solidFill>
                <a:srgbClr val="50794B"/>
              </a:solidFill>
            </a:ln>
          </c:spPr>
          <c:extLst>
            <c:ext xmlns:c14="http://schemas.microsoft.com/office/drawing/2007/8/2/chart" uri="{6F2FDCE9-48DA-4B69-8628-5D25D57E5C99}">
              <c14:invertSolidFillFmt>
                <c14:spPr>
                  <a:solidFill>
                    <a:srgbClr val="FFFFFF"/>
                  </a:solidFill>
                </c14:spPr>
              </c14:invertSolidFillFmt>
            </c:ext>
          </c:extLst>
          <c:marker>
            <c:symbol val="triangle"/>
            <c:size val="9"/>
            <c:spPr>
              <a:solidFill>
                <a:srgbClr val="333333"/>
              </a:solidFill>
              <a:ln>
                <a:solidFill>
                  <a:srgbClr val="50794B"/>
                </a:solidFill>
              </a:ln>
            </c:spPr>
          </c:marker>
          <c:cat>
            <c:strRef>
              <c:f>'g7 - 8'!$AT$26:$AT$37</c:f>
              <c:strCache/>
            </c:strRef>
          </c:cat>
          <c:val>
            <c:numRef>
              <c:f>'g7 - 8'!$BG$26:$BG$37</c:f>
              <c:numCache/>
            </c:numRef>
          </c:val>
          <c:smooth val="0"/>
        </c:ser>
        <c:ser>
          <c:idx val="2"/>
          <c:order val="2"/>
          <c:tx>
            <c:strRef>
              <c:f>'g7 - 8'!$BH$25</c:f>
              <c:strCache>
                <c:ptCount val="1"/>
                <c:pt idx="0">
                  <c:v>2015</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FFCC00"/>
              </a:solidFill>
              <a:ln>
                <a:solidFill>
                  <a:srgbClr val="FFCC00"/>
                </a:solidFill>
              </a:ln>
            </c:spPr>
          </c:marker>
          <c:cat>
            <c:strRef>
              <c:f>'g7 - 8'!$AT$26:$AT$37</c:f>
              <c:strCache/>
            </c:strRef>
          </c:cat>
          <c:val>
            <c:numRef>
              <c:f>'g7 - 8'!$BH$26:$BH$37</c:f>
              <c:numCache/>
            </c:numRef>
          </c:val>
          <c:smooth val="0"/>
        </c:ser>
        <c:ser>
          <c:idx val="3"/>
          <c:order val="3"/>
          <c:tx>
            <c:strRef>
              <c:f>'g7 - 8'!$BI$25</c:f>
              <c:strCache>
                <c:ptCount val="1"/>
                <c:pt idx="0">
                  <c:v>2016</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000000"/>
              </a:solidFill>
              <a:ln>
                <a:solidFill>
                  <a:srgbClr val="8064A2"/>
                </a:solidFill>
              </a:ln>
            </c:spPr>
          </c:marker>
          <c:cat>
            <c:strRef>
              <c:f>'g7 - 8'!$AT$26:$AT$37</c:f>
              <c:strCache/>
            </c:strRef>
          </c:cat>
          <c:val>
            <c:numRef>
              <c:f>'g7 - 8'!$BI$26:$BI$37</c:f>
              <c:numCache/>
            </c:numRef>
          </c:val>
          <c:smooth val="0"/>
        </c:ser>
        <c:ser>
          <c:idx val="4"/>
          <c:order val="4"/>
          <c:tx>
            <c:strRef>
              <c:f>'g7 - 8'!$BJ$25</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'g7 - 8'!$AT$26:$AT$37</c:f>
              <c:strCache/>
            </c:strRef>
          </c:cat>
          <c:val>
            <c:numRef>
              <c:f>'g7 - 8'!$BJ$26:$BJ$37</c:f>
              <c:numCache/>
            </c:numRef>
          </c:val>
          <c:smooth val="0"/>
        </c:ser>
        <c:marker val="1"/>
        <c:axId val="20367940"/>
        <c:axId val="49093733"/>
      </c:lineChart>
      <c:catAx>
        <c:axId val="20367940"/>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25" b="0" i="0" u="none" baseline="0">
                <a:solidFill>
                  <a:srgbClr val="000000"/>
                </a:solidFill>
              </a:defRPr>
            </a:pPr>
          </a:p>
        </c:txPr>
        <c:crossAx val="49093733"/>
        <c:crosses val="autoZero"/>
        <c:auto val="1"/>
        <c:lblOffset val="100"/>
        <c:tickLblSkip val="1"/>
        <c:noMultiLvlLbl val="0"/>
      </c:catAx>
      <c:valAx>
        <c:axId val="49093733"/>
        <c:scaling>
          <c:orientation val="minMax"/>
          <c:max val="6000"/>
          <c:min val="1500"/>
        </c:scaling>
        <c:axPos val="l"/>
        <c:title>
          <c:tx>
            <c:rich>
              <a:bodyPr vert="horz" rot="-5400000" anchor="ctr"/>
              <a:lstStyle/>
              <a:p>
                <a:pPr algn="ctr">
                  <a:defRPr/>
                </a:pPr>
                <a:r>
                  <a:rPr lang="en-US" cap="none" sz="900" b="0" i="0" u="none" baseline="0">
                    <a:solidFill>
                      <a:srgbClr val="000000"/>
                    </a:solidFill>
                  </a:rPr>
                  <a:t>USD CIF por  tonelada</a:t>
                </a:r>
              </a:p>
            </c:rich>
          </c:tx>
          <c:layout>
            <c:manualLayout>
              <c:xMode val="factor"/>
              <c:yMode val="factor"/>
              <c:x val="-0.01275"/>
              <c:y val="-0.00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367940"/>
        <c:crossesAt val="1"/>
        <c:crossBetween val="between"/>
        <c:dispUnits/>
        <c:majorUnit val="500"/>
        <c:minorUnit val="100"/>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9. Importaciones de leche en polvo por país de origen
</a:t>
            </a:r>
            <a:r>
              <a:rPr lang="en-US" cap="none" sz="900" b="1" i="0" u="none" baseline="0">
                <a:solidFill>
                  <a:srgbClr val="000000"/>
                </a:solidFill>
              </a:rPr>
              <a:t>Año 2016
</a:t>
            </a:r>
            <a:r>
              <a:rPr lang="en-US" cap="none" sz="900" b="1" i="0" u="none" baseline="0">
                <a:solidFill>
                  <a:srgbClr val="000000"/>
                </a:solidFill>
              </a:rPr>
              <a:t>Toneladas 18.166</a:t>
            </a:r>
          </a:p>
        </c:rich>
      </c:tx>
      <c:layout>
        <c:manualLayout>
          <c:xMode val="factor"/>
          <c:yMode val="factor"/>
          <c:x val="0.01625"/>
          <c:y val="-0.004"/>
        </c:manualLayout>
      </c:layout>
      <c:spPr>
        <a:noFill/>
        <a:ln w="3175">
          <a:noFill/>
        </a:ln>
      </c:spPr>
    </c:title>
    <c:view3D>
      <c:rotX val="15"/>
      <c:hPercent val="100"/>
      <c:rotY val="0"/>
      <c:depthPercent val="100"/>
      <c:rAngAx val="1"/>
    </c:view3D>
    <c:plotArea>
      <c:layout>
        <c:manualLayout>
          <c:xMode val="edge"/>
          <c:yMode val="edge"/>
          <c:x val="0.33475"/>
          <c:y val="0.44625"/>
          <c:w val="0.33025"/>
          <c:h val="0.33625"/>
        </c:manualLayout>
      </c:layout>
      <c:pie3DChart>
        <c:varyColors val="1"/>
        <c:ser>
          <c:idx val="0"/>
          <c:order val="0"/>
          <c:spPr>
            <a:solidFill>
              <a:srgbClr val="4F81BD"/>
            </a:solidFill>
            <a:ln w="3175">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000000"/>
                </a:solidFill>
              </a:ln>
            </c:spPr>
          </c:dPt>
          <c:dPt>
            <c:idx val="1"/>
            <c:spPr>
              <a:solidFill>
                <a:srgbClr val="99CC00"/>
              </a:solidFill>
              <a:ln w="3175">
                <a:solidFill>
                  <a:srgbClr val="000000"/>
                </a:solidFill>
              </a:ln>
            </c:spPr>
          </c:dPt>
          <c:dPt>
            <c:idx val="2"/>
            <c:spPr>
              <a:solidFill>
                <a:srgbClr val="FFFF00"/>
              </a:solidFill>
              <a:ln w="3175">
                <a:solidFill>
                  <a:srgbClr val="000000"/>
                </a:solidFill>
              </a:ln>
            </c:spPr>
          </c:dPt>
          <c:dPt>
            <c:idx val="3"/>
            <c:spPr>
              <a:solidFill>
                <a:srgbClr val="FF0000"/>
              </a:solidFill>
              <a:ln w="3175">
                <a:solidFill>
                  <a:srgbClr val="000000"/>
                </a:solidFill>
              </a:ln>
            </c:spPr>
          </c:dPt>
          <c:dPt>
            <c:idx val="4"/>
            <c:spPr>
              <a:solidFill>
                <a:srgbClr val="DDD9C3"/>
              </a:solidFill>
              <a:ln w="3175">
                <a:solidFill>
                  <a:srgbClr val="000000"/>
                </a:solidFill>
              </a:ln>
            </c:spPr>
          </c:dPt>
          <c:dPt>
            <c:idx val="5"/>
            <c:spPr>
              <a:solidFill>
                <a:srgbClr val="DB843D"/>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'c12'!$AM$4:$AM$9</c:f>
              <c:strCache/>
            </c:strRef>
          </c:cat>
          <c:val>
            <c:numRef>
              <c:f>'c12'!$AN$4:$AN$9</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rPr>
              <a:t>Gráfico 10. Importaciones de leche en polvo por país de origen
</a:t>
            </a:r>
            <a:r>
              <a:rPr lang="en-US" cap="none" sz="875" b="1" i="0" u="none" baseline="0">
                <a:solidFill>
                  <a:srgbClr val="000000"/>
                </a:solidFill>
              </a:rPr>
              <a:t>Enero-agosto 2017 
</a:t>
            </a:r>
            <a:r>
              <a:rPr lang="en-US" cap="none" sz="875" b="1" i="0" u="none" baseline="0">
                <a:solidFill>
                  <a:srgbClr val="000000"/>
                </a:solidFill>
              </a:rPr>
              <a:t>Toneladas  18.352</a:t>
            </a:r>
          </a:p>
        </c:rich>
      </c:tx>
      <c:layout>
        <c:manualLayout>
          <c:xMode val="factor"/>
          <c:yMode val="factor"/>
          <c:x val="0.02075"/>
          <c:y val="-0.00425"/>
        </c:manualLayout>
      </c:layout>
      <c:spPr>
        <a:noFill/>
        <a:ln w="3175">
          <a:noFill/>
        </a:ln>
      </c:spPr>
    </c:title>
    <c:view3D>
      <c:rotX val="15"/>
      <c:hPercent val="100"/>
      <c:rotY val="0"/>
      <c:depthPercent val="100"/>
      <c:rAngAx val="1"/>
    </c:view3D>
    <c:plotArea>
      <c:layout>
        <c:manualLayout>
          <c:xMode val="edge"/>
          <c:yMode val="edge"/>
          <c:x val="0.3425"/>
          <c:y val="0.4805"/>
          <c:w val="0.30975"/>
          <c:h val="0.32175"/>
        </c:manualLayout>
      </c:layout>
      <c:pie3DChart>
        <c:varyColors val="1"/>
        <c:ser>
          <c:idx val="0"/>
          <c:order val="0"/>
          <c:spPr>
            <a:solidFill>
              <a:srgbClr val="4F81BD"/>
            </a:solidFill>
            <a:ln w="3175">
              <a:solidFill>
                <a:srgbClr val="000000"/>
              </a:solid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000000"/>
                </a:solidFill>
              </a:ln>
            </c:spPr>
          </c:dPt>
          <c:dPt>
            <c:idx val="1"/>
            <c:spPr>
              <a:solidFill>
                <a:srgbClr val="FFFF00"/>
              </a:solidFill>
              <a:ln w="3175">
                <a:solidFill>
                  <a:srgbClr val="000000"/>
                </a:solidFill>
              </a:ln>
            </c:spPr>
          </c:dPt>
          <c:dPt>
            <c:idx val="2"/>
            <c:spPr>
              <a:solidFill>
                <a:srgbClr val="92D050"/>
              </a:solidFill>
              <a:ln w="3175">
                <a:solidFill>
                  <a:srgbClr val="000000"/>
                </a:solidFill>
              </a:ln>
            </c:spPr>
          </c:dPt>
          <c:dPt>
            <c:idx val="3"/>
            <c:spPr>
              <a:solidFill>
                <a:srgbClr val="FF0000"/>
              </a:solidFill>
              <a:ln w="3175">
                <a:solidFill>
                  <a:srgbClr val="000000"/>
                </a:solidFill>
              </a:ln>
            </c:spPr>
          </c:dPt>
          <c:dPt>
            <c:idx val="4"/>
            <c:spPr>
              <a:solidFill>
                <a:srgbClr val="C4BD97"/>
              </a:solidFill>
              <a:ln w="3175">
                <a:solidFill>
                  <a:srgbClr val="000000"/>
                </a:solidFill>
              </a:ln>
            </c:spPr>
          </c:dPt>
          <c:dPt>
            <c:idx val="5"/>
            <c:spPr>
              <a:solidFill>
                <a:srgbClr val="DB843D"/>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'c12'!$AM$15:$AM$20</c:f>
              <c:strCache/>
            </c:strRef>
          </c:cat>
          <c:val>
            <c:numRef>
              <c:f>'c12'!$AN$15:$AN$20</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11. Importaciones de quesos por país de origen
</a:t>
            </a:r>
            <a:r>
              <a:rPr lang="en-US" cap="none" sz="900" b="1" i="0" u="none" baseline="0">
                <a:solidFill>
                  <a:srgbClr val="000000"/>
                </a:solidFill>
              </a:rPr>
              <a:t>Año 2016
</a:t>
            </a:r>
            <a:r>
              <a:rPr lang="en-US" cap="none" sz="900" b="1" i="0" u="none" baseline="0">
                <a:solidFill>
                  <a:srgbClr val="000000"/>
                </a:solidFill>
              </a:rPr>
              <a:t>Toneladas  34.041</a:t>
            </a:r>
          </a:p>
        </c:rich>
      </c:tx>
      <c:layout>
        <c:manualLayout>
          <c:xMode val="factor"/>
          <c:yMode val="factor"/>
          <c:x val="0.00725"/>
          <c:y val="-0.004"/>
        </c:manualLayout>
      </c:layout>
      <c:spPr>
        <a:noFill/>
        <a:ln w="3175">
          <a:noFill/>
        </a:ln>
      </c:spPr>
    </c:title>
    <c:view3D>
      <c:rotX val="15"/>
      <c:hPercent val="100"/>
      <c:rotY val="0"/>
      <c:depthPercent val="100"/>
      <c:rAngAx val="1"/>
    </c:view3D>
    <c:plotArea>
      <c:layout>
        <c:manualLayout>
          <c:xMode val="edge"/>
          <c:yMode val="edge"/>
          <c:x val="0.32975"/>
          <c:y val="0.4445"/>
          <c:w val="0.3405"/>
          <c:h val="0.337"/>
        </c:manualLayout>
      </c:layout>
      <c:pie3DChart>
        <c:varyColors val="1"/>
        <c:ser>
          <c:idx val="0"/>
          <c:order val="0"/>
          <c:spPr>
            <a:solidFill>
              <a:srgbClr val="9999FF"/>
            </a:solidFill>
            <a:ln w="3175">
              <a:solidFill>
                <a:srgbClr val="000000"/>
              </a:solidFill>
            </a:ln>
          </c:spPr>
          <c:explosion val="13"/>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FF0000"/>
              </a:solidFill>
              <a:ln w="3175">
                <a:solidFill>
                  <a:srgbClr val="000000"/>
                </a:solidFill>
              </a:ln>
            </c:spPr>
          </c:dPt>
          <c:dPt>
            <c:idx val="2"/>
            <c:spPr>
              <a:solidFill>
                <a:srgbClr val="376092"/>
              </a:solidFill>
              <a:ln w="3175">
                <a:solidFill>
                  <a:srgbClr val="000000"/>
                </a:solidFill>
              </a:ln>
            </c:spPr>
          </c:dPt>
          <c:dPt>
            <c:idx val="3"/>
            <c:spPr>
              <a:solidFill>
                <a:srgbClr val="984807"/>
              </a:solidFill>
              <a:ln w="3175">
                <a:solidFill>
                  <a:srgbClr val="000000"/>
                </a:solidFill>
              </a:ln>
            </c:spPr>
          </c:dPt>
          <c:dPt>
            <c:idx val="4"/>
            <c:spPr>
              <a:solidFill>
                <a:srgbClr val="99CC00"/>
              </a:solidFill>
              <a:ln w="3175">
                <a:solidFill>
                  <a:srgbClr val="000000"/>
                </a:solidFill>
              </a:ln>
            </c:spPr>
          </c:dPt>
          <c:dPt>
            <c:idx val="5"/>
            <c:spPr>
              <a:solidFill>
                <a:srgbClr val="FDEADA"/>
              </a:solidFill>
              <a:ln w="3175">
                <a:solidFill>
                  <a:srgbClr val="000000"/>
                </a:solidFill>
              </a:ln>
            </c:spPr>
          </c:dPt>
          <c:dPt>
            <c:idx val="6"/>
            <c:spPr>
              <a:solidFill>
                <a:srgbClr val="9999FF"/>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'c13'!$BB$6:$BB$12</c:f>
              <c:strCache/>
            </c:strRef>
          </c:cat>
          <c:val>
            <c:numRef>
              <c:f>'c13'!$BC$6:$BC$12</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12. Importaciones de quesos por país de origen
</a:t>
            </a:r>
            <a:r>
              <a:rPr lang="en-US" cap="none" sz="900" b="1" i="0" u="none" baseline="0">
                <a:solidFill>
                  <a:srgbClr val="000000"/>
                </a:solidFill>
              </a:rPr>
              <a:t>Enero-agosto 2017
</a:t>
            </a:r>
            <a:r>
              <a:rPr lang="en-US" cap="none" sz="900" b="1" i="0" u="none" baseline="0">
                <a:solidFill>
                  <a:srgbClr val="000000"/>
                </a:solidFill>
              </a:rPr>
              <a:t>Toneladas 33.652</a:t>
            </a:r>
          </a:p>
        </c:rich>
      </c:tx>
      <c:layout>
        <c:manualLayout>
          <c:xMode val="factor"/>
          <c:yMode val="factor"/>
          <c:x val="0.01875"/>
          <c:y val="0"/>
        </c:manualLayout>
      </c:layout>
      <c:spPr>
        <a:noFill/>
        <a:ln w="3175">
          <a:noFill/>
        </a:ln>
      </c:spPr>
    </c:title>
    <c:view3D>
      <c:rotX val="15"/>
      <c:hPercent val="100"/>
      <c:rotY val="0"/>
      <c:depthPercent val="100"/>
      <c:rAngAx val="1"/>
    </c:view3D>
    <c:plotArea>
      <c:layout>
        <c:manualLayout>
          <c:xMode val="edge"/>
          <c:yMode val="edge"/>
          <c:x val="0.33625"/>
          <c:y val="0.44925"/>
          <c:w val="0.32725"/>
          <c:h val="0.328"/>
        </c:manualLayout>
      </c:layout>
      <c:pie3DChart>
        <c:varyColors val="1"/>
        <c:ser>
          <c:idx val="0"/>
          <c:order val="0"/>
          <c:spPr>
            <a:solidFill>
              <a:srgbClr val="4F81BD"/>
            </a:solidFill>
            <a:ln w="3175">
              <a:solidFill>
                <a:srgbClr val="000000"/>
              </a:solid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215968"/>
              </a:solidFill>
              <a:ln w="3175">
                <a:solidFill>
                  <a:srgbClr val="000000"/>
                </a:solidFill>
              </a:ln>
            </c:spPr>
          </c:dPt>
          <c:dPt>
            <c:idx val="1"/>
            <c:spPr>
              <a:solidFill>
                <a:srgbClr val="FFFF00"/>
              </a:solidFill>
              <a:ln w="3175">
                <a:solidFill>
                  <a:srgbClr val="000000"/>
                </a:solidFill>
              </a:ln>
            </c:spPr>
          </c:dPt>
          <c:dPt>
            <c:idx val="2"/>
            <c:spPr>
              <a:solidFill>
                <a:srgbClr val="984807"/>
              </a:solidFill>
              <a:ln w="3175">
                <a:solidFill>
                  <a:srgbClr val="000000"/>
                </a:solidFill>
              </a:ln>
            </c:spPr>
          </c:dPt>
          <c:dPt>
            <c:idx val="3"/>
            <c:spPr>
              <a:solidFill>
                <a:srgbClr val="92D050"/>
              </a:solidFill>
              <a:ln w="3175">
                <a:solidFill>
                  <a:srgbClr val="000000"/>
                </a:solidFill>
              </a:ln>
            </c:spPr>
          </c:dPt>
          <c:dPt>
            <c:idx val="4"/>
            <c:spPr>
              <a:solidFill>
                <a:srgbClr val="FF0000"/>
              </a:solidFill>
              <a:ln w="3175">
                <a:solidFill>
                  <a:srgbClr val="000000"/>
                </a:solidFill>
              </a:ln>
            </c:spPr>
          </c:dPt>
          <c:dPt>
            <c:idx val="5"/>
            <c:spPr>
              <a:solidFill>
                <a:srgbClr val="F2F2F2"/>
              </a:solidFill>
              <a:ln w="3175">
                <a:solidFill>
                  <a:srgbClr val="000000"/>
                </a:solidFill>
              </a:ln>
            </c:spPr>
          </c:dPt>
          <c:dPt>
            <c:idx val="6"/>
            <c:spPr>
              <a:solidFill>
                <a:srgbClr val="9999FF"/>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'c13'!$BB$19:$BB$25</c:f>
              <c:strCache/>
            </c:strRef>
          </c:cat>
          <c:val>
            <c:numRef>
              <c:f>'c13'!$BC$19:$BC$25</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13. Importaciones de quesos por variedad
</a:t>
            </a:r>
            <a:r>
              <a:rPr lang="en-US" cap="none" sz="900" b="1" i="0" u="none" baseline="0">
                <a:solidFill>
                  <a:srgbClr val="000000"/>
                </a:solidFill>
              </a:rPr>
              <a:t>Enero-agosto 2017
</a:t>
            </a:r>
            <a:r>
              <a:rPr lang="en-US" cap="none" sz="900" b="1" i="0" u="none" baseline="0">
                <a:solidFill>
                  <a:srgbClr val="000000"/>
                </a:solidFill>
              </a:rPr>
              <a:t>Toneladas: 33.652</a:t>
            </a:r>
          </a:p>
        </c:rich>
      </c:tx>
      <c:layout>
        <c:manualLayout>
          <c:xMode val="factor"/>
          <c:yMode val="factor"/>
          <c:x val="-0.003"/>
          <c:y val="-0.00575"/>
        </c:manualLayout>
      </c:layout>
      <c:spPr>
        <a:noFill/>
        <a:ln w="3175">
          <a:noFill/>
        </a:ln>
      </c:spPr>
    </c:title>
    <c:view3D>
      <c:rotX val="15"/>
      <c:hPercent val="100"/>
      <c:rotY val="0"/>
      <c:depthPercent val="100"/>
      <c:rAngAx val="1"/>
    </c:view3D>
    <c:plotArea>
      <c:layout>
        <c:manualLayout>
          <c:xMode val="edge"/>
          <c:yMode val="edge"/>
          <c:x val="0.252"/>
          <c:y val="0.41775"/>
          <c:w val="0.41725"/>
          <c:h val="0.34125"/>
        </c:manualLayout>
      </c:layout>
      <c:pie3DChart>
        <c:varyColors val="1"/>
        <c:ser>
          <c:idx val="0"/>
          <c:order val="0"/>
          <c:spPr>
            <a:solidFill>
              <a:srgbClr val="4F81BD"/>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A6A6A6"/>
              </a:solidFill>
              <a:ln w="3175">
                <a:noFill/>
              </a:ln>
            </c:spPr>
          </c:dPt>
          <c:dPt>
            <c:idx val="1"/>
            <c:spPr>
              <a:solidFill>
                <a:srgbClr val="FFFF00"/>
              </a:solidFill>
              <a:ln w="3175">
                <a:noFill/>
              </a:ln>
            </c:spPr>
          </c:dPt>
          <c:dPt>
            <c:idx val="2"/>
            <c:spPr>
              <a:solidFill>
                <a:srgbClr val="FFFFCC"/>
              </a:solidFill>
              <a:ln w="3175">
                <a:noFill/>
              </a:ln>
            </c:spPr>
          </c:dPt>
          <c:dPt>
            <c:idx val="3"/>
            <c:spPr>
              <a:solidFill>
                <a:srgbClr val="695185"/>
              </a:solidFill>
              <a:ln w="3175">
                <a:noFill/>
              </a:ln>
            </c:spPr>
          </c:dPt>
          <c:dPt>
            <c:idx val="4"/>
            <c:spPr>
              <a:solidFill>
                <a:srgbClr val="92D050"/>
              </a:solidFill>
              <a:ln w="3175">
                <a:noFill/>
              </a:ln>
            </c:spPr>
          </c:dPt>
          <c:dPt>
            <c:idx val="5"/>
            <c:spPr>
              <a:solidFill>
                <a:srgbClr val="7030A0"/>
              </a:solidFill>
              <a:ln w="3175">
                <a:noFill/>
              </a:ln>
            </c:spPr>
          </c:dPt>
          <c:dPt>
            <c:idx val="6"/>
            <c:spPr>
              <a:solidFill>
                <a:srgbClr val="D9D9D9"/>
              </a:solidFill>
              <a:ln w="3175">
                <a:noFill/>
              </a:ln>
            </c:spPr>
          </c:dPt>
          <c:dPt>
            <c:idx val="7"/>
            <c:spPr>
              <a:solidFill>
                <a:srgbClr val="8EB4E3"/>
              </a:solidFill>
              <a:ln w="3175">
                <a:noFill/>
              </a:ln>
            </c:spPr>
          </c:dPt>
          <c:dPt>
            <c:idx val="8"/>
            <c:spPr>
              <a:solidFill>
                <a:srgbClr val="5959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'c14'!$AQ$7:$AQ$18</c:f>
              <c:strCache/>
            </c:strRef>
          </c:cat>
          <c:val>
            <c:numRef>
              <c:f>'c14'!$AR$7:$AR$18</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14. Exportaciones de productos lácteos
</a:t>
            </a:r>
            <a:r>
              <a:rPr lang="en-US" cap="none" sz="900" b="1" i="0" u="none" baseline="0">
                <a:solidFill>
                  <a:srgbClr val="000000"/>
                </a:solidFill>
              </a:rPr>
              <a:t>Enero-agosto 2017
</a:t>
            </a:r>
            <a:r>
              <a:rPr lang="en-US" cap="none" sz="900" b="1" i="0" u="none" baseline="0">
                <a:solidFill>
                  <a:srgbClr val="000000"/>
                </a:solidFill>
              </a:rPr>
              <a:t>Valor miles dólares FOB 139.671</a:t>
            </a:r>
          </a:p>
        </c:rich>
      </c:tx>
      <c:layout>
        <c:manualLayout>
          <c:xMode val="factor"/>
          <c:yMode val="factor"/>
          <c:x val="0.00525"/>
          <c:y val="-0.0085"/>
        </c:manualLayout>
      </c:layout>
      <c:spPr>
        <a:noFill/>
        <a:ln w="3175">
          <a:noFill/>
        </a:ln>
      </c:spPr>
    </c:title>
    <c:view3D>
      <c:rotX val="15"/>
      <c:hPercent val="100"/>
      <c:rotY val="0"/>
      <c:depthPercent val="100"/>
      <c:rAngAx val="1"/>
    </c:view3D>
    <c:plotArea>
      <c:layout>
        <c:manualLayout>
          <c:xMode val="edge"/>
          <c:yMode val="edge"/>
          <c:x val="0.2865"/>
          <c:y val="0.3325"/>
          <c:w val="0.46425"/>
          <c:h val="0.366"/>
        </c:manualLayout>
      </c:layout>
      <c:pie3DChart>
        <c:varyColors val="1"/>
        <c:ser>
          <c:idx val="0"/>
          <c:order val="0"/>
          <c:spPr>
            <a:solidFill>
              <a:srgbClr val="9999FF"/>
            </a:solidFill>
            <a:ln w="3175">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3175">
                <a:solidFill>
                  <a:srgbClr val="000000"/>
                </a:solidFill>
              </a:ln>
            </c:spPr>
          </c:dPt>
          <c:dPt>
            <c:idx val="1"/>
            <c:spPr>
              <a:solidFill>
                <a:srgbClr val="FF0000"/>
              </a:solidFill>
              <a:ln w="3175">
                <a:solidFill>
                  <a:srgbClr val="000000"/>
                </a:solidFill>
              </a:ln>
            </c:spPr>
          </c:dPt>
          <c:dPt>
            <c:idx val="2"/>
            <c:spPr>
              <a:solidFill>
                <a:srgbClr val="CCFFFF"/>
              </a:solidFill>
              <a:ln w="3175">
                <a:solidFill>
                  <a:srgbClr val="000000"/>
                </a:solidFill>
              </a:ln>
            </c:spPr>
          </c:dPt>
          <c:dPt>
            <c:idx val="3"/>
            <c:spPr>
              <a:solidFill>
                <a:srgbClr val="FFFF00"/>
              </a:solidFill>
              <a:ln w="3175">
                <a:solidFill>
                  <a:srgbClr val="000000"/>
                </a:solidFill>
              </a:ln>
            </c:spPr>
          </c:dPt>
          <c:dPt>
            <c:idx val="4"/>
            <c:spPr>
              <a:solidFill>
                <a:srgbClr val="993300"/>
              </a:solidFill>
              <a:ln w="3175">
                <a:solidFill>
                  <a:srgbClr val="000000"/>
                </a:solidFill>
              </a:ln>
            </c:spPr>
          </c:dPt>
          <c:dPt>
            <c:idx val="5"/>
            <c:spPr>
              <a:solidFill>
                <a:srgbClr val="FF8080"/>
              </a:solidFill>
              <a:ln w="3175">
                <a:solidFill>
                  <a:srgbClr val="000000"/>
                </a:solidFill>
              </a:ln>
            </c:spPr>
          </c:dPt>
          <c:dPt>
            <c:idx val="6"/>
            <c:spPr>
              <a:solidFill>
                <a:srgbClr val="FF9900"/>
              </a:solidFill>
              <a:ln w="3175">
                <a:solidFill>
                  <a:srgbClr val="000000"/>
                </a:solidFill>
              </a:ln>
            </c:spPr>
          </c:dPt>
          <c:dPt>
            <c:idx val="7"/>
            <c:spPr>
              <a:solidFill>
                <a:srgbClr val="C0C0C0"/>
              </a:solidFill>
              <a:ln w="3175">
                <a:solidFill>
                  <a:srgbClr val="000000"/>
                </a:solidFill>
              </a:ln>
            </c:spPr>
          </c:dPt>
          <c:dPt>
            <c:idx val="8"/>
            <c:spPr>
              <a:solidFill>
                <a:srgbClr val="0000FF"/>
              </a:solidFill>
              <a:ln w="3175">
                <a:solidFill>
                  <a:srgbClr val="000000"/>
                </a:solidFill>
              </a:ln>
            </c:spPr>
          </c:dPt>
          <c:dPt>
            <c:idx val="9"/>
            <c:spPr>
              <a:solidFill>
                <a:srgbClr val="00FF00"/>
              </a:solidFill>
              <a:ln w="3175">
                <a:solidFill>
                  <a:srgbClr val="000000"/>
                </a:solidFill>
              </a:ln>
            </c:spPr>
          </c:dPt>
          <c:dPt>
            <c:idx val="10"/>
            <c:spPr>
              <a:solidFill>
                <a:srgbClr val="9999FF"/>
              </a:solidFill>
              <a:ln w="3175">
                <a:solidFill>
                  <a:srgbClr val="000000"/>
                </a:solidFill>
              </a:ln>
            </c:spPr>
          </c:dPt>
          <c:dPt>
            <c:idx val="11"/>
            <c:spPr>
              <a:solidFill>
                <a:srgbClr val="9999FF"/>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'c17'!$AL$26:$AL$37</c:f>
              <c:strCache/>
            </c:strRef>
          </c:cat>
          <c:val>
            <c:numRef>
              <c:f>'c17'!$AM$26:$AM$37</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15. Precio medio de las exportaciones de leche en polvo entera</a:t>
            </a:r>
          </a:p>
        </c:rich>
      </c:tx>
      <c:layout>
        <c:manualLayout>
          <c:xMode val="factor"/>
          <c:yMode val="factor"/>
          <c:x val="0.00275"/>
          <c:y val="0"/>
        </c:manualLayout>
      </c:layout>
      <c:spPr>
        <a:noFill/>
        <a:ln w="3175">
          <a:noFill/>
        </a:ln>
      </c:spPr>
    </c:title>
    <c:plotArea>
      <c:layout>
        <c:manualLayout>
          <c:xMode val="edge"/>
          <c:yMode val="edge"/>
          <c:x val="0.00975"/>
          <c:y val="0.05975"/>
          <c:w val="0.97675"/>
          <c:h val="0.9515"/>
        </c:manualLayout>
      </c:layout>
      <c:lineChart>
        <c:grouping val="standard"/>
        <c:varyColors val="0"/>
        <c:ser>
          <c:idx val="0"/>
          <c:order val="0"/>
          <c:tx>
            <c:strRef>
              <c:f>'g15 - 16'!$AV$3</c:f>
              <c:strCache>
                <c:ptCount val="1"/>
                <c:pt idx="0">
                  <c:v>2013</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'g15 - 16'!$AL$4:$AL$15</c:f>
              <c:strCache/>
            </c:strRef>
          </c:cat>
          <c:val>
            <c:numRef>
              <c:f>'g15 - 16'!$AV$4:$AV$15</c:f>
              <c:numCache/>
            </c:numRef>
          </c:val>
          <c:smooth val="0"/>
        </c:ser>
        <c:ser>
          <c:idx val="1"/>
          <c:order val="1"/>
          <c:tx>
            <c:strRef>
              <c:f>'g15 - 16'!$AW$3</c:f>
              <c:strCache>
                <c:ptCount val="1"/>
                <c:pt idx="0">
                  <c:v>2014</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strRef>
              <c:f>'g15 - 16'!$AL$4:$AL$15</c:f>
              <c:strCache/>
            </c:strRef>
          </c:cat>
          <c:val>
            <c:numRef>
              <c:f>'g15 - 16'!$AW$4:$AW$15</c:f>
              <c:numCache/>
            </c:numRef>
          </c:val>
          <c:smooth val="0"/>
        </c:ser>
        <c:ser>
          <c:idx val="2"/>
          <c:order val="2"/>
          <c:tx>
            <c:strRef>
              <c:f>'g15 - 16'!$AX$3</c:f>
              <c:strCache>
                <c:ptCount val="1"/>
                <c:pt idx="0">
                  <c:v>2015</c:v>
                </c:pt>
              </c:strCache>
            </c:strRef>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800080"/>
              </a:solidFill>
              <a:ln>
                <a:solidFill>
                  <a:srgbClr val="FF00FF"/>
                </a:solidFill>
              </a:ln>
            </c:spPr>
          </c:marker>
          <c:cat>
            <c:strRef>
              <c:f>'g15 - 16'!$AL$4:$AL$15</c:f>
              <c:strCache/>
            </c:strRef>
          </c:cat>
          <c:val>
            <c:numRef>
              <c:f>'g15 - 16'!$AX$4:$AX$15</c:f>
              <c:numCache/>
            </c:numRef>
          </c:val>
          <c:smooth val="0"/>
        </c:ser>
        <c:ser>
          <c:idx val="3"/>
          <c:order val="3"/>
          <c:tx>
            <c:strRef>
              <c:f>'g15 - 16'!$AY$3</c:f>
              <c:strCache>
                <c:ptCount val="1"/>
                <c:pt idx="0">
                  <c:v>2016</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8064A2"/>
              </a:solidFill>
              <a:ln>
                <a:solidFill>
                  <a:srgbClr val="8064A2"/>
                </a:solidFill>
              </a:ln>
            </c:spPr>
          </c:marker>
          <c:cat>
            <c:strRef>
              <c:f>'g15 - 16'!$AL$4:$AL$15</c:f>
              <c:strCache/>
            </c:strRef>
          </c:cat>
          <c:val>
            <c:numRef>
              <c:f>'g15 - 16'!$AY$4:$AY$15</c:f>
              <c:numCache/>
            </c:numRef>
          </c:val>
          <c:smooth val="0"/>
        </c:ser>
        <c:ser>
          <c:idx val="4"/>
          <c:order val="4"/>
          <c:tx>
            <c:strRef>
              <c:f>'g15 - 16'!$AZ$3</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'g15 - 16'!$AL$4:$AL$15</c:f>
              <c:strCache/>
            </c:strRef>
          </c:cat>
          <c:val>
            <c:numRef>
              <c:f>'g15 - 16'!$AZ$4:$AZ$15</c:f>
              <c:numCache/>
            </c:numRef>
          </c:val>
          <c:smooth val="0"/>
        </c:ser>
        <c:marker val="1"/>
        <c:axId val="39190414"/>
        <c:axId val="17169407"/>
      </c:lineChart>
      <c:catAx>
        <c:axId val="3919041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7169407"/>
        <c:crosses val="autoZero"/>
        <c:auto val="1"/>
        <c:lblOffset val="100"/>
        <c:tickLblSkip val="1"/>
        <c:noMultiLvlLbl val="0"/>
      </c:catAx>
      <c:valAx>
        <c:axId val="17169407"/>
        <c:scaling>
          <c:orientation val="minMax"/>
          <c:max val="6000"/>
          <c:min val="0"/>
        </c:scaling>
        <c:axPos val="l"/>
        <c:title>
          <c:tx>
            <c:rich>
              <a:bodyPr vert="horz" rot="-5400000" anchor="ctr"/>
              <a:lstStyle/>
              <a:p>
                <a:pPr algn="ctr">
                  <a:defRPr/>
                </a:pPr>
                <a:r>
                  <a:rPr lang="en-US" cap="none" sz="900" b="0" i="0" u="none" baseline="0">
                    <a:solidFill>
                      <a:srgbClr val="000000"/>
                    </a:solidFill>
                  </a:rPr>
                  <a:t>USD FOB por tonelada</a:t>
                </a:r>
              </a:p>
            </c:rich>
          </c:tx>
          <c:layout>
            <c:manualLayout>
              <c:xMode val="factor"/>
              <c:yMode val="factor"/>
              <c:x val="-0.01025"/>
              <c:y val="-0.00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9190414"/>
        <c:crossesAt val="1"/>
        <c:crossBetween val="between"/>
        <c:dispUnits/>
        <c:majorUnit val="500"/>
        <c:minorUnit val="100"/>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PRODUCCION Y RECEPCION DE LECHE</a:t>
            </a:r>
          </a:p>
        </c:rich>
      </c:tx>
      <c:layout/>
      <c:spPr>
        <a:solidFill>
          <a:srgbClr val="FFFFFF"/>
        </a:solidFill>
        <a:ln w="3175">
          <a:noFill/>
        </a:ln>
      </c:spPr>
    </c:title>
    <c:plotArea>
      <c:layout/>
      <c:barChart>
        <c:barDir val="col"/>
        <c:grouping val="clustered"/>
        <c:varyColors val="0"/>
        <c:axId val="21409908"/>
        <c:axId val="58471445"/>
      </c:barChart>
      <c:catAx>
        <c:axId val="21409908"/>
        <c:scaling>
          <c:orientation val="minMax"/>
        </c:scaling>
        <c:axPos val="b"/>
        <c:delete val="0"/>
        <c:numFmt formatCode="General" sourceLinked="1"/>
        <c:majorTickMark val="cross"/>
        <c:minorTickMark val="none"/>
        <c:tickLblPos val="nextTo"/>
        <c:spPr>
          <a:ln w="3175">
            <a:solidFill>
              <a:srgbClr val="000000"/>
            </a:solidFill>
          </a:ln>
        </c:spPr>
        <c:crossAx val="58471445"/>
        <c:crosses val="autoZero"/>
        <c:auto val="1"/>
        <c:lblOffset val="100"/>
        <c:tickLblSkip val="1"/>
        <c:noMultiLvlLbl val="0"/>
      </c:catAx>
      <c:valAx>
        <c:axId val="58471445"/>
        <c:scaling>
          <c:orientation val="minMax"/>
        </c:scaling>
        <c:axPos val="l"/>
        <c:delete val="0"/>
        <c:numFmt formatCode="General" sourceLinked="1"/>
        <c:majorTickMark val="cross"/>
        <c:minorTickMark val="none"/>
        <c:tickLblPos val="nextTo"/>
        <c:spPr>
          <a:ln w="3175">
            <a:solidFill>
              <a:srgbClr val="000000"/>
            </a:solidFill>
          </a:ln>
        </c:spPr>
        <c:crossAx val="21409908"/>
        <c:crossesAt val="1"/>
        <c:crossBetween val="between"/>
        <c:dispUnits/>
      </c:valAx>
      <c:spPr>
        <a:solidFill>
          <a:srgbClr val="FFFFFF"/>
        </a:solidFill>
        <a:ln w="12700">
          <a:solidFill>
            <a:srgbClr val="00000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16. Precio medio de las exportaciones de leche en polvo descremada</a:t>
            </a:r>
          </a:p>
        </c:rich>
      </c:tx>
      <c:layout>
        <c:manualLayout>
          <c:xMode val="factor"/>
          <c:yMode val="factor"/>
          <c:x val="0.0015"/>
          <c:y val="0"/>
        </c:manualLayout>
      </c:layout>
      <c:spPr>
        <a:noFill/>
        <a:ln w="3175">
          <a:noFill/>
        </a:ln>
      </c:spPr>
    </c:title>
    <c:plotArea>
      <c:layout>
        <c:manualLayout>
          <c:xMode val="edge"/>
          <c:yMode val="edge"/>
          <c:x val="0.01"/>
          <c:y val="0.0605"/>
          <c:w val="0.97675"/>
          <c:h val="0.95075"/>
        </c:manualLayout>
      </c:layout>
      <c:lineChart>
        <c:grouping val="standard"/>
        <c:varyColors val="0"/>
        <c:ser>
          <c:idx val="0"/>
          <c:order val="0"/>
          <c:tx>
            <c:strRef>
              <c:f>'g15 - 16'!$AV$25</c:f>
              <c:strCache>
                <c:ptCount val="1"/>
                <c:pt idx="0">
                  <c:v>2013</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'g15 - 16'!$AL$26:$AL$37</c:f>
              <c:strCache/>
            </c:strRef>
          </c:cat>
          <c:val>
            <c:numRef>
              <c:f>'g15 - 16'!$AV$26:$AV$37</c:f>
              <c:numCache/>
            </c:numRef>
          </c:val>
          <c:smooth val="0"/>
        </c:ser>
        <c:ser>
          <c:idx val="1"/>
          <c:order val="1"/>
          <c:tx>
            <c:strRef>
              <c:f>'g15 - 16'!$AW$25</c:f>
              <c:strCache>
                <c:ptCount val="1"/>
                <c:pt idx="0">
                  <c:v>2014</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strRef>
              <c:f>'g15 - 16'!$AL$26:$AL$37</c:f>
              <c:strCache/>
            </c:strRef>
          </c:cat>
          <c:val>
            <c:numRef>
              <c:f>'g15 - 16'!$AW$26:$AW$37</c:f>
              <c:numCache/>
            </c:numRef>
          </c:val>
          <c:smooth val="0"/>
        </c:ser>
        <c:ser>
          <c:idx val="2"/>
          <c:order val="2"/>
          <c:tx>
            <c:strRef>
              <c:f>'g15 - 16'!$AX$25</c:f>
              <c:strCache>
                <c:ptCount val="1"/>
                <c:pt idx="0">
                  <c:v>2015</c:v>
                </c:pt>
              </c:strCache>
            </c:strRef>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solidFill>
                <a:srgbClr val="800080"/>
              </a:solidFill>
              <a:ln>
                <a:solidFill>
                  <a:srgbClr val="FF00FF"/>
                </a:solidFill>
              </a:ln>
            </c:spPr>
          </c:marker>
          <c:cat>
            <c:strRef>
              <c:f>'g15 - 16'!$AL$26:$AL$37</c:f>
              <c:strCache/>
            </c:strRef>
          </c:cat>
          <c:val>
            <c:numRef>
              <c:f>'g15 - 16'!$AX$26:$AX$37</c:f>
              <c:numCache/>
            </c:numRef>
          </c:val>
          <c:smooth val="0"/>
        </c:ser>
        <c:ser>
          <c:idx val="3"/>
          <c:order val="3"/>
          <c:tx>
            <c:strRef>
              <c:f>'g15 - 16'!$AY$25</c:f>
              <c:strCache>
                <c:ptCount val="1"/>
                <c:pt idx="0">
                  <c:v>2016</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8064A2"/>
              </a:solidFill>
              <a:ln>
                <a:solidFill>
                  <a:srgbClr val="8064A2"/>
                </a:solidFill>
              </a:ln>
            </c:spPr>
          </c:marker>
          <c:cat>
            <c:strRef>
              <c:f>'g15 - 16'!$AL$26:$AL$37</c:f>
              <c:strCache/>
            </c:strRef>
          </c:cat>
          <c:val>
            <c:numRef>
              <c:f>'g15 - 16'!$AY$26:$AY$37</c:f>
              <c:numCache/>
            </c:numRef>
          </c:val>
          <c:smooth val="0"/>
        </c:ser>
        <c:ser>
          <c:idx val="4"/>
          <c:order val="4"/>
          <c:tx>
            <c:strRef>
              <c:f>'g15 - 16'!$AZ$25</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'g15 - 16'!$AL$26:$AL$37</c:f>
              <c:strCache/>
            </c:strRef>
          </c:cat>
          <c:val>
            <c:numRef>
              <c:f>'g15 - 16'!$AZ$26:$AZ$37</c:f>
              <c:numCache/>
            </c:numRef>
          </c:val>
          <c:smooth val="0"/>
        </c:ser>
        <c:marker val="1"/>
        <c:axId val="20306936"/>
        <c:axId val="48544697"/>
      </c:lineChart>
      <c:catAx>
        <c:axId val="2030693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25" b="0" i="0" u="none" baseline="0">
                <a:solidFill>
                  <a:srgbClr val="000000"/>
                </a:solidFill>
              </a:defRPr>
            </a:pPr>
          </a:p>
        </c:txPr>
        <c:crossAx val="48544697"/>
        <c:crosses val="autoZero"/>
        <c:auto val="1"/>
        <c:lblOffset val="100"/>
        <c:tickLblSkip val="1"/>
        <c:noMultiLvlLbl val="0"/>
      </c:catAx>
      <c:valAx>
        <c:axId val="48544697"/>
        <c:scaling>
          <c:orientation val="minMax"/>
          <c:max val="6000"/>
          <c:min val="0"/>
        </c:scaling>
        <c:axPos val="l"/>
        <c:title>
          <c:tx>
            <c:rich>
              <a:bodyPr vert="horz" rot="-5400000" anchor="ctr"/>
              <a:lstStyle/>
              <a:p>
                <a:pPr algn="ctr">
                  <a:defRPr/>
                </a:pPr>
                <a:r>
                  <a:rPr lang="en-US" cap="none" sz="900" b="0" i="0" u="none" baseline="0">
                    <a:solidFill>
                      <a:srgbClr val="000000"/>
                    </a:solidFill>
                  </a:rPr>
                  <a:t>USD FOB por tonelada</a:t>
                </a:r>
              </a:p>
            </c:rich>
          </c:tx>
          <c:layout>
            <c:manualLayout>
              <c:xMode val="factor"/>
              <c:yMode val="factor"/>
              <c:x val="-0.01025"/>
              <c:y val="-0.006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306936"/>
        <c:crossesAt val="1"/>
        <c:crossBetween val="between"/>
        <c:dispUnits/>
        <c:majorUnit val="500"/>
        <c:minorUnit val="100"/>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17. Precio medio de las exportaciones de leche fluida</a:t>
            </a:r>
          </a:p>
        </c:rich>
      </c:tx>
      <c:layout>
        <c:manualLayout>
          <c:xMode val="factor"/>
          <c:yMode val="factor"/>
          <c:x val="0.00725"/>
          <c:y val="0"/>
        </c:manualLayout>
      </c:layout>
      <c:spPr>
        <a:noFill/>
        <a:ln w="3175">
          <a:noFill/>
        </a:ln>
      </c:spPr>
    </c:title>
    <c:plotArea>
      <c:layout>
        <c:manualLayout>
          <c:xMode val="edge"/>
          <c:yMode val="edge"/>
          <c:x val="0.01025"/>
          <c:y val="0.059"/>
          <c:w val="0.97925"/>
          <c:h val="0.92125"/>
        </c:manualLayout>
      </c:layout>
      <c:lineChart>
        <c:grouping val="standard"/>
        <c:varyColors val="0"/>
        <c:ser>
          <c:idx val="0"/>
          <c:order val="0"/>
          <c:tx>
            <c:strRef>
              <c:f>'c20'!$AR$26</c:f>
              <c:strCache>
                <c:ptCount val="1"/>
                <c:pt idx="0">
                  <c:v>2013</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'c20'!$AH$27:$AH$38</c:f>
              <c:strCache/>
            </c:strRef>
          </c:cat>
          <c:val>
            <c:numRef>
              <c:f>'c20'!$AR$27:$AR$38</c:f>
              <c:numCache/>
            </c:numRef>
          </c:val>
          <c:smooth val="0"/>
        </c:ser>
        <c:ser>
          <c:idx val="1"/>
          <c:order val="1"/>
          <c:tx>
            <c:strRef>
              <c:f>'c20'!$AS$26</c:f>
              <c:strCache>
                <c:ptCount val="1"/>
                <c:pt idx="0">
                  <c:v>2014</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strRef>
              <c:f>'c20'!$AH$27:$AH$38</c:f>
              <c:strCache/>
            </c:strRef>
          </c:cat>
          <c:val>
            <c:numRef>
              <c:f>'c20'!$AS$27:$AS$38</c:f>
              <c:numCache/>
            </c:numRef>
          </c:val>
          <c:smooth val="0"/>
        </c:ser>
        <c:ser>
          <c:idx val="2"/>
          <c:order val="2"/>
          <c:tx>
            <c:strRef>
              <c:f>'c20'!$AT$26</c:f>
              <c:strCache>
                <c:ptCount val="1"/>
                <c:pt idx="0">
                  <c:v>2015</c:v>
                </c:pt>
              </c:strCache>
            </c:strRef>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800080"/>
              </a:solidFill>
              <a:ln>
                <a:solidFill>
                  <a:srgbClr val="FF00FF"/>
                </a:solidFill>
              </a:ln>
            </c:spPr>
          </c:marker>
          <c:cat>
            <c:strRef>
              <c:f>'c20'!$AH$27:$AH$38</c:f>
              <c:strCache/>
            </c:strRef>
          </c:cat>
          <c:val>
            <c:numRef>
              <c:f>'c20'!$AT$27:$AT$38</c:f>
              <c:numCache/>
            </c:numRef>
          </c:val>
          <c:smooth val="0"/>
        </c:ser>
        <c:ser>
          <c:idx val="3"/>
          <c:order val="3"/>
          <c:tx>
            <c:strRef>
              <c:f>'c20'!$AU$26</c:f>
              <c:strCache>
                <c:ptCount val="1"/>
                <c:pt idx="0">
                  <c:v>2016</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FF00"/>
              </a:solidFill>
              <a:ln>
                <a:solidFill>
                  <a:srgbClr val="8064A2"/>
                </a:solidFill>
              </a:ln>
            </c:spPr>
          </c:marker>
          <c:cat>
            <c:strRef>
              <c:f>'c20'!$AH$27:$AH$38</c:f>
              <c:strCache/>
            </c:strRef>
          </c:cat>
          <c:val>
            <c:numRef>
              <c:f>'c20'!$AU$27:$AU$38</c:f>
              <c:numCache/>
            </c:numRef>
          </c:val>
          <c:smooth val="0"/>
        </c:ser>
        <c:ser>
          <c:idx val="4"/>
          <c:order val="4"/>
          <c:tx>
            <c:strRef>
              <c:f>'c20'!$AV$26</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'c20'!$AH$27:$AH$38</c:f>
              <c:strCache/>
            </c:strRef>
          </c:cat>
          <c:val>
            <c:numRef>
              <c:f>'c20'!$AV$27:$AV$38</c:f>
              <c:numCache/>
            </c:numRef>
          </c:val>
          <c:smooth val="0"/>
        </c:ser>
        <c:marker val="1"/>
        <c:axId val="34249090"/>
        <c:axId val="39806355"/>
      </c:lineChart>
      <c:catAx>
        <c:axId val="3424909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9806355"/>
        <c:crosses val="autoZero"/>
        <c:auto val="1"/>
        <c:lblOffset val="100"/>
        <c:tickLblSkip val="1"/>
        <c:noMultiLvlLbl val="0"/>
      </c:catAx>
      <c:valAx>
        <c:axId val="39806355"/>
        <c:scaling>
          <c:orientation val="minMax"/>
          <c:min val="400"/>
        </c:scaling>
        <c:axPos val="l"/>
        <c:title>
          <c:tx>
            <c:rich>
              <a:bodyPr vert="horz" rot="-5400000" anchor="ctr"/>
              <a:lstStyle/>
              <a:p>
                <a:pPr algn="ctr">
                  <a:defRPr/>
                </a:pPr>
                <a:r>
                  <a:rPr lang="en-US" cap="none" sz="900" b="0" i="0" u="none" baseline="0">
                    <a:solidFill>
                      <a:srgbClr val="000000"/>
                    </a:solidFill>
                  </a:rPr>
                  <a:t>USD FOB  por  tonelada</a:t>
                </a:r>
              </a:p>
            </c:rich>
          </c:tx>
          <c:layout>
            <c:manualLayout>
              <c:xMode val="factor"/>
              <c:yMode val="factor"/>
              <c:x val="-0.011"/>
              <c:y val="-0.005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24909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18. Exportaciones de leche en polvo por país de destino
</a:t>
            </a:r>
            <a:r>
              <a:rPr lang="en-US" cap="none" sz="900" b="1" i="0" u="none" baseline="0">
                <a:solidFill>
                  <a:srgbClr val="000000"/>
                </a:solidFill>
              </a:rPr>
              <a:t>Año 2016
</a:t>
            </a:r>
            <a:r>
              <a:rPr lang="en-US" cap="none" sz="900" b="1" i="0" u="none" baseline="0">
                <a:solidFill>
                  <a:srgbClr val="000000"/>
                </a:solidFill>
              </a:rPr>
              <a:t>Toneladas:  8.402</a:t>
            </a:r>
          </a:p>
        </c:rich>
      </c:tx>
      <c:layout>
        <c:manualLayout>
          <c:xMode val="factor"/>
          <c:yMode val="factor"/>
          <c:x val="0.0325"/>
          <c:y val="0.0045"/>
        </c:manualLayout>
      </c:layout>
      <c:spPr>
        <a:noFill/>
        <a:ln w="3175">
          <a:noFill/>
        </a:ln>
      </c:spPr>
    </c:title>
    <c:view3D>
      <c:rotX val="15"/>
      <c:hPercent val="100"/>
      <c:rotY val="0"/>
      <c:depthPercent val="100"/>
      <c:rAngAx val="1"/>
    </c:view3D>
    <c:plotArea>
      <c:layout>
        <c:manualLayout>
          <c:xMode val="edge"/>
          <c:yMode val="edge"/>
          <c:x val="0.34825"/>
          <c:y val="0.48925"/>
          <c:w val="0.273"/>
          <c:h val="0.31825"/>
        </c:manualLayout>
      </c:layout>
      <c:pie3DChart>
        <c:varyColors val="1"/>
        <c:ser>
          <c:idx val="0"/>
          <c:order val="0"/>
          <c:spPr>
            <a:solidFill>
              <a:srgbClr val="4F81BD"/>
            </a:solidFill>
            <a:ln w="3175">
              <a:solidFill>
                <a:srgbClr val="000000"/>
              </a:solidFill>
            </a:ln>
          </c:spPr>
          <c:explosion val="8"/>
          <c:extLst>
            <c:ext xmlns:c14="http://schemas.microsoft.com/office/drawing/2007/8/2/chart" uri="{6F2FDCE9-48DA-4B69-8628-5D25D57E5C99}">
              <c14:invertSolidFillFmt>
                <c14:spPr>
                  <a:solidFill>
                    <a:srgbClr val="FFFFFF"/>
                  </a:solidFill>
                </c14:spPr>
              </c14:invertSolidFillFmt>
            </c:ext>
          </c:extLst>
          <c:dPt>
            <c:idx val="0"/>
            <c:spPr>
              <a:solidFill>
                <a:srgbClr val="BFBFBF"/>
              </a:solidFill>
              <a:ln w="3175">
                <a:solidFill>
                  <a:srgbClr val="000000"/>
                </a:solidFill>
              </a:ln>
            </c:spPr>
          </c:dPt>
          <c:dPt>
            <c:idx val="1"/>
            <c:spPr>
              <a:solidFill>
                <a:srgbClr val="FFFF00"/>
              </a:solidFill>
              <a:ln w="3175">
                <a:solidFill>
                  <a:srgbClr val="000000"/>
                </a:solidFill>
              </a:ln>
            </c:spPr>
          </c:dPt>
          <c:dPt>
            <c:idx val="2"/>
            <c:spPr>
              <a:solidFill>
                <a:srgbClr val="77933C"/>
              </a:solidFill>
              <a:ln w="3175">
                <a:solidFill>
                  <a:srgbClr val="000000"/>
                </a:solidFill>
              </a:ln>
            </c:spPr>
          </c:dPt>
          <c:dPt>
            <c:idx val="3"/>
            <c:spPr>
              <a:solidFill>
                <a:srgbClr val="299867"/>
              </a:solidFill>
              <a:ln w="3175">
                <a:solidFill>
                  <a:srgbClr val="000000"/>
                </a:solidFill>
              </a:ln>
            </c:spPr>
          </c:dPt>
          <c:dPt>
            <c:idx val="4"/>
            <c:spPr>
              <a:solidFill>
                <a:srgbClr val="000000"/>
              </a:solidFill>
              <a:ln w="3175">
                <a:solidFill>
                  <a:srgbClr val="000000"/>
                </a:solidFill>
              </a:ln>
            </c:spPr>
          </c:dPt>
          <c:dPt>
            <c:idx val="5"/>
            <c:spPr>
              <a:solidFill>
                <a:srgbClr val="FF99CC"/>
              </a:solidFill>
              <a:ln w="3175">
                <a:solidFill>
                  <a:srgbClr val="000000"/>
                </a:solidFill>
              </a:ln>
            </c:spPr>
          </c:dPt>
          <c:dPt>
            <c:idx val="6"/>
            <c:spPr>
              <a:solidFill>
                <a:srgbClr val="993366"/>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'c21'!$AK$5:$AK$11</c:f>
              <c:strCache/>
            </c:strRef>
          </c:cat>
          <c:val>
            <c:numRef>
              <c:f>'c21'!$AL$5:$AL$11</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19. Exportaciones de leche en polvo por país de destino
</a:t>
            </a:r>
            <a:r>
              <a:rPr lang="en-US" cap="none" sz="900" b="1" i="0" u="none" baseline="0">
                <a:solidFill>
                  <a:srgbClr val="000000"/>
                </a:solidFill>
              </a:rPr>
              <a:t>Enero-agosto 2017
</a:t>
            </a:r>
            <a:r>
              <a:rPr lang="en-US" cap="none" sz="900" b="1" i="0" u="none" baseline="0">
                <a:solidFill>
                  <a:srgbClr val="000000"/>
                </a:solidFill>
              </a:rPr>
              <a:t>Toneladas 3.758</a:t>
            </a:r>
          </a:p>
        </c:rich>
      </c:tx>
      <c:layout>
        <c:manualLayout>
          <c:xMode val="factor"/>
          <c:yMode val="factor"/>
          <c:x val="0.025"/>
          <c:y val="0"/>
        </c:manualLayout>
      </c:layout>
      <c:spPr>
        <a:noFill/>
        <a:ln w="3175">
          <a:noFill/>
        </a:ln>
      </c:spPr>
    </c:title>
    <c:view3D>
      <c:rotX val="15"/>
      <c:hPercent val="100"/>
      <c:rotY val="27"/>
      <c:depthPercent val="100"/>
      <c:rAngAx val="1"/>
    </c:view3D>
    <c:plotArea>
      <c:layout>
        <c:manualLayout>
          <c:xMode val="edge"/>
          <c:yMode val="edge"/>
          <c:x val="0.35625"/>
          <c:y val="0.45675"/>
          <c:w val="0.26925"/>
          <c:h val="0.29625"/>
        </c:manualLayout>
      </c:layout>
      <c:pie3D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FBFBF"/>
              </a:solidFill>
              <a:ln w="3175">
                <a:solidFill>
                  <a:srgbClr val="000000"/>
                </a:solidFill>
              </a:ln>
            </c:spPr>
          </c:dPt>
          <c:dPt>
            <c:idx val="1"/>
            <c:spPr>
              <a:solidFill>
                <a:srgbClr val="77933C"/>
              </a:solidFill>
              <a:ln w="3175">
                <a:solidFill>
                  <a:srgbClr val="000000"/>
                </a:solidFill>
              </a:ln>
            </c:spPr>
          </c:dPt>
          <c:dPt>
            <c:idx val="2"/>
            <c:spPr>
              <a:solidFill>
                <a:srgbClr val="FF0000"/>
              </a:solidFill>
              <a:ln w="3175">
                <a:solidFill>
                  <a:srgbClr val="000000"/>
                </a:solidFill>
              </a:ln>
            </c:spPr>
          </c:dPt>
          <c:dPt>
            <c:idx val="3"/>
            <c:spPr>
              <a:solidFill>
                <a:srgbClr val="77933C"/>
              </a:solidFill>
              <a:ln w="3175">
                <a:solidFill>
                  <a:srgbClr val="000000"/>
                </a:solidFill>
              </a:ln>
            </c:spPr>
          </c:dPt>
          <c:dPt>
            <c:idx val="4"/>
            <c:spPr>
              <a:solidFill>
                <a:srgbClr val="4BACC6"/>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'c21'!$AK$20:$AK$24</c:f>
              <c:strCache/>
            </c:strRef>
          </c:cat>
          <c:val>
            <c:numRef>
              <c:f>'c21'!$AL$20:$AL$24</c:f>
              <c:numCache/>
            </c:numRef>
          </c:val>
        </c:ser>
        <c:firstSliceAng val="27"/>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20. Precio medio de las exportaciones de quesos</a:t>
            </a:r>
          </a:p>
        </c:rich>
      </c:tx>
      <c:layout>
        <c:manualLayout>
          <c:xMode val="factor"/>
          <c:yMode val="factor"/>
          <c:x val="0.00275"/>
          <c:y val="-0.00275"/>
        </c:manualLayout>
      </c:layout>
      <c:spPr>
        <a:noFill/>
        <a:ln w="3175">
          <a:noFill/>
        </a:ln>
      </c:spPr>
    </c:title>
    <c:plotArea>
      <c:layout>
        <c:manualLayout>
          <c:xMode val="edge"/>
          <c:yMode val="edge"/>
          <c:x val="0.00575"/>
          <c:y val="0.0735"/>
          <c:w val="0.988"/>
          <c:h val="0.91825"/>
        </c:manualLayout>
      </c:layout>
      <c:lineChart>
        <c:grouping val="standard"/>
        <c:varyColors val="0"/>
        <c:ser>
          <c:idx val="0"/>
          <c:order val="0"/>
          <c:tx>
            <c:strRef>
              <c:f>'c22'!$BO$25</c:f>
              <c:strCache>
                <c:ptCount val="1"/>
                <c:pt idx="0">
                  <c:v>2013</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'c22'!$BE$26:$BE$37</c:f>
              <c:strCache/>
            </c:strRef>
          </c:cat>
          <c:val>
            <c:numRef>
              <c:f>'c22'!$BO$26:$BO$37</c:f>
              <c:numCache/>
            </c:numRef>
          </c:val>
          <c:smooth val="0"/>
        </c:ser>
        <c:ser>
          <c:idx val="1"/>
          <c:order val="1"/>
          <c:tx>
            <c:strRef>
              <c:f>'c22'!$BP$25</c:f>
              <c:strCache>
                <c:ptCount val="1"/>
                <c:pt idx="0">
                  <c:v>2014</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strRef>
              <c:f>'c22'!$BE$26:$BE$37</c:f>
              <c:strCache/>
            </c:strRef>
          </c:cat>
          <c:val>
            <c:numRef>
              <c:f>'c22'!$BP$26:$BP$37</c:f>
              <c:numCache/>
            </c:numRef>
          </c:val>
          <c:smooth val="0"/>
        </c:ser>
        <c:ser>
          <c:idx val="2"/>
          <c:order val="2"/>
          <c:tx>
            <c:strRef>
              <c:f>'c22'!$BQ$25</c:f>
              <c:strCache>
                <c:ptCount val="1"/>
                <c:pt idx="0">
                  <c:v>2015</c:v>
                </c:pt>
              </c:strCache>
            </c:strRef>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800080"/>
              </a:solidFill>
              <a:ln>
                <a:solidFill>
                  <a:srgbClr val="FF00FF"/>
                </a:solidFill>
              </a:ln>
            </c:spPr>
          </c:marker>
          <c:cat>
            <c:strRef>
              <c:f>'c22'!$BE$26:$BE$37</c:f>
              <c:strCache/>
            </c:strRef>
          </c:cat>
          <c:val>
            <c:numRef>
              <c:f>'c22'!$BQ$26:$BQ$37</c:f>
              <c:numCache/>
            </c:numRef>
          </c:val>
          <c:smooth val="0"/>
        </c:ser>
        <c:ser>
          <c:idx val="3"/>
          <c:order val="3"/>
          <c:tx>
            <c:strRef>
              <c:f>'c22'!$BR$25</c:f>
              <c:strCache>
                <c:ptCount val="1"/>
                <c:pt idx="0">
                  <c:v>2016</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FF00"/>
              </a:solidFill>
              <a:ln>
                <a:solidFill>
                  <a:srgbClr val="8064A2"/>
                </a:solidFill>
              </a:ln>
            </c:spPr>
          </c:marker>
          <c:cat>
            <c:strRef>
              <c:f>'c22'!$BE$26:$BE$37</c:f>
              <c:strCache/>
            </c:strRef>
          </c:cat>
          <c:val>
            <c:numRef>
              <c:f>'c22'!$BR$26:$BR$37</c:f>
              <c:numCache/>
            </c:numRef>
          </c:val>
          <c:smooth val="0"/>
        </c:ser>
        <c:ser>
          <c:idx val="4"/>
          <c:order val="4"/>
          <c:tx>
            <c:strRef>
              <c:f>'c22'!$BS$25</c:f>
              <c:strCache>
                <c:ptCount val="1"/>
                <c:pt idx="0">
                  <c:v>2017</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4BACC6"/>
              </a:solidFill>
              <a:ln>
                <a:solidFill>
                  <a:srgbClr val="4BACC6"/>
                </a:solidFill>
              </a:ln>
            </c:spPr>
          </c:marker>
          <c:cat>
            <c:strRef>
              <c:f>'c22'!$BE$26:$BE$37</c:f>
              <c:strCache/>
            </c:strRef>
          </c:cat>
          <c:val>
            <c:numRef>
              <c:f>'c22'!$BS$26:$BS$37</c:f>
              <c:numCache/>
            </c:numRef>
          </c:val>
          <c:smooth val="0"/>
        </c:ser>
        <c:marker val="1"/>
        <c:axId val="22712876"/>
        <c:axId val="3089293"/>
      </c:lineChart>
      <c:catAx>
        <c:axId val="2271287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3089293"/>
        <c:crosses val="autoZero"/>
        <c:auto val="1"/>
        <c:lblOffset val="100"/>
        <c:tickLblSkip val="1"/>
        <c:noMultiLvlLbl val="0"/>
      </c:catAx>
      <c:valAx>
        <c:axId val="3089293"/>
        <c:scaling>
          <c:orientation val="minMax"/>
          <c:max val="6000"/>
          <c:min val="3000"/>
        </c:scaling>
        <c:axPos val="l"/>
        <c:title>
          <c:tx>
            <c:rich>
              <a:bodyPr vert="horz" rot="-5400000" anchor="ctr"/>
              <a:lstStyle/>
              <a:p>
                <a:pPr algn="ctr">
                  <a:defRPr/>
                </a:pPr>
                <a:r>
                  <a:rPr lang="en-US" cap="none" sz="900" b="0" i="0" u="none" baseline="0">
                    <a:solidFill>
                      <a:srgbClr val="000000"/>
                    </a:solidFill>
                  </a:rPr>
                  <a:t>USD FOB por  tonelada</a:t>
                </a:r>
              </a:p>
            </c:rich>
          </c:tx>
          <c:layout>
            <c:manualLayout>
              <c:xMode val="factor"/>
              <c:yMode val="factor"/>
              <c:x val="-0.012"/>
              <c:y val="-0.00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2712876"/>
        <c:crossesAt val="1"/>
        <c:crossBetween val="between"/>
        <c:dispUnits/>
        <c:majorUnit val="500"/>
        <c:minorUnit val="100"/>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21. Exportaciones de quesos por país de destino
</a:t>
            </a:r>
            <a:r>
              <a:rPr lang="en-US" cap="none" sz="900" b="1" i="0" u="none" baseline="0">
                <a:solidFill>
                  <a:srgbClr val="000000"/>
                </a:solidFill>
              </a:rPr>
              <a:t>Año 2016
</a:t>
            </a:r>
            <a:r>
              <a:rPr lang="en-US" cap="none" sz="900" b="1" i="0" u="none" baseline="0">
                <a:solidFill>
                  <a:srgbClr val="000000"/>
                </a:solidFill>
              </a:rPr>
              <a:t>Toneladas:  5.013</a:t>
            </a:r>
          </a:p>
        </c:rich>
      </c:tx>
      <c:layout>
        <c:manualLayout>
          <c:xMode val="factor"/>
          <c:yMode val="factor"/>
          <c:x val="0.01025"/>
          <c:y val="-0.004"/>
        </c:manualLayout>
      </c:layout>
      <c:spPr>
        <a:noFill/>
        <a:ln w="3175">
          <a:noFill/>
        </a:ln>
      </c:spPr>
    </c:title>
    <c:view3D>
      <c:rotX val="15"/>
      <c:hPercent val="100"/>
      <c:rotY val="0"/>
      <c:depthPercent val="100"/>
      <c:rAngAx val="1"/>
    </c:view3D>
    <c:plotArea>
      <c:layout>
        <c:manualLayout>
          <c:xMode val="edge"/>
          <c:yMode val="edge"/>
          <c:x val="0.29925"/>
          <c:y val="0.3905"/>
          <c:w val="0.37975"/>
          <c:h val="0.388"/>
        </c:manualLayout>
      </c:layout>
      <c:pie3DChart>
        <c:varyColors val="1"/>
        <c:ser>
          <c:idx val="0"/>
          <c:order val="0"/>
          <c:spPr>
            <a:solidFill>
              <a:srgbClr val="4F81BD"/>
            </a:solidFill>
            <a:ln w="3175">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FFFF00"/>
              </a:solidFill>
              <a:ln w="3175">
                <a:solidFill>
                  <a:srgbClr val="000000"/>
                </a:solidFill>
              </a:ln>
            </c:spPr>
          </c:dPt>
          <c:dPt>
            <c:idx val="1"/>
            <c:spPr>
              <a:solidFill>
                <a:srgbClr val="FF0000"/>
              </a:solidFill>
              <a:ln w="3175">
                <a:solidFill>
                  <a:srgbClr val="000000"/>
                </a:solidFill>
              </a:ln>
            </c:spPr>
          </c:dPt>
          <c:dPt>
            <c:idx val="2"/>
            <c:spPr>
              <a:solidFill>
                <a:srgbClr val="92D050"/>
              </a:solidFill>
              <a:ln w="3175">
                <a:solidFill>
                  <a:srgbClr val="000000"/>
                </a:solidFill>
              </a:ln>
            </c:spPr>
          </c:dPt>
          <c:dPt>
            <c:idx val="3"/>
            <c:spPr>
              <a:solidFill>
                <a:srgbClr val="FDEADA"/>
              </a:solidFill>
              <a:ln w="3175">
                <a:solidFill>
                  <a:srgbClr val="000000"/>
                </a:solidFill>
              </a:ln>
            </c:spPr>
          </c:dPt>
          <c:dPt>
            <c:idx val="4"/>
            <c:spPr>
              <a:solidFill>
                <a:srgbClr val="F79646"/>
              </a:solidFill>
              <a:ln w="3175">
                <a:solidFill>
                  <a:srgbClr val="000000"/>
                </a:solidFill>
              </a:ln>
            </c:spPr>
          </c:dPt>
          <c:dPt>
            <c:idx val="5"/>
            <c:spPr>
              <a:solidFill>
                <a:srgbClr val="8EB4E3"/>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'c23'!$AJ$6:$AJ$11</c:f>
              <c:strCache/>
            </c:strRef>
          </c:cat>
          <c:val>
            <c:numRef>
              <c:f>'c23'!$AK$6:$AK$11</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22. Exportaciones de quesos por país de destino 
</a:t>
            </a:r>
            <a:r>
              <a:rPr lang="en-US" cap="none" sz="900" b="1" i="0" u="none" baseline="0">
                <a:solidFill>
                  <a:srgbClr val="000000"/>
                </a:solidFill>
              </a:rPr>
              <a:t>Enero-agosto  2017
</a:t>
            </a:r>
            <a:r>
              <a:rPr lang="en-US" cap="none" sz="900" b="1" i="0" u="none" baseline="0">
                <a:solidFill>
                  <a:srgbClr val="000000"/>
                </a:solidFill>
              </a:rPr>
              <a:t>Toneladas: 5.977</a:t>
            </a:r>
          </a:p>
        </c:rich>
      </c:tx>
      <c:layout>
        <c:manualLayout>
          <c:xMode val="factor"/>
          <c:yMode val="factor"/>
          <c:x val="0.02475"/>
          <c:y val="-0.009"/>
        </c:manualLayout>
      </c:layout>
      <c:spPr>
        <a:noFill/>
        <a:ln w="3175">
          <a:noFill/>
        </a:ln>
      </c:spPr>
    </c:title>
    <c:view3D>
      <c:rotX val="15"/>
      <c:hPercent val="100"/>
      <c:rotY val="0"/>
      <c:depthPercent val="100"/>
      <c:rAngAx val="1"/>
    </c:view3D>
    <c:plotArea>
      <c:layout>
        <c:manualLayout>
          <c:xMode val="edge"/>
          <c:yMode val="edge"/>
          <c:x val="0.324"/>
          <c:y val="0.4015"/>
          <c:w val="0.354"/>
          <c:h val="0.387"/>
        </c:manualLayout>
      </c:layout>
      <c:pie3D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2DCDB"/>
              </a:solidFill>
              <a:ln w="12700">
                <a:solidFill>
                  <a:srgbClr val="000000"/>
                </a:solidFill>
              </a:ln>
            </c:spPr>
          </c:dPt>
          <c:dPt>
            <c:idx val="2"/>
            <c:spPr>
              <a:solidFill>
                <a:srgbClr val="FF0000"/>
              </a:solidFill>
              <a:ln w="12700">
                <a:solidFill>
                  <a:srgbClr val="000000"/>
                </a:solidFill>
              </a:ln>
            </c:spPr>
          </c:dPt>
          <c:dPt>
            <c:idx val="3"/>
            <c:spPr>
              <a:solidFill>
                <a:srgbClr val="92D050"/>
              </a:solidFill>
              <a:ln w="12700">
                <a:solidFill>
                  <a:srgbClr val="000000"/>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'c23'!$AJ$17:$AJ$21</c:f>
              <c:strCache/>
            </c:strRef>
          </c:cat>
          <c:val>
            <c:numRef>
              <c:f>'c23'!$AK$17:$AK$21</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23. Exportaciones de quesos por variedad
</a:t>
            </a:r>
            <a:r>
              <a:rPr lang="en-US" cap="none" sz="900" b="1" i="0" u="none" baseline="0">
                <a:solidFill>
                  <a:srgbClr val="000000"/>
                </a:solidFill>
              </a:rPr>
              <a:t>Enero - agosto 2017
</a:t>
            </a:r>
            <a:r>
              <a:rPr lang="en-US" cap="none" sz="900" b="1" i="0" u="none" baseline="0">
                <a:solidFill>
                  <a:srgbClr val="000000"/>
                </a:solidFill>
              </a:rPr>
              <a:t>Toneladas 5.977,2</a:t>
            </a:r>
          </a:p>
        </c:rich>
      </c:tx>
      <c:layout>
        <c:manualLayout>
          <c:xMode val="factor"/>
          <c:yMode val="factor"/>
          <c:x val="-0.01975"/>
          <c:y val="-0.0105"/>
        </c:manualLayout>
      </c:layout>
      <c:spPr>
        <a:noFill/>
        <a:ln w="3175">
          <a:noFill/>
        </a:ln>
      </c:spPr>
    </c:title>
    <c:view3D>
      <c:rotX val="15"/>
      <c:hPercent val="100"/>
      <c:rotY val="0"/>
      <c:depthPercent val="100"/>
      <c:rAngAx val="1"/>
    </c:view3D>
    <c:plotArea>
      <c:layout>
        <c:manualLayout>
          <c:xMode val="edge"/>
          <c:yMode val="edge"/>
          <c:x val="0.27625"/>
          <c:y val="0.33175"/>
          <c:w val="0.352"/>
          <c:h val="0.34225"/>
        </c:manualLayout>
      </c:layout>
      <c:pie3DChart>
        <c:varyColors val="1"/>
        <c:ser>
          <c:idx val="0"/>
          <c:order val="0"/>
          <c:spPr>
            <a:solidFill>
              <a:srgbClr val="FFFF00"/>
            </a:solidFill>
            <a:ln w="3175">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C3D69B"/>
              </a:solidFill>
              <a:ln w="3175">
                <a:solidFill>
                  <a:srgbClr val="000000"/>
                </a:solidFill>
              </a:ln>
            </c:spPr>
          </c:dPt>
          <c:dPt>
            <c:idx val="1"/>
            <c:spPr>
              <a:solidFill>
                <a:srgbClr val="FFFF00"/>
              </a:solidFill>
              <a:ln w="3175">
                <a:solidFill>
                  <a:srgbClr val="000000"/>
                </a:solidFill>
              </a:ln>
            </c:spPr>
          </c:dPt>
          <c:dPt>
            <c:idx val="2"/>
            <c:spPr>
              <a:solidFill>
                <a:srgbClr val="FFFF00"/>
              </a:solidFill>
              <a:ln w="3175">
                <a:solidFill>
                  <a:srgbClr val="000000"/>
                </a:solidFill>
              </a:ln>
            </c:spPr>
          </c:dPt>
          <c:dPt>
            <c:idx val="3"/>
            <c:spPr>
              <a:solidFill>
                <a:srgbClr val="FFC000"/>
              </a:solidFill>
              <a:ln w="3175">
                <a:solidFill>
                  <a:srgbClr val="000000"/>
                </a:solidFill>
              </a:ln>
            </c:spPr>
          </c:dPt>
          <c:dPt>
            <c:idx val="4"/>
            <c:spPr>
              <a:solidFill>
                <a:srgbClr val="C000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'c24'!$AH$11:$AH$15</c:f>
              <c:strCache/>
            </c:strRef>
          </c:cat>
          <c:val>
            <c:numRef>
              <c:f>'c24'!$AI$11:$AI$15</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25.   Lácteos: comercio exterior Chile - Mercosur
</a:t>
            </a:r>
            <a:r>
              <a:rPr lang="en-US" cap="none" sz="900" b="1" i="0" u="none" baseline="0">
                <a:solidFill>
                  <a:srgbClr val="000000"/>
                </a:solidFill>
              </a:rPr>
              <a:t>Años 2002  -  2017</a:t>
            </a:r>
          </a:p>
        </c:rich>
      </c:tx>
      <c:layout>
        <c:manualLayout>
          <c:xMode val="factor"/>
          <c:yMode val="factor"/>
          <c:x val="-0.01"/>
          <c:y val="-0.0025"/>
        </c:manualLayout>
      </c:layout>
      <c:spPr>
        <a:noFill/>
        <a:ln w="3175">
          <a:noFill/>
        </a:ln>
      </c:spPr>
    </c:title>
    <c:plotArea>
      <c:layout>
        <c:manualLayout>
          <c:xMode val="edge"/>
          <c:yMode val="edge"/>
          <c:x val="0.0375"/>
          <c:y val="0.1175"/>
          <c:w val="0.92375"/>
          <c:h val="0.76225"/>
        </c:manualLayout>
      </c:layout>
      <c:barChart>
        <c:barDir val="col"/>
        <c:grouping val="clustered"/>
        <c:varyColors val="0"/>
        <c:ser>
          <c:idx val="0"/>
          <c:order val="0"/>
          <c:tx>
            <c:strRef>
              <c:f>'g 24-25'!$AJ$32</c:f>
              <c:strCache>
                <c:ptCount val="1"/>
                <c:pt idx="0">
                  <c:v>Exp</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24-25'!$AK$31:$BA$31</c:f>
              <c:strCache/>
            </c:strRef>
          </c:cat>
          <c:val>
            <c:numRef>
              <c:f>'g 24-25'!$AK$32:$BA$32</c:f>
              <c:numCache/>
            </c:numRef>
          </c:val>
        </c:ser>
        <c:ser>
          <c:idx val="1"/>
          <c:order val="1"/>
          <c:tx>
            <c:strRef>
              <c:f>'g 24-25'!$AJ$33</c:f>
              <c:strCache>
                <c:ptCount val="1"/>
                <c:pt idx="0">
                  <c:v>Imp</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24-25'!$AK$31:$BA$31</c:f>
              <c:strCache/>
            </c:strRef>
          </c:cat>
          <c:val>
            <c:numRef>
              <c:f>'g 24-25'!$AK$33:$BA$33</c:f>
              <c:numCache/>
            </c:numRef>
          </c:val>
        </c:ser>
        <c:ser>
          <c:idx val="2"/>
          <c:order val="2"/>
          <c:tx>
            <c:strRef>
              <c:f>'g 24-25'!$AJ$34</c:f>
              <c:strCache>
                <c:ptCount val="1"/>
                <c:pt idx="0">
                  <c:v>Saldo</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24-25'!$AK$31:$BA$31</c:f>
              <c:strCache/>
            </c:strRef>
          </c:cat>
          <c:val>
            <c:numRef>
              <c:f>'g 24-25'!$AK$34:$BA$34</c:f>
              <c:numCache/>
            </c:numRef>
          </c:val>
        </c:ser>
        <c:axId val="27803638"/>
        <c:axId val="48906151"/>
      </c:barChart>
      <c:catAx>
        <c:axId val="27803638"/>
        <c:scaling>
          <c:orientation val="minMax"/>
        </c:scaling>
        <c:axPos val="b"/>
        <c:delete val="0"/>
        <c:numFmt formatCode="General" sourceLinked="1"/>
        <c:majorTickMark val="out"/>
        <c:minorTickMark val="none"/>
        <c:tickLblPos val="nextTo"/>
        <c:spPr>
          <a:ln w="3175">
            <a:solidFill>
              <a:srgbClr val="808080"/>
            </a:solidFill>
          </a:ln>
        </c:spPr>
        <c:crossAx val="48906151"/>
        <c:crosses val="autoZero"/>
        <c:auto val="1"/>
        <c:lblOffset val="100"/>
        <c:tickLblSkip val="1"/>
        <c:noMultiLvlLbl val="0"/>
      </c:catAx>
      <c:valAx>
        <c:axId val="48906151"/>
        <c:scaling>
          <c:orientation val="minMax"/>
        </c:scaling>
        <c:axPos val="l"/>
        <c:title>
          <c:tx>
            <c:rich>
              <a:bodyPr vert="horz" rot="-5400000" anchor="ctr"/>
              <a:lstStyle/>
              <a:p>
                <a:pPr algn="ctr">
                  <a:defRPr/>
                </a:pPr>
                <a:r>
                  <a:rPr lang="en-US" cap="none" sz="900" b="0" i="0" u="none" baseline="0">
                    <a:solidFill>
                      <a:srgbClr val="000000"/>
                    </a:solidFill>
                  </a:rPr>
                  <a:t>Miles de USD</a:t>
                </a:r>
              </a:p>
            </c:rich>
          </c:tx>
          <c:layout>
            <c:manualLayout>
              <c:xMode val="factor"/>
              <c:yMode val="factor"/>
              <c:x val="-0.0125"/>
              <c:y val="0.01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80363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24.  Chile: comercio exterior de lácteos
</a:t>
            </a:r>
            <a:r>
              <a:rPr lang="en-US" cap="none" sz="900" b="1" i="0" u="none" baseline="0">
                <a:solidFill>
                  <a:srgbClr val="000000"/>
                </a:solidFill>
              </a:rPr>
              <a:t>Años 2002  -  2017</a:t>
            </a:r>
          </a:p>
        </c:rich>
      </c:tx>
      <c:layout>
        <c:manualLayout>
          <c:xMode val="factor"/>
          <c:yMode val="factor"/>
          <c:x val="-0.01"/>
          <c:y val="-0.0025"/>
        </c:manualLayout>
      </c:layout>
      <c:spPr>
        <a:noFill/>
        <a:ln w="3175">
          <a:noFill/>
        </a:ln>
      </c:spPr>
    </c:title>
    <c:plotArea>
      <c:layout>
        <c:manualLayout>
          <c:xMode val="edge"/>
          <c:yMode val="edge"/>
          <c:x val="0.05775"/>
          <c:y val="0.0905"/>
          <c:w val="0.9065"/>
          <c:h val="0.81925"/>
        </c:manualLayout>
      </c:layout>
      <c:barChart>
        <c:barDir val="col"/>
        <c:grouping val="clustered"/>
        <c:varyColors val="0"/>
        <c:ser>
          <c:idx val="0"/>
          <c:order val="0"/>
          <c:tx>
            <c:strRef>
              <c:f>'g 24-25'!$AJ$9</c:f>
              <c:strCache>
                <c:ptCount val="1"/>
                <c:pt idx="0">
                  <c:v>Imp</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24-25'!$AK$8:$BA$8</c:f>
              <c:strCache/>
            </c:strRef>
          </c:cat>
          <c:val>
            <c:numRef>
              <c:f>'g 24-25'!$AK$9:$BA$9</c:f>
              <c:numCache/>
            </c:numRef>
          </c:val>
        </c:ser>
        <c:ser>
          <c:idx val="1"/>
          <c:order val="1"/>
          <c:tx>
            <c:strRef>
              <c:f>'g 24-25'!$AJ$10</c:f>
              <c:strCache>
                <c:ptCount val="1"/>
                <c:pt idx="0">
                  <c:v>Exp</c:v>
                </c:pt>
              </c:strCache>
            </c:strRef>
          </c:tx>
          <c:spPr>
            <a:solidFill>
              <a:srgbClr val="FF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24-25'!$AK$8:$BA$8</c:f>
              <c:strCache/>
            </c:strRef>
          </c:cat>
          <c:val>
            <c:numRef>
              <c:f>'g 24-25'!$AK$10:$BA$10</c:f>
              <c:numCache/>
            </c:numRef>
          </c:val>
        </c:ser>
        <c:ser>
          <c:idx val="2"/>
          <c:order val="2"/>
          <c:tx>
            <c:strRef>
              <c:f>'g 24-25'!$AJ$11</c:f>
              <c:strCache>
                <c:ptCount val="1"/>
                <c:pt idx="0">
                  <c:v>Saldo</c:v>
                </c:pt>
              </c:strCache>
            </c:strRef>
          </c:tx>
          <c:spPr>
            <a:solidFill>
              <a:srgbClr val="9BBB5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 24-25'!$AK$8:$BA$8</c:f>
              <c:strCache/>
            </c:strRef>
          </c:cat>
          <c:val>
            <c:numRef>
              <c:f>'g 24-25'!$AK$11:$BA$11</c:f>
              <c:numCache/>
            </c:numRef>
          </c:val>
        </c:ser>
        <c:axId val="37502176"/>
        <c:axId val="1975265"/>
      </c:barChart>
      <c:catAx>
        <c:axId val="37502176"/>
        <c:scaling>
          <c:orientation val="minMax"/>
        </c:scaling>
        <c:axPos val="b"/>
        <c:delete val="0"/>
        <c:numFmt formatCode="General" sourceLinked="1"/>
        <c:majorTickMark val="out"/>
        <c:minorTickMark val="none"/>
        <c:tickLblPos val="nextTo"/>
        <c:spPr>
          <a:ln w="3175">
            <a:solidFill>
              <a:srgbClr val="808080"/>
            </a:solidFill>
          </a:ln>
        </c:spPr>
        <c:crossAx val="1975265"/>
        <c:crosses val="autoZero"/>
        <c:auto val="1"/>
        <c:lblOffset val="100"/>
        <c:tickLblSkip val="1"/>
        <c:noMultiLvlLbl val="0"/>
      </c:catAx>
      <c:valAx>
        <c:axId val="1975265"/>
        <c:scaling>
          <c:orientation val="minMax"/>
          <c:min val="-50000"/>
        </c:scaling>
        <c:axPos val="l"/>
        <c:title>
          <c:tx>
            <c:rich>
              <a:bodyPr vert="horz" rot="-5400000" anchor="ctr"/>
              <a:lstStyle/>
              <a:p>
                <a:pPr algn="ctr">
                  <a:defRPr/>
                </a:pPr>
                <a:r>
                  <a:rPr lang="en-US" cap="none" sz="900" b="0" i="0" u="none" baseline="0">
                    <a:solidFill>
                      <a:srgbClr val="000000"/>
                    </a:solidFill>
                  </a:rPr>
                  <a:t>Miles de USD</a:t>
                </a:r>
              </a:p>
            </c:rich>
          </c:tx>
          <c:layout>
            <c:manualLayout>
              <c:xMode val="factor"/>
              <c:yMode val="factor"/>
              <c:x val="-0.02225"/>
              <c:y val="0.020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502176"/>
        <c:crossesAt val="1"/>
        <c:crossBetween val="between"/>
        <c:dispUnits/>
        <c:majorUnit val="50000"/>
        <c:minorUnit val="4000"/>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Producción y recepción de leche</a:t>
            </a:r>
          </a:p>
        </c:rich>
      </c:tx>
      <c:layout>
        <c:manualLayout>
          <c:xMode val="factor"/>
          <c:yMode val="factor"/>
          <c:x val="-0.01925"/>
          <c:y val="-0.00875"/>
        </c:manualLayout>
      </c:layout>
      <c:spPr>
        <a:noFill/>
        <a:ln w="3175">
          <a:noFill/>
        </a:ln>
      </c:spPr>
    </c:title>
    <c:plotArea>
      <c:layout>
        <c:manualLayout>
          <c:xMode val="edge"/>
          <c:yMode val="edge"/>
          <c:x val="0.04175"/>
          <c:y val="0.0775"/>
          <c:w val="0.88425"/>
          <c:h val="0.7785"/>
        </c:manualLayout>
      </c:layout>
      <c:lineChart>
        <c:grouping val="standard"/>
        <c:varyColors val="0"/>
        <c:ser>
          <c:idx val="0"/>
          <c:order val="0"/>
          <c:tx>
            <c:v>Producción</c:v>
          </c:tx>
          <c:spPr>
            <a:ln w="25400">
              <a:solidFill>
                <a:srgbClr val="4F81B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4F81BD"/>
              </a:solidFill>
              <a:ln>
                <a:solidFill>
                  <a:srgbClr val="4F81BD"/>
                </a:solidFill>
              </a:ln>
            </c:spPr>
          </c:marker>
          <c:cat>
            <c:numRef>
              <c:f>'c1'!$A$8:$A$20</c:f>
              <c:numCache/>
            </c:numRef>
          </c:cat>
          <c:val>
            <c:numRef>
              <c:f>'c1'!$B$8:$B$20</c:f>
              <c:numCache/>
            </c:numRef>
          </c:val>
          <c:smooth val="0"/>
        </c:ser>
        <c:ser>
          <c:idx val="1"/>
          <c:order val="1"/>
          <c:tx>
            <c:v>Recepción Odepa</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8"/>
            <c:spPr>
              <a:solidFill>
                <a:srgbClr val="C0504D"/>
              </a:solidFill>
              <a:ln w="25400">
                <a:solidFill>
                  <a:srgbClr val="993366"/>
                </a:solidFill>
              </a:ln>
            </c:spPr>
            <c:marker>
              <c:size val="7"/>
              <c:spPr>
                <a:solidFill>
                  <a:srgbClr val="993366"/>
                </a:solidFill>
                <a:ln>
                  <a:solidFill>
                    <a:srgbClr val="993366"/>
                  </a:solidFill>
                </a:ln>
              </c:spPr>
            </c:marker>
          </c:dPt>
          <c:dPt>
            <c:idx val="9"/>
            <c:spPr>
              <a:solidFill>
                <a:srgbClr val="C0504D"/>
              </a:solidFill>
              <a:ln w="25400">
                <a:solidFill>
                  <a:srgbClr val="993366"/>
                </a:solidFill>
              </a:ln>
            </c:spPr>
            <c:marker>
              <c:size val="7"/>
              <c:spPr>
                <a:solidFill>
                  <a:srgbClr val="993366"/>
                </a:solidFill>
                <a:ln>
                  <a:solidFill>
                    <a:srgbClr val="993366"/>
                  </a:solidFill>
                </a:ln>
              </c:spPr>
            </c:marker>
          </c:dPt>
          <c:dPt>
            <c:idx val="10"/>
            <c:spPr>
              <a:solidFill>
                <a:srgbClr val="C0504D"/>
              </a:solidFill>
              <a:ln w="25400">
                <a:solidFill>
                  <a:srgbClr val="993366"/>
                </a:solidFill>
              </a:ln>
            </c:spPr>
            <c:marker>
              <c:size val="7"/>
              <c:spPr>
                <a:solidFill>
                  <a:srgbClr val="993366"/>
                </a:solidFill>
                <a:ln>
                  <a:solidFill>
                    <a:srgbClr val="993366"/>
                  </a:solidFill>
                </a:ln>
              </c:spPr>
            </c:marker>
          </c:dPt>
          <c:dPt>
            <c:idx val="11"/>
            <c:spPr>
              <a:solidFill>
                <a:srgbClr val="C0504D"/>
              </a:solidFill>
              <a:ln w="25400">
                <a:solidFill>
                  <a:srgbClr val="993366"/>
                </a:solidFill>
              </a:ln>
            </c:spPr>
            <c:marker>
              <c:size val="7"/>
              <c:spPr>
                <a:solidFill>
                  <a:srgbClr val="993366"/>
                </a:solidFill>
                <a:ln>
                  <a:solidFill>
                    <a:srgbClr val="993366"/>
                  </a:solidFill>
                </a:ln>
              </c:spPr>
            </c:marker>
          </c:dPt>
          <c:cat>
            <c:numRef>
              <c:f>'c1'!$A$8:$A$20</c:f>
              <c:numCache/>
            </c:numRef>
          </c:cat>
          <c:val>
            <c:numRef>
              <c:f>'c1'!$D$8:$D$20</c:f>
              <c:numCache/>
            </c:numRef>
          </c:val>
          <c:smooth val="0"/>
        </c:ser>
        <c:ser>
          <c:idx val="2"/>
          <c:order val="2"/>
          <c:tx>
            <c:v>Recepción encuesta láctea menor (INE)</c:v>
          </c:tx>
          <c:spPr>
            <a:ln w="25400">
              <a:solidFill>
                <a:srgbClr val="92D05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2D050"/>
                </a:solidFill>
              </a:ln>
            </c:spPr>
          </c:marker>
          <c:dPt>
            <c:idx val="8"/>
            <c:spPr>
              <a:solidFill>
                <a:srgbClr val="9BBB59"/>
              </a:solidFill>
              <a:ln w="25400">
                <a:solidFill>
                  <a:srgbClr val="92D050"/>
                </a:solidFill>
              </a:ln>
            </c:spPr>
            <c:marker>
              <c:size val="7"/>
              <c:spPr>
                <a:solidFill>
                  <a:srgbClr val="969696"/>
                </a:solidFill>
                <a:ln>
                  <a:solidFill>
                    <a:srgbClr val="92D050"/>
                  </a:solidFill>
                </a:ln>
              </c:spPr>
            </c:marker>
          </c:dPt>
          <c:dPt>
            <c:idx val="9"/>
            <c:spPr>
              <a:solidFill>
                <a:srgbClr val="9BBB59"/>
              </a:solidFill>
              <a:ln w="25400">
                <a:solidFill>
                  <a:srgbClr val="92D050"/>
                </a:solidFill>
              </a:ln>
            </c:spPr>
            <c:marker>
              <c:size val="7"/>
              <c:spPr>
                <a:solidFill>
                  <a:srgbClr val="969696"/>
                </a:solidFill>
                <a:ln>
                  <a:solidFill>
                    <a:srgbClr val="92D050"/>
                  </a:solidFill>
                </a:ln>
              </c:spPr>
            </c:marker>
          </c:dPt>
          <c:dPt>
            <c:idx val="10"/>
            <c:spPr>
              <a:solidFill>
                <a:srgbClr val="9BBB59"/>
              </a:solidFill>
              <a:ln w="25400">
                <a:solidFill>
                  <a:srgbClr val="92D050"/>
                </a:solidFill>
              </a:ln>
            </c:spPr>
            <c:marker>
              <c:size val="7"/>
              <c:spPr>
                <a:solidFill>
                  <a:srgbClr val="969696"/>
                </a:solidFill>
                <a:ln>
                  <a:solidFill>
                    <a:srgbClr val="92D050"/>
                  </a:solidFill>
                </a:ln>
              </c:spPr>
            </c:marker>
          </c:dPt>
          <c:dPt>
            <c:idx val="11"/>
            <c:spPr>
              <a:solidFill>
                <a:srgbClr val="9BBB59"/>
              </a:solidFill>
              <a:ln w="25400">
                <a:solidFill>
                  <a:srgbClr val="92D050"/>
                </a:solidFill>
              </a:ln>
            </c:spPr>
            <c:marker>
              <c:size val="7"/>
              <c:spPr>
                <a:solidFill>
                  <a:srgbClr val="969696"/>
                </a:solidFill>
                <a:ln>
                  <a:solidFill>
                    <a:srgbClr val="92D050"/>
                  </a:solidFill>
                </a:ln>
              </c:spPr>
            </c:marker>
          </c:dPt>
          <c:cat>
            <c:numRef>
              <c:f>'c1'!$A$8:$A$20</c:f>
              <c:numCache/>
            </c:numRef>
          </c:cat>
          <c:val>
            <c:numRef>
              <c:f>'c1'!$F$8:$F$20</c:f>
              <c:numCache/>
            </c:numRef>
          </c:val>
          <c:smooth val="0"/>
        </c:ser>
        <c:marker val="1"/>
        <c:axId val="56480958"/>
        <c:axId val="38566575"/>
      </c:lineChart>
      <c:catAx>
        <c:axId val="56480958"/>
        <c:scaling>
          <c:orientation val="minMax"/>
        </c:scaling>
        <c:axPos val="b"/>
        <c:delete val="0"/>
        <c:numFmt formatCode="General" sourceLinked="1"/>
        <c:majorTickMark val="out"/>
        <c:minorTickMark val="in"/>
        <c:tickLblPos val="low"/>
        <c:spPr>
          <a:ln w="3175">
            <a:solidFill>
              <a:srgbClr val="808080"/>
            </a:solidFill>
          </a:ln>
        </c:spPr>
        <c:txPr>
          <a:bodyPr vert="horz" rot="-1800000"/>
          <a:lstStyle/>
          <a:p>
            <a:pPr>
              <a:defRPr lang="en-US" cap="none" sz="900" b="0" i="0" u="none" baseline="0">
                <a:solidFill>
                  <a:srgbClr val="000000"/>
                </a:solidFill>
              </a:defRPr>
            </a:pPr>
          </a:p>
        </c:txPr>
        <c:crossAx val="38566575"/>
        <c:crosses val="autoZero"/>
        <c:auto val="1"/>
        <c:lblOffset val="100"/>
        <c:tickLblSkip val="1"/>
        <c:noMultiLvlLbl val="0"/>
      </c:catAx>
      <c:valAx>
        <c:axId val="38566575"/>
        <c:scaling>
          <c:orientation val="minMax"/>
        </c:scaling>
        <c:axPos val="l"/>
        <c:title>
          <c:tx>
            <c:rich>
              <a:bodyPr vert="horz" rot="-5400000" anchor="ctr"/>
              <a:lstStyle/>
              <a:p>
                <a:pPr algn="ctr">
                  <a:defRPr/>
                </a:pPr>
                <a:r>
                  <a:rPr lang="en-US" cap="none" sz="900" b="0" i="0" u="none" baseline="0">
                    <a:solidFill>
                      <a:srgbClr val="000000"/>
                    </a:solidFill>
                  </a:rPr>
                  <a:t>Miles de litros</a:t>
                </a:r>
              </a:p>
            </c:rich>
          </c:tx>
          <c:layout>
            <c:manualLayout>
              <c:xMode val="factor"/>
              <c:yMode val="factor"/>
              <c:x val="-0.024"/>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txPr>
          <a:bodyPr vert="horz" rot="0"/>
          <a:lstStyle/>
          <a:p>
            <a:pPr>
              <a:defRPr lang="en-US" cap="none" sz="900" b="0" i="0" u="none" baseline="0">
                <a:solidFill>
                  <a:srgbClr val="000000"/>
                </a:solidFill>
              </a:defRPr>
            </a:pPr>
          </a:p>
        </c:txPr>
        <c:crossAx val="56480958"/>
        <c:crossesAt val="1"/>
        <c:crossBetween val="between"/>
        <c:dispUnits/>
      </c:valAx>
      <c:spPr>
        <a:solidFill>
          <a:srgbClr val="FFFFFF"/>
        </a:solidFill>
        <a:ln w="3175">
          <a:solidFill>
            <a:srgbClr val="000000"/>
          </a:solidFill>
        </a:ln>
      </c:spPr>
    </c:plotArea>
    <c:legend>
      <c:legendPos val="r"/>
      <c:layout>
        <c:manualLayout>
          <c:xMode val="edge"/>
          <c:yMode val="edge"/>
          <c:x val="0.1135"/>
          <c:y val="0.898"/>
          <c:w val="0.87275"/>
          <c:h val="0.067"/>
        </c:manualLayout>
      </c:layout>
      <c:overlay val="0"/>
      <c:spPr>
        <a:noFill/>
        <a:ln w="3175">
          <a:noFill/>
        </a:ln>
      </c:spPr>
      <c:txPr>
        <a:bodyPr vert="horz" rot="0"/>
        <a:lstStyle/>
        <a:p>
          <a:pPr>
            <a:defRPr lang="en-US" cap="none" sz="570" b="0" i="0" u="none" baseline="0">
              <a:solidFill>
                <a:srgbClr val="000000"/>
              </a:solidFill>
            </a:defRPr>
          </a:pPr>
        </a:p>
      </c:txPr>
    </c:legend>
    <c:plotVisOnly val="0"/>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26. Saldo de la balanza comercial de lácteos
</a:t>
            </a:r>
            <a:r>
              <a:rPr lang="en-US" cap="none" sz="900" b="1" i="0" u="none" baseline="0">
                <a:solidFill>
                  <a:srgbClr val="000000"/>
                </a:solidFill>
              </a:rPr>
              <a:t> Chile - Argentina</a:t>
            </a:r>
          </a:p>
        </c:rich>
      </c:tx>
      <c:layout>
        <c:manualLayout>
          <c:xMode val="factor"/>
          <c:yMode val="factor"/>
          <c:x val="0.006"/>
          <c:y val="0"/>
        </c:manualLayout>
      </c:layout>
      <c:spPr>
        <a:noFill/>
        <a:ln w="3175">
          <a:noFill/>
        </a:ln>
      </c:spPr>
    </c:title>
    <c:plotArea>
      <c:layout>
        <c:manualLayout>
          <c:xMode val="edge"/>
          <c:yMode val="edge"/>
          <c:x val="0.042"/>
          <c:y val="0.11975"/>
          <c:w val="0.889"/>
          <c:h val="0.7925"/>
        </c:manualLayout>
      </c:layout>
      <c:barChart>
        <c:barDir val="col"/>
        <c:grouping val="clustered"/>
        <c:varyColors val="0"/>
        <c:ser>
          <c:idx val="0"/>
          <c:order val="0"/>
          <c:tx>
            <c:strRef>
              <c:f>'c27'!$B$9</c:f>
              <c:strCache>
                <c:ptCount val="1"/>
                <c:pt idx="0">
                  <c:v>Exportaciones</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'c27'!$A$10:$A$26</c:f>
              <c:strCache/>
            </c:strRef>
          </c:cat>
          <c:val>
            <c:numRef>
              <c:f>'c27'!$B$10:$B$26</c:f>
              <c:numCache/>
            </c:numRef>
          </c:val>
        </c:ser>
        <c:ser>
          <c:idx val="1"/>
          <c:order val="1"/>
          <c:tx>
            <c:strRef>
              <c:f>'c27'!$C$9</c:f>
              <c:strCache>
                <c:ptCount val="1"/>
                <c:pt idx="0">
                  <c:v>Importaciones</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'c27'!$A$10:$A$26</c:f>
              <c:strCache/>
            </c:strRef>
          </c:cat>
          <c:val>
            <c:numRef>
              <c:f>'c27'!$C$10:$C$26</c:f>
              <c:numCache/>
            </c:numRef>
          </c:val>
        </c:ser>
        <c:ser>
          <c:idx val="2"/>
          <c:order val="2"/>
          <c:tx>
            <c:strRef>
              <c:f>'c27'!$D$9</c:f>
              <c:strCache>
                <c:ptCount val="1"/>
                <c:pt idx="0">
                  <c:v>Saldo</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'c27'!$A$10:$A$26</c:f>
              <c:strCache/>
            </c:strRef>
          </c:cat>
          <c:val>
            <c:numRef>
              <c:f>'c27'!$D$10:$D$26</c:f>
              <c:numCache/>
            </c:numRef>
          </c:val>
        </c:ser>
        <c:axId val="17777386"/>
        <c:axId val="25778747"/>
      </c:barChart>
      <c:catAx>
        <c:axId val="17777386"/>
        <c:scaling>
          <c:orientation val="minMax"/>
        </c:scaling>
        <c:axPos val="b"/>
        <c:delete val="0"/>
        <c:numFmt formatCode="General" sourceLinked="1"/>
        <c:majorTickMark val="out"/>
        <c:minorTickMark val="none"/>
        <c:tickLblPos val="low"/>
        <c:spPr>
          <a:ln w="3175">
            <a:solidFill>
              <a:srgbClr val="000000"/>
            </a:solidFill>
          </a:ln>
        </c:spPr>
        <c:txPr>
          <a:bodyPr vert="horz" rot="-1800000"/>
          <a:lstStyle/>
          <a:p>
            <a:pPr>
              <a:defRPr lang="en-US" cap="none" sz="800" b="0" i="0" u="none" baseline="0">
                <a:solidFill>
                  <a:srgbClr val="000000"/>
                </a:solidFill>
              </a:defRPr>
            </a:pPr>
          </a:p>
        </c:txPr>
        <c:crossAx val="25778747"/>
        <c:crosses val="autoZero"/>
        <c:auto val="1"/>
        <c:lblOffset val="100"/>
        <c:tickLblSkip val="1"/>
        <c:noMultiLvlLbl val="0"/>
      </c:catAx>
      <c:valAx>
        <c:axId val="25778747"/>
        <c:scaling>
          <c:orientation val="minMax"/>
          <c:max val="80000"/>
          <c:min val="-80000"/>
        </c:scaling>
        <c:axPos val="l"/>
        <c:title>
          <c:tx>
            <c:rich>
              <a:bodyPr vert="horz" rot="-5400000" anchor="ctr"/>
              <a:lstStyle/>
              <a:p>
                <a:pPr algn="ctr">
                  <a:defRPr/>
                </a:pPr>
                <a:r>
                  <a:rPr lang="en-US" cap="none" sz="900" b="0" i="0" u="none" baseline="0">
                    <a:solidFill>
                      <a:srgbClr val="000000"/>
                    </a:solidFill>
                  </a:rPr>
                  <a:t>Miles de dólares</a:t>
                </a:r>
              </a:p>
            </c:rich>
          </c:tx>
          <c:layout>
            <c:manualLayout>
              <c:xMode val="factor"/>
              <c:yMode val="factor"/>
              <c:x val="-0.017"/>
              <c:y val="0.003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7777386"/>
        <c:crossesAt val="1"/>
        <c:crossBetween val="between"/>
        <c:dispUnits/>
      </c:valAx>
      <c:spPr>
        <a:solidFill>
          <a:srgbClr val="FFFFFF"/>
        </a:solidFill>
        <a:ln w="12700">
          <a:solidFill>
            <a:srgbClr val="808080"/>
          </a:solidFill>
        </a:ln>
      </c:spPr>
    </c:plotArea>
    <c:legend>
      <c:legendPos val="r"/>
      <c:layout>
        <c:manualLayout>
          <c:xMode val="edge"/>
          <c:yMode val="edge"/>
          <c:x val="0.25925"/>
          <c:y val="0.89075"/>
          <c:w val="0.4575"/>
          <c:h val="0.03725"/>
        </c:manualLayout>
      </c:layout>
      <c:overlay val="0"/>
      <c:spPr>
        <a:solidFill>
          <a:srgbClr val="FFFFFF"/>
        </a:solidFill>
        <a:ln w="3175">
          <a:noFill/>
        </a:ln>
      </c:spPr>
      <c:txPr>
        <a:bodyPr vert="horz" rot="0"/>
        <a:lstStyle/>
        <a:p>
          <a:pPr>
            <a:defRPr lang="en-US" cap="none" sz="675"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27. Precios internacionales de leche descremada y mantequilla
</a:t>
            </a:r>
            <a:r>
              <a:rPr lang="en-US" cap="none" sz="900" b="1" i="0" u="none" baseline="0">
                <a:solidFill>
                  <a:srgbClr val="000000"/>
                </a:solidFill>
              </a:rPr>
              <a:t>Período enero 2002  a septiembre 2017
</a:t>
            </a:r>
            <a:r>
              <a:rPr lang="en-US" cap="none" sz="900" b="1" i="0" u="none" baseline="0">
                <a:solidFill>
                  <a:srgbClr val="000000"/>
                </a:solidFill>
              </a:rPr>
              <a:t>US$/tonelada FOB norte de Europa</a:t>
            </a:r>
          </a:p>
        </c:rich>
      </c:tx>
      <c:layout>
        <c:manualLayout>
          <c:xMode val="factor"/>
          <c:yMode val="factor"/>
          <c:x val="0.0015"/>
          <c:y val="-0.008"/>
        </c:manualLayout>
      </c:layout>
      <c:spPr>
        <a:noFill/>
        <a:ln w="3175">
          <a:noFill/>
        </a:ln>
      </c:spPr>
    </c:title>
    <c:plotArea>
      <c:layout>
        <c:manualLayout>
          <c:xMode val="edge"/>
          <c:yMode val="edge"/>
          <c:x val="-0.00075"/>
          <c:y val="0.173"/>
          <c:w val="0.99175"/>
          <c:h val="0.81125"/>
        </c:manualLayout>
      </c:layout>
      <c:lineChart>
        <c:grouping val="standard"/>
        <c:varyColors val="0"/>
        <c:ser>
          <c:idx val="0"/>
          <c:order val="0"/>
          <c:tx>
            <c:v>Mantequilla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'c28'!$A$141:$A$329</c:f>
              <c:strCache>
                <c:ptCount val="189"/>
                <c:pt idx="0">
                  <c:v>E 2002</c:v>
                </c:pt>
                <c:pt idx="1">
                  <c:v>F</c:v>
                </c:pt>
                <c:pt idx="2">
                  <c:v>M</c:v>
                </c:pt>
                <c:pt idx="3">
                  <c:v>A</c:v>
                </c:pt>
                <c:pt idx="4">
                  <c:v>M</c:v>
                </c:pt>
                <c:pt idx="5">
                  <c:v>J</c:v>
                </c:pt>
                <c:pt idx="6">
                  <c:v>J</c:v>
                </c:pt>
                <c:pt idx="7">
                  <c:v>A</c:v>
                </c:pt>
                <c:pt idx="8">
                  <c:v>S</c:v>
                </c:pt>
                <c:pt idx="9">
                  <c:v>O</c:v>
                </c:pt>
                <c:pt idx="10">
                  <c:v>N</c:v>
                </c:pt>
                <c:pt idx="11">
                  <c:v>D</c:v>
                </c:pt>
                <c:pt idx="12">
                  <c:v>E 2003</c:v>
                </c:pt>
                <c:pt idx="13">
                  <c:v>F</c:v>
                </c:pt>
                <c:pt idx="14">
                  <c:v>M</c:v>
                </c:pt>
                <c:pt idx="15">
                  <c:v>A</c:v>
                </c:pt>
                <c:pt idx="16">
                  <c:v>M</c:v>
                </c:pt>
                <c:pt idx="17">
                  <c:v>J</c:v>
                </c:pt>
                <c:pt idx="18">
                  <c:v>J</c:v>
                </c:pt>
                <c:pt idx="19">
                  <c:v>A</c:v>
                </c:pt>
                <c:pt idx="20">
                  <c:v>S</c:v>
                </c:pt>
                <c:pt idx="21">
                  <c:v>O</c:v>
                </c:pt>
                <c:pt idx="22">
                  <c:v>N</c:v>
                </c:pt>
                <c:pt idx="23">
                  <c:v>D</c:v>
                </c:pt>
                <c:pt idx="24">
                  <c:v>E 2004</c:v>
                </c:pt>
                <c:pt idx="25">
                  <c:v>F</c:v>
                </c:pt>
                <c:pt idx="26">
                  <c:v>M</c:v>
                </c:pt>
                <c:pt idx="27">
                  <c:v>A</c:v>
                </c:pt>
                <c:pt idx="28">
                  <c:v>M</c:v>
                </c:pt>
                <c:pt idx="29">
                  <c:v>J</c:v>
                </c:pt>
                <c:pt idx="30">
                  <c:v>J</c:v>
                </c:pt>
                <c:pt idx="31">
                  <c:v>A</c:v>
                </c:pt>
                <c:pt idx="32">
                  <c:v>S</c:v>
                </c:pt>
                <c:pt idx="33">
                  <c:v>O</c:v>
                </c:pt>
                <c:pt idx="34">
                  <c:v>N</c:v>
                </c:pt>
                <c:pt idx="35">
                  <c:v>D</c:v>
                </c:pt>
                <c:pt idx="36">
                  <c:v>E 2005</c:v>
                </c:pt>
                <c:pt idx="37">
                  <c:v>F</c:v>
                </c:pt>
                <c:pt idx="38">
                  <c:v>M</c:v>
                </c:pt>
                <c:pt idx="39">
                  <c:v>A</c:v>
                </c:pt>
                <c:pt idx="40">
                  <c:v>M</c:v>
                </c:pt>
                <c:pt idx="41">
                  <c:v>J</c:v>
                </c:pt>
                <c:pt idx="42">
                  <c:v>J</c:v>
                </c:pt>
                <c:pt idx="43">
                  <c:v>A</c:v>
                </c:pt>
                <c:pt idx="44">
                  <c:v>S</c:v>
                </c:pt>
                <c:pt idx="45">
                  <c:v>O</c:v>
                </c:pt>
                <c:pt idx="46">
                  <c:v>N</c:v>
                </c:pt>
                <c:pt idx="47">
                  <c:v>D</c:v>
                </c:pt>
                <c:pt idx="48">
                  <c:v>E 2006</c:v>
                </c:pt>
                <c:pt idx="49">
                  <c:v>F</c:v>
                </c:pt>
                <c:pt idx="50">
                  <c:v>M</c:v>
                </c:pt>
                <c:pt idx="51">
                  <c:v>A</c:v>
                </c:pt>
                <c:pt idx="52">
                  <c:v>M</c:v>
                </c:pt>
                <c:pt idx="53">
                  <c:v>J</c:v>
                </c:pt>
                <c:pt idx="54">
                  <c:v>J</c:v>
                </c:pt>
                <c:pt idx="55">
                  <c:v>A</c:v>
                </c:pt>
                <c:pt idx="56">
                  <c:v>S</c:v>
                </c:pt>
                <c:pt idx="57">
                  <c:v>O</c:v>
                </c:pt>
                <c:pt idx="58">
                  <c:v>N</c:v>
                </c:pt>
                <c:pt idx="59">
                  <c:v>D</c:v>
                </c:pt>
                <c:pt idx="60">
                  <c:v>E 2007</c:v>
                </c:pt>
                <c:pt idx="61">
                  <c:v>F</c:v>
                </c:pt>
                <c:pt idx="62">
                  <c:v>M</c:v>
                </c:pt>
                <c:pt idx="63">
                  <c:v>A</c:v>
                </c:pt>
                <c:pt idx="64">
                  <c:v>M</c:v>
                </c:pt>
                <c:pt idx="65">
                  <c:v>J</c:v>
                </c:pt>
                <c:pt idx="66">
                  <c:v>J</c:v>
                </c:pt>
                <c:pt idx="67">
                  <c:v>A</c:v>
                </c:pt>
                <c:pt idx="68">
                  <c:v>S</c:v>
                </c:pt>
                <c:pt idx="69">
                  <c:v>O</c:v>
                </c:pt>
                <c:pt idx="70">
                  <c:v>N</c:v>
                </c:pt>
                <c:pt idx="71">
                  <c:v>D</c:v>
                </c:pt>
                <c:pt idx="72">
                  <c:v>E 2008</c:v>
                </c:pt>
                <c:pt idx="73">
                  <c:v>F</c:v>
                </c:pt>
                <c:pt idx="74">
                  <c:v>M</c:v>
                </c:pt>
                <c:pt idx="75">
                  <c:v>A</c:v>
                </c:pt>
                <c:pt idx="76">
                  <c:v>M</c:v>
                </c:pt>
                <c:pt idx="77">
                  <c:v>J</c:v>
                </c:pt>
                <c:pt idx="78">
                  <c:v>J</c:v>
                </c:pt>
                <c:pt idx="79">
                  <c:v>A</c:v>
                </c:pt>
                <c:pt idx="80">
                  <c:v>S</c:v>
                </c:pt>
                <c:pt idx="81">
                  <c:v>O </c:v>
                </c:pt>
                <c:pt idx="82">
                  <c:v>N</c:v>
                </c:pt>
                <c:pt idx="83">
                  <c:v>D</c:v>
                </c:pt>
                <c:pt idx="84">
                  <c:v>E 2009</c:v>
                </c:pt>
                <c:pt idx="85">
                  <c:v>F</c:v>
                </c:pt>
                <c:pt idx="86">
                  <c:v>M</c:v>
                </c:pt>
                <c:pt idx="87">
                  <c:v>A</c:v>
                </c:pt>
                <c:pt idx="88">
                  <c:v>M</c:v>
                </c:pt>
                <c:pt idx="89">
                  <c:v>J</c:v>
                </c:pt>
                <c:pt idx="90">
                  <c:v>J</c:v>
                </c:pt>
                <c:pt idx="91">
                  <c:v>A</c:v>
                </c:pt>
                <c:pt idx="92">
                  <c:v>S</c:v>
                </c:pt>
                <c:pt idx="93">
                  <c:v>O</c:v>
                </c:pt>
                <c:pt idx="94">
                  <c:v>N</c:v>
                </c:pt>
                <c:pt idx="95">
                  <c:v>D</c:v>
                </c:pt>
                <c:pt idx="96">
                  <c:v>E 2010</c:v>
                </c:pt>
                <c:pt idx="97">
                  <c:v>F</c:v>
                </c:pt>
                <c:pt idx="98">
                  <c:v>M</c:v>
                </c:pt>
                <c:pt idx="99">
                  <c:v>A</c:v>
                </c:pt>
                <c:pt idx="100">
                  <c:v>M</c:v>
                </c:pt>
                <c:pt idx="101">
                  <c:v>J</c:v>
                </c:pt>
                <c:pt idx="102">
                  <c:v>J</c:v>
                </c:pt>
                <c:pt idx="103">
                  <c:v>A</c:v>
                </c:pt>
                <c:pt idx="104">
                  <c:v>S</c:v>
                </c:pt>
                <c:pt idx="105">
                  <c:v>O</c:v>
                </c:pt>
                <c:pt idx="106">
                  <c:v>N</c:v>
                </c:pt>
                <c:pt idx="107">
                  <c:v>D</c:v>
                </c:pt>
                <c:pt idx="108">
                  <c:v>E 2011</c:v>
                </c:pt>
                <c:pt idx="109">
                  <c:v>F</c:v>
                </c:pt>
                <c:pt idx="110">
                  <c:v>M</c:v>
                </c:pt>
                <c:pt idx="111">
                  <c:v>A</c:v>
                </c:pt>
                <c:pt idx="112">
                  <c:v>M</c:v>
                </c:pt>
                <c:pt idx="113">
                  <c:v>J</c:v>
                </c:pt>
                <c:pt idx="114">
                  <c:v>J</c:v>
                </c:pt>
                <c:pt idx="115">
                  <c:v>A</c:v>
                </c:pt>
                <c:pt idx="116">
                  <c:v>S</c:v>
                </c:pt>
                <c:pt idx="117">
                  <c:v>O</c:v>
                </c:pt>
                <c:pt idx="118">
                  <c:v>N</c:v>
                </c:pt>
                <c:pt idx="119">
                  <c:v>D</c:v>
                </c:pt>
                <c:pt idx="120">
                  <c:v>E 2012</c:v>
                </c:pt>
                <c:pt idx="121">
                  <c:v>F</c:v>
                </c:pt>
                <c:pt idx="122">
                  <c:v>M</c:v>
                </c:pt>
                <c:pt idx="123">
                  <c:v>A</c:v>
                </c:pt>
                <c:pt idx="124">
                  <c:v>M</c:v>
                </c:pt>
                <c:pt idx="125">
                  <c:v>J</c:v>
                </c:pt>
                <c:pt idx="126">
                  <c:v>J</c:v>
                </c:pt>
                <c:pt idx="127">
                  <c:v>A</c:v>
                </c:pt>
                <c:pt idx="128">
                  <c:v>S</c:v>
                </c:pt>
                <c:pt idx="129">
                  <c:v>O</c:v>
                </c:pt>
                <c:pt idx="130">
                  <c:v>N</c:v>
                </c:pt>
                <c:pt idx="131">
                  <c:v>D</c:v>
                </c:pt>
                <c:pt idx="132">
                  <c:v>E 2013</c:v>
                </c:pt>
                <c:pt idx="133">
                  <c:v>F</c:v>
                </c:pt>
                <c:pt idx="134">
                  <c:v>M</c:v>
                </c:pt>
                <c:pt idx="135">
                  <c:v>A</c:v>
                </c:pt>
                <c:pt idx="136">
                  <c:v>M</c:v>
                </c:pt>
                <c:pt idx="137">
                  <c:v>J</c:v>
                </c:pt>
                <c:pt idx="138">
                  <c:v>J</c:v>
                </c:pt>
                <c:pt idx="139">
                  <c:v>A</c:v>
                </c:pt>
                <c:pt idx="140">
                  <c:v>S</c:v>
                </c:pt>
                <c:pt idx="141">
                  <c:v>O</c:v>
                </c:pt>
                <c:pt idx="142">
                  <c:v>N</c:v>
                </c:pt>
                <c:pt idx="143">
                  <c:v>D</c:v>
                </c:pt>
                <c:pt idx="144">
                  <c:v>E 2014</c:v>
                </c:pt>
                <c:pt idx="145">
                  <c:v>F</c:v>
                </c:pt>
                <c:pt idx="146">
                  <c:v>M</c:v>
                </c:pt>
                <c:pt idx="147">
                  <c:v>A</c:v>
                </c:pt>
                <c:pt idx="148">
                  <c:v>M</c:v>
                </c:pt>
                <c:pt idx="149">
                  <c:v>J</c:v>
                </c:pt>
                <c:pt idx="150">
                  <c:v>J</c:v>
                </c:pt>
                <c:pt idx="151">
                  <c:v>A</c:v>
                </c:pt>
                <c:pt idx="152">
                  <c:v>S</c:v>
                </c:pt>
                <c:pt idx="153">
                  <c:v>O</c:v>
                </c:pt>
                <c:pt idx="154">
                  <c:v>N</c:v>
                </c:pt>
                <c:pt idx="155">
                  <c:v>D</c:v>
                </c:pt>
                <c:pt idx="156">
                  <c:v>E 2015</c:v>
                </c:pt>
                <c:pt idx="157">
                  <c:v>F</c:v>
                </c:pt>
                <c:pt idx="158">
                  <c:v>M</c:v>
                </c:pt>
                <c:pt idx="159">
                  <c:v>A</c:v>
                </c:pt>
                <c:pt idx="160">
                  <c:v>M</c:v>
                </c:pt>
                <c:pt idx="161">
                  <c:v>J</c:v>
                </c:pt>
                <c:pt idx="162">
                  <c:v>J</c:v>
                </c:pt>
                <c:pt idx="163">
                  <c:v>A</c:v>
                </c:pt>
                <c:pt idx="164">
                  <c:v>S</c:v>
                </c:pt>
                <c:pt idx="165">
                  <c:v>O</c:v>
                </c:pt>
                <c:pt idx="166">
                  <c:v>N</c:v>
                </c:pt>
                <c:pt idx="167">
                  <c:v>D</c:v>
                </c:pt>
                <c:pt idx="168">
                  <c:v>E 2016</c:v>
                </c:pt>
                <c:pt idx="169">
                  <c:v>F</c:v>
                </c:pt>
                <c:pt idx="170">
                  <c:v>M</c:v>
                </c:pt>
                <c:pt idx="171">
                  <c:v>A</c:v>
                </c:pt>
                <c:pt idx="172">
                  <c:v>M</c:v>
                </c:pt>
                <c:pt idx="173">
                  <c:v>J</c:v>
                </c:pt>
                <c:pt idx="174">
                  <c:v>J</c:v>
                </c:pt>
                <c:pt idx="175">
                  <c:v>A</c:v>
                </c:pt>
                <c:pt idx="176">
                  <c:v>S</c:v>
                </c:pt>
                <c:pt idx="177">
                  <c:v>O</c:v>
                </c:pt>
                <c:pt idx="178">
                  <c:v>N</c:v>
                </c:pt>
                <c:pt idx="179">
                  <c:v>D</c:v>
                </c:pt>
                <c:pt idx="180">
                  <c:v>E 2017</c:v>
                </c:pt>
                <c:pt idx="181">
                  <c:v>F</c:v>
                </c:pt>
                <c:pt idx="182">
                  <c:v>M</c:v>
                </c:pt>
                <c:pt idx="183">
                  <c:v>A</c:v>
                </c:pt>
                <c:pt idx="184">
                  <c:v>M</c:v>
                </c:pt>
                <c:pt idx="185">
                  <c:v>J</c:v>
                </c:pt>
                <c:pt idx="186">
                  <c:v>J</c:v>
                </c:pt>
                <c:pt idx="187">
                  <c:v>A</c:v>
                </c:pt>
                <c:pt idx="188">
                  <c:v>S</c:v>
                </c:pt>
              </c:strCache>
            </c:strRef>
          </c:cat>
          <c:val>
            <c:numRef>
              <c:f>'c28'!$B$141:$B$329</c:f>
              <c:numCache>
                <c:ptCount val="189"/>
                <c:pt idx="0">
                  <c:v>1175</c:v>
                </c:pt>
                <c:pt idx="1">
                  <c:v>1163</c:v>
                </c:pt>
                <c:pt idx="2">
                  <c:v>1138</c:v>
                </c:pt>
                <c:pt idx="3">
                  <c:v>1088</c:v>
                </c:pt>
                <c:pt idx="4">
                  <c:v>1050</c:v>
                </c:pt>
                <c:pt idx="5">
                  <c:v>1050</c:v>
                </c:pt>
                <c:pt idx="6">
                  <c:v>1090</c:v>
                </c:pt>
                <c:pt idx="7">
                  <c:v>1113</c:v>
                </c:pt>
                <c:pt idx="8">
                  <c:v>1205</c:v>
                </c:pt>
                <c:pt idx="9">
                  <c:v>1275</c:v>
                </c:pt>
                <c:pt idx="10">
                  <c:v>1263</c:v>
                </c:pt>
                <c:pt idx="11">
                  <c:v>1281</c:v>
                </c:pt>
                <c:pt idx="12">
                  <c:v>1280</c:v>
                </c:pt>
                <c:pt idx="13">
                  <c:v>1206</c:v>
                </c:pt>
                <c:pt idx="14">
                  <c:v>1274</c:v>
                </c:pt>
                <c:pt idx="15">
                  <c:v>1275</c:v>
                </c:pt>
                <c:pt idx="16">
                  <c:v>1275</c:v>
                </c:pt>
                <c:pt idx="17">
                  <c:v>1347</c:v>
                </c:pt>
                <c:pt idx="18">
                  <c:v>1448</c:v>
                </c:pt>
                <c:pt idx="19">
                  <c:v>1475</c:v>
                </c:pt>
                <c:pt idx="20">
                  <c:v>1575</c:v>
                </c:pt>
                <c:pt idx="21">
                  <c:v>1633</c:v>
                </c:pt>
                <c:pt idx="22">
                  <c:v>1630</c:v>
                </c:pt>
                <c:pt idx="23">
                  <c:v>1595</c:v>
                </c:pt>
                <c:pt idx="24">
                  <c:v>1606</c:v>
                </c:pt>
                <c:pt idx="25">
                  <c:v>1579</c:v>
                </c:pt>
                <c:pt idx="26">
                  <c:v>1655</c:v>
                </c:pt>
                <c:pt idx="27">
                  <c:v>1725</c:v>
                </c:pt>
                <c:pt idx="28">
                  <c:v>1819</c:v>
                </c:pt>
                <c:pt idx="29">
                  <c:v>1935</c:v>
                </c:pt>
                <c:pt idx="30">
                  <c:v>2039</c:v>
                </c:pt>
                <c:pt idx="31">
                  <c:v>2080</c:v>
                </c:pt>
                <c:pt idx="32">
                  <c:v>2080</c:v>
                </c:pt>
                <c:pt idx="33">
                  <c:v>2080</c:v>
                </c:pt>
                <c:pt idx="34">
                  <c:v>2115</c:v>
                </c:pt>
                <c:pt idx="35">
                  <c:v>2062</c:v>
                </c:pt>
                <c:pt idx="36">
                  <c:v>2000</c:v>
                </c:pt>
                <c:pt idx="37">
                  <c:v>1962</c:v>
                </c:pt>
                <c:pt idx="38">
                  <c:v>1950</c:v>
                </c:pt>
                <c:pt idx="39">
                  <c:v>1950</c:v>
                </c:pt>
                <c:pt idx="40">
                  <c:v>1950</c:v>
                </c:pt>
                <c:pt idx="41">
                  <c:v>1925</c:v>
                </c:pt>
                <c:pt idx="42">
                  <c:v>1925</c:v>
                </c:pt>
                <c:pt idx="43">
                  <c:v>2012</c:v>
                </c:pt>
                <c:pt idx="44">
                  <c:v>2012</c:v>
                </c:pt>
                <c:pt idx="45">
                  <c:v>2012</c:v>
                </c:pt>
                <c:pt idx="46">
                  <c:v>2012</c:v>
                </c:pt>
                <c:pt idx="47">
                  <c:v>2013</c:v>
                </c:pt>
                <c:pt idx="48">
                  <c:v>2013</c:v>
                </c:pt>
                <c:pt idx="49">
                  <c:v>2000</c:v>
                </c:pt>
                <c:pt idx="50">
                  <c:v>2000</c:v>
                </c:pt>
                <c:pt idx="51">
                  <c:v>1962</c:v>
                </c:pt>
                <c:pt idx="52">
                  <c:v>1944</c:v>
                </c:pt>
                <c:pt idx="53">
                  <c:v>1825</c:v>
                </c:pt>
                <c:pt idx="54">
                  <c:v>1813</c:v>
                </c:pt>
                <c:pt idx="55">
                  <c:v>1813</c:v>
                </c:pt>
                <c:pt idx="56">
                  <c:v>1825</c:v>
                </c:pt>
                <c:pt idx="57">
                  <c:v>1837</c:v>
                </c:pt>
                <c:pt idx="58">
                  <c:v>1887</c:v>
                </c:pt>
                <c:pt idx="59">
                  <c:v>2025</c:v>
                </c:pt>
                <c:pt idx="60">
                  <c:v>2025</c:v>
                </c:pt>
                <c:pt idx="61">
                  <c:v>2050</c:v>
                </c:pt>
                <c:pt idx="62">
                  <c:v>2200</c:v>
                </c:pt>
                <c:pt idx="63">
                  <c:v>2525</c:v>
                </c:pt>
                <c:pt idx="64">
                  <c:v>2665</c:v>
                </c:pt>
                <c:pt idx="65">
                  <c:v>3875</c:v>
                </c:pt>
                <c:pt idx="66">
                  <c:v>5200</c:v>
                </c:pt>
                <c:pt idx="67">
                  <c:v>5225</c:v>
                </c:pt>
                <c:pt idx="68">
                  <c:v>5950</c:v>
                </c:pt>
                <c:pt idx="69">
                  <c:v>5875</c:v>
                </c:pt>
                <c:pt idx="70">
                  <c:v>5525</c:v>
                </c:pt>
                <c:pt idx="71">
                  <c:v>4525</c:v>
                </c:pt>
                <c:pt idx="72">
                  <c:v>4196</c:v>
                </c:pt>
                <c:pt idx="73">
                  <c:v>4300</c:v>
                </c:pt>
                <c:pt idx="74">
                  <c:v>4310</c:v>
                </c:pt>
                <c:pt idx="75">
                  <c:v>4238</c:v>
                </c:pt>
                <c:pt idx="76">
                  <c:v>4150</c:v>
                </c:pt>
                <c:pt idx="77">
                  <c:v>4419</c:v>
                </c:pt>
                <c:pt idx="78">
                  <c:v>4419</c:v>
                </c:pt>
                <c:pt idx="79">
                  <c:v>4038</c:v>
                </c:pt>
                <c:pt idx="80">
                  <c:v>3690</c:v>
                </c:pt>
                <c:pt idx="81">
                  <c:v>3113</c:v>
                </c:pt>
                <c:pt idx="82">
                  <c:v>2820</c:v>
                </c:pt>
                <c:pt idx="83">
                  <c:v>2300</c:v>
                </c:pt>
                <c:pt idx="84">
                  <c:v>2719</c:v>
                </c:pt>
                <c:pt idx="85">
                  <c:v>2650</c:v>
                </c:pt>
                <c:pt idx="86">
                  <c:v>2462</c:v>
                </c:pt>
                <c:pt idx="87">
                  <c:v>2800</c:v>
                </c:pt>
                <c:pt idx="88">
                  <c:v>2931</c:v>
                </c:pt>
                <c:pt idx="89">
                  <c:v>2994</c:v>
                </c:pt>
                <c:pt idx="90">
                  <c:v>3175</c:v>
                </c:pt>
                <c:pt idx="91">
                  <c:v>3262.5</c:v>
                </c:pt>
                <c:pt idx="92">
                  <c:v>3613</c:v>
                </c:pt>
                <c:pt idx="93">
                  <c:v>4419</c:v>
                </c:pt>
                <c:pt idx="94">
                  <c:v>5013</c:v>
                </c:pt>
                <c:pt idx="95">
                  <c:v>5031</c:v>
                </c:pt>
                <c:pt idx="96">
                  <c:v>4394</c:v>
                </c:pt>
                <c:pt idx="97">
                  <c:v>3838</c:v>
                </c:pt>
                <c:pt idx="98">
                  <c:v>4106</c:v>
                </c:pt>
                <c:pt idx="99">
                  <c:v>4600</c:v>
                </c:pt>
                <c:pt idx="100">
                  <c:v>4075</c:v>
                </c:pt>
                <c:pt idx="101">
                  <c:v>4450</c:v>
                </c:pt>
                <c:pt idx="102">
                  <c:v>4900</c:v>
                </c:pt>
                <c:pt idx="103">
                  <c:v>4938</c:v>
                </c:pt>
                <c:pt idx="104">
                  <c:v>4982</c:v>
                </c:pt>
                <c:pt idx="105">
                  <c:v>5275</c:v>
                </c:pt>
                <c:pt idx="106">
                  <c:v>5180</c:v>
                </c:pt>
                <c:pt idx="107">
                  <c:v>4925</c:v>
                </c:pt>
                <c:pt idx="108">
                  <c:v>4944</c:v>
                </c:pt>
                <c:pt idx="109">
                  <c:v>5425</c:v>
                </c:pt>
                <c:pt idx="110">
                  <c:v>5392</c:v>
                </c:pt>
                <c:pt idx="111">
                  <c:v>5688</c:v>
                </c:pt>
                <c:pt idx="112">
                  <c:v>5850</c:v>
                </c:pt>
                <c:pt idx="113">
                  <c:v>5900</c:v>
                </c:pt>
                <c:pt idx="114">
                  <c:v>5975</c:v>
                </c:pt>
                <c:pt idx="115">
                  <c:v>5825</c:v>
                </c:pt>
                <c:pt idx="116">
                  <c:v>5600</c:v>
                </c:pt>
                <c:pt idx="117">
                  <c:v>5531</c:v>
                </c:pt>
                <c:pt idx="118">
                  <c:v>4950</c:v>
                </c:pt>
                <c:pt idx="119">
                  <c:v>4650</c:v>
                </c:pt>
                <c:pt idx="120">
                  <c:v>3900</c:v>
                </c:pt>
                <c:pt idx="121">
                  <c:v>4380</c:v>
                </c:pt>
                <c:pt idx="122">
                  <c:v>4140</c:v>
                </c:pt>
                <c:pt idx="123">
                  <c:v>3525</c:v>
                </c:pt>
                <c:pt idx="124">
                  <c:v>3238</c:v>
                </c:pt>
                <c:pt idx="125">
                  <c:v>3344</c:v>
                </c:pt>
                <c:pt idx="126">
                  <c:v>3380</c:v>
                </c:pt>
                <c:pt idx="127">
                  <c:v>3600</c:v>
                </c:pt>
                <c:pt idx="128">
                  <c:v>4075</c:v>
                </c:pt>
                <c:pt idx="129">
                  <c:v>4138</c:v>
                </c:pt>
                <c:pt idx="130">
                  <c:v>4440</c:v>
                </c:pt>
                <c:pt idx="131">
                  <c:v>4450</c:v>
                </c:pt>
                <c:pt idx="132">
                  <c:v>4480</c:v>
                </c:pt>
                <c:pt idx="133">
                  <c:v>4370</c:v>
                </c:pt>
                <c:pt idx="134">
                  <c:v>4570</c:v>
                </c:pt>
                <c:pt idx="135">
                  <c:v>5120</c:v>
                </c:pt>
                <c:pt idx="136">
                  <c:v>5775</c:v>
                </c:pt>
                <c:pt idx="137">
                  <c:v>5850</c:v>
                </c:pt>
                <c:pt idx="138">
                  <c:v>5413</c:v>
                </c:pt>
                <c:pt idx="139">
                  <c:v>5530</c:v>
                </c:pt>
                <c:pt idx="140">
                  <c:v>5550</c:v>
                </c:pt>
                <c:pt idx="141">
                  <c:v>5675</c:v>
                </c:pt>
                <c:pt idx="142">
                  <c:v>5500</c:v>
                </c:pt>
                <c:pt idx="143">
                  <c:v>4870</c:v>
                </c:pt>
                <c:pt idx="144">
                  <c:v>5575</c:v>
                </c:pt>
                <c:pt idx="145">
                  <c:v>4987.5</c:v>
                </c:pt>
                <c:pt idx="146">
                  <c:v>4900</c:v>
                </c:pt>
                <c:pt idx="147">
                  <c:v>4550</c:v>
                </c:pt>
                <c:pt idx="148">
                  <c:v>3988</c:v>
                </c:pt>
                <c:pt idx="149">
                  <c:v>4760</c:v>
                </c:pt>
                <c:pt idx="150">
                  <c:v>4675</c:v>
                </c:pt>
                <c:pt idx="151">
                  <c:v>4180</c:v>
                </c:pt>
                <c:pt idx="152">
                  <c:v>3800</c:v>
                </c:pt>
                <c:pt idx="153">
                  <c:v>3740</c:v>
                </c:pt>
                <c:pt idx="154">
                  <c:v>3600</c:v>
                </c:pt>
                <c:pt idx="155">
                  <c:v>3600</c:v>
                </c:pt>
                <c:pt idx="156">
                  <c:v>3425</c:v>
                </c:pt>
                <c:pt idx="157">
                  <c:v>3744</c:v>
                </c:pt>
                <c:pt idx="158">
                  <c:v>3480</c:v>
                </c:pt>
                <c:pt idx="159">
                  <c:v>3360</c:v>
                </c:pt>
                <c:pt idx="160">
                  <c:v>3325</c:v>
                </c:pt>
                <c:pt idx="161">
                  <c:v>3350</c:v>
                </c:pt>
                <c:pt idx="162">
                  <c:v>3200</c:v>
                </c:pt>
                <c:pt idx="163">
                  <c:v>2800</c:v>
                </c:pt>
                <c:pt idx="164">
                  <c:v>2900</c:v>
                </c:pt>
                <c:pt idx="165">
                  <c:v>3100</c:v>
                </c:pt>
                <c:pt idx="166">
                  <c:v>3100</c:v>
                </c:pt>
                <c:pt idx="167">
                  <c:v>3100</c:v>
                </c:pt>
                <c:pt idx="168">
                  <c:v>3000</c:v>
                </c:pt>
                <c:pt idx="169">
                  <c:v>2850</c:v>
                </c:pt>
                <c:pt idx="170">
                  <c:v>2625</c:v>
                </c:pt>
                <c:pt idx="171">
                  <c:v>2600</c:v>
                </c:pt>
                <c:pt idx="172">
                  <c:v>2725</c:v>
                </c:pt>
                <c:pt idx="173">
                  <c:v>2875</c:v>
                </c:pt>
                <c:pt idx="174">
                  <c:v>3290</c:v>
                </c:pt>
                <c:pt idx="175">
                  <c:v>3950</c:v>
                </c:pt>
                <c:pt idx="176">
                  <c:v>4330</c:v>
                </c:pt>
                <c:pt idx="177">
                  <c:v>4575</c:v>
                </c:pt>
                <c:pt idx="178">
                  <c:v>4675</c:v>
                </c:pt>
                <c:pt idx="179">
                  <c:v>4690</c:v>
                </c:pt>
                <c:pt idx="180">
                  <c:v>4600</c:v>
                </c:pt>
                <c:pt idx="181">
                  <c:v>4300</c:v>
                </c:pt>
                <c:pt idx="182">
                  <c:v>4600</c:v>
                </c:pt>
                <c:pt idx="183">
                  <c:v>4820</c:v>
                </c:pt>
                <c:pt idx="184">
                  <c:v>5700</c:v>
                </c:pt>
                <c:pt idx="185">
                  <c:v>6250</c:v>
                </c:pt>
                <c:pt idx="186">
                  <c:v>7063</c:v>
                </c:pt>
                <c:pt idx="187">
                  <c:v>7888</c:v>
                </c:pt>
                <c:pt idx="188">
                  <c:v>8063</c:v>
                </c:pt>
              </c:numCache>
            </c:numRef>
          </c:val>
          <c:smooth val="0"/>
        </c:ser>
        <c:ser>
          <c:idx val="1"/>
          <c:order val="1"/>
          <c:tx>
            <c:v>Leche descremada</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'c28'!$A$141:$A$329</c:f>
              <c:strCache>
                <c:ptCount val="189"/>
                <c:pt idx="0">
                  <c:v>E 2002</c:v>
                </c:pt>
                <c:pt idx="1">
                  <c:v>F</c:v>
                </c:pt>
                <c:pt idx="2">
                  <c:v>M</c:v>
                </c:pt>
                <c:pt idx="3">
                  <c:v>A</c:v>
                </c:pt>
                <c:pt idx="4">
                  <c:v>M</c:v>
                </c:pt>
                <c:pt idx="5">
                  <c:v>J</c:v>
                </c:pt>
                <c:pt idx="6">
                  <c:v>J</c:v>
                </c:pt>
                <c:pt idx="7">
                  <c:v>A</c:v>
                </c:pt>
                <c:pt idx="8">
                  <c:v>S</c:v>
                </c:pt>
                <c:pt idx="9">
                  <c:v>O</c:v>
                </c:pt>
                <c:pt idx="10">
                  <c:v>N</c:v>
                </c:pt>
                <c:pt idx="11">
                  <c:v>D</c:v>
                </c:pt>
                <c:pt idx="12">
                  <c:v>E 2003</c:v>
                </c:pt>
                <c:pt idx="13">
                  <c:v>F</c:v>
                </c:pt>
                <c:pt idx="14">
                  <c:v>M</c:v>
                </c:pt>
                <c:pt idx="15">
                  <c:v>A</c:v>
                </c:pt>
                <c:pt idx="16">
                  <c:v>M</c:v>
                </c:pt>
                <c:pt idx="17">
                  <c:v>J</c:v>
                </c:pt>
                <c:pt idx="18">
                  <c:v>J</c:v>
                </c:pt>
                <c:pt idx="19">
                  <c:v>A</c:v>
                </c:pt>
                <c:pt idx="20">
                  <c:v>S</c:v>
                </c:pt>
                <c:pt idx="21">
                  <c:v>O</c:v>
                </c:pt>
                <c:pt idx="22">
                  <c:v>N</c:v>
                </c:pt>
                <c:pt idx="23">
                  <c:v>D</c:v>
                </c:pt>
                <c:pt idx="24">
                  <c:v>E 2004</c:v>
                </c:pt>
                <c:pt idx="25">
                  <c:v>F</c:v>
                </c:pt>
                <c:pt idx="26">
                  <c:v>M</c:v>
                </c:pt>
                <c:pt idx="27">
                  <c:v>A</c:v>
                </c:pt>
                <c:pt idx="28">
                  <c:v>M</c:v>
                </c:pt>
                <c:pt idx="29">
                  <c:v>J</c:v>
                </c:pt>
                <c:pt idx="30">
                  <c:v>J</c:v>
                </c:pt>
                <c:pt idx="31">
                  <c:v>A</c:v>
                </c:pt>
                <c:pt idx="32">
                  <c:v>S</c:v>
                </c:pt>
                <c:pt idx="33">
                  <c:v>O</c:v>
                </c:pt>
                <c:pt idx="34">
                  <c:v>N</c:v>
                </c:pt>
                <c:pt idx="35">
                  <c:v>D</c:v>
                </c:pt>
                <c:pt idx="36">
                  <c:v>E 2005</c:v>
                </c:pt>
                <c:pt idx="37">
                  <c:v>F</c:v>
                </c:pt>
                <c:pt idx="38">
                  <c:v>M</c:v>
                </c:pt>
                <c:pt idx="39">
                  <c:v>A</c:v>
                </c:pt>
                <c:pt idx="40">
                  <c:v>M</c:v>
                </c:pt>
                <c:pt idx="41">
                  <c:v>J</c:v>
                </c:pt>
                <c:pt idx="42">
                  <c:v>J</c:v>
                </c:pt>
                <c:pt idx="43">
                  <c:v>A</c:v>
                </c:pt>
                <c:pt idx="44">
                  <c:v>S</c:v>
                </c:pt>
                <c:pt idx="45">
                  <c:v>O</c:v>
                </c:pt>
                <c:pt idx="46">
                  <c:v>N</c:v>
                </c:pt>
                <c:pt idx="47">
                  <c:v>D</c:v>
                </c:pt>
                <c:pt idx="48">
                  <c:v>E 2006</c:v>
                </c:pt>
                <c:pt idx="49">
                  <c:v>F</c:v>
                </c:pt>
                <c:pt idx="50">
                  <c:v>M</c:v>
                </c:pt>
                <c:pt idx="51">
                  <c:v>A</c:v>
                </c:pt>
                <c:pt idx="52">
                  <c:v>M</c:v>
                </c:pt>
                <c:pt idx="53">
                  <c:v>J</c:v>
                </c:pt>
                <c:pt idx="54">
                  <c:v>J</c:v>
                </c:pt>
                <c:pt idx="55">
                  <c:v>A</c:v>
                </c:pt>
                <c:pt idx="56">
                  <c:v>S</c:v>
                </c:pt>
                <c:pt idx="57">
                  <c:v>O</c:v>
                </c:pt>
                <c:pt idx="58">
                  <c:v>N</c:v>
                </c:pt>
                <c:pt idx="59">
                  <c:v>D</c:v>
                </c:pt>
                <c:pt idx="60">
                  <c:v>E 2007</c:v>
                </c:pt>
                <c:pt idx="61">
                  <c:v>F</c:v>
                </c:pt>
                <c:pt idx="62">
                  <c:v>M</c:v>
                </c:pt>
                <c:pt idx="63">
                  <c:v>A</c:v>
                </c:pt>
                <c:pt idx="64">
                  <c:v>M</c:v>
                </c:pt>
                <c:pt idx="65">
                  <c:v>J</c:v>
                </c:pt>
                <c:pt idx="66">
                  <c:v>J</c:v>
                </c:pt>
                <c:pt idx="67">
                  <c:v>A</c:v>
                </c:pt>
                <c:pt idx="68">
                  <c:v>S</c:v>
                </c:pt>
                <c:pt idx="69">
                  <c:v>O</c:v>
                </c:pt>
                <c:pt idx="70">
                  <c:v>N</c:v>
                </c:pt>
                <c:pt idx="71">
                  <c:v>D</c:v>
                </c:pt>
                <c:pt idx="72">
                  <c:v>E 2008</c:v>
                </c:pt>
                <c:pt idx="73">
                  <c:v>F</c:v>
                </c:pt>
                <c:pt idx="74">
                  <c:v>M</c:v>
                </c:pt>
                <c:pt idx="75">
                  <c:v>A</c:v>
                </c:pt>
                <c:pt idx="76">
                  <c:v>M</c:v>
                </c:pt>
                <c:pt idx="77">
                  <c:v>J</c:v>
                </c:pt>
                <c:pt idx="78">
                  <c:v>J</c:v>
                </c:pt>
                <c:pt idx="79">
                  <c:v>A</c:v>
                </c:pt>
                <c:pt idx="80">
                  <c:v>S</c:v>
                </c:pt>
                <c:pt idx="81">
                  <c:v>O </c:v>
                </c:pt>
                <c:pt idx="82">
                  <c:v>N</c:v>
                </c:pt>
                <c:pt idx="83">
                  <c:v>D</c:v>
                </c:pt>
                <c:pt idx="84">
                  <c:v>E 2009</c:v>
                </c:pt>
                <c:pt idx="85">
                  <c:v>F</c:v>
                </c:pt>
                <c:pt idx="86">
                  <c:v>M</c:v>
                </c:pt>
                <c:pt idx="87">
                  <c:v>A</c:v>
                </c:pt>
                <c:pt idx="88">
                  <c:v>M</c:v>
                </c:pt>
                <c:pt idx="89">
                  <c:v>J</c:v>
                </c:pt>
                <c:pt idx="90">
                  <c:v>J</c:v>
                </c:pt>
                <c:pt idx="91">
                  <c:v>A</c:v>
                </c:pt>
                <c:pt idx="92">
                  <c:v>S</c:v>
                </c:pt>
                <c:pt idx="93">
                  <c:v>O</c:v>
                </c:pt>
                <c:pt idx="94">
                  <c:v>N</c:v>
                </c:pt>
                <c:pt idx="95">
                  <c:v>D</c:v>
                </c:pt>
                <c:pt idx="96">
                  <c:v>E 2010</c:v>
                </c:pt>
                <c:pt idx="97">
                  <c:v>F</c:v>
                </c:pt>
                <c:pt idx="98">
                  <c:v>M</c:v>
                </c:pt>
                <c:pt idx="99">
                  <c:v>A</c:v>
                </c:pt>
                <c:pt idx="100">
                  <c:v>M</c:v>
                </c:pt>
                <c:pt idx="101">
                  <c:v>J</c:v>
                </c:pt>
                <c:pt idx="102">
                  <c:v>J</c:v>
                </c:pt>
                <c:pt idx="103">
                  <c:v>A</c:v>
                </c:pt>
                <c:pt idx="104">
                  <c:v>S</c:v>
                </c:pt>
                <c:pt idx="105">
                  <c:v>O</c:v>
                </c:pt>
                <c:pt idx="106">
                  <c:v>N</c:v>
                </c:pt>
                <c:pt idx="107">
                  <c:v>D</c:v>
                </c:pt>
                <c:pt idx="108">
                  <c:v>E 2011</c:v>
                </c:pt>
                <c:pt idx="109">
                  <c:v>F</c:v>
                </c:pt>
                <c:pt idx="110">
                  <c:v>M</c:v>
                </c:pt>
                <c:pt idx="111">
                  <c:v>A</c:v>
                </c:pt>
                <c:pt idx="112">
                  <c:v>M</c:v>
                </c:pt>
                <c:pt idx="113">
                  <c:v>J</c:v>
                </c:pt>
                <c:pt idx="114">
                  <c:v>J</c:v>
                </c:pt>
                <c:pt idx="115">
                  <c:v>A</c:v>
                </c:pt>
                <c:pt idx="116">
                  <c:v>S</c:v>
                </c:pt>
                <c:pt idx="117">
                  <c:v>O</c:v>
                </c:pt>
                <c:pt idx="118">
                  <c:v>N</c:v>
                </c:pt>
                <c:pt idx="119">
                  <c:v>D</c:v>
                </c:pt>
                <c:pt idx="120">
                  <c:v>E 2012</c:v>
                </c:pt>
                <c:pt idx="121">
                  <c:v>F</c:v>
                </c:pt>
                <c:pt idx="122">
                  <c:v>M</c:v>
                </c:pt>
                <c:pt idx="123">
                  <c:v>A</c:v>
                </c:pt>
                <c:pt idx="124">
                  <c:v>M</c:v>
                </c:pt>
                <c:pt idx="125">
                  <c:v>J</c:v>
                </c:pt>
                <c:pt idx="126">
                  <c:v>J</c:v>
                </c:pt>
                <c:pt idx="127">
                  <c:v>A</c:v>
                </c:pt>
                <c:pt idx="128">
                  <c:v>S</c:v>
                </c:pt>
                <c:pt idx="129">
                  <c:v>O</c:v>
                </c:pt>
                <c:pt idx="130">
                  <c:v>N</c:v>
                </c:pt>
                <c:pt idx="131">
                  <c:v>D</c:v>
                </c:pt>
                <c:pt idx="132">
                  <c:v>E 2013</c:v>
                </c:pt>
                <c:pt idx="133">
                  <c:v>F</c:v>
                </c:pt>
                <c:pt idx="134">
                  <c:v>M</c:v>
                </c:pt>
                <c:pt idx="135">
                  <c:v>A</c:v>
                </c:pt>
                <c:pt idx="136">
                  <c:v>M</c:v>
                </c:pt>
                <c:pt idx="137">
                  <c:v>J</c:v>
                </c:pt>
                <c:pt idx="138">
                  <c:v>J</c:v>
                </c:pt>
                <c:pt idx="139">
                  <c:v>A</c:v>
                </c:pt>
                <c:pt idx="140">
                  <c:v>S</c:v>
                </c:pt>
                <c:pt idx="141">
                  <c:v>O</c:v>
                </c:pt>
                <c:pt idx="142">
                  <c:v>N</c:v>
                </c:pt>
                <c:pt idx="143">
                  <c:v>D</c:v>
                </c:pt>
                <c:pt idx="144">
                  <c:v>E 2014</c:v>
                </c:pt>
                <c:pt idx="145">
                  <c:v>F</c:v>
                </c:pt>
                <c:pt idx="146">
                  <c:v>M</c:v>
                </c:pt>
                <c:pt idx="147">
                  <c:v>A</c:v>
                </c:pt>
                <c:pt idx="148">
                  <c:v>M</c:v>
                </c:pt>
                <c:pt idx="149">
                  <c:v>J</c:v>
                </c:pt>
                <c:pt idx="150">
                  <c:v>J</c:v>
                </c:pt>
                <c:pt idx="151">
                  <c:v>A</c:v>
                </c:pt>
                <c:pt idx="152">
                  <c:v>S</c:v>
                </c:pt>
                <c:pt idx="153">
                  <c:v>O</c:v>
                </c:pt>
                <c:pt idx="154">
                  <c:v>N</c:v>
                </c:pt>
                <c:pt idx="155">
                  <c:v>D</c:v>
                </c:pt>
                <c:pt idx="156">
                  <c:v>E 2015</c:v>
                </c:pt>
                <c:pt idx="157">
                  <c:v>F</c:v>
                </c:pt>
                <c:pt idx="158">
                  <c:v>M</c:v>
                </c:pt>
                <c:pt idx="159">
                  <c:v>A</c:v>
                </c:pt>
                <c:pt idx="160">
                  <c:v>M</c:v>
                </c:pt>
                <c:pt idx="161">
                  <c:v>J</c:v>
                </c:pt>
                <c:pt idx="162">
                  <c:v>J</c:v>
                </c:pt>
                <c:pt idx="163">
                  <c:v>A</c:v>
                </c:pt>
                <c:pt idx="164">
                  <c:v>S</c:v>
                </c:pt>
                <c:pt idx="165">
                  <c:v>O</c:v>
                </c:pt>
                <c:pt idx="166">
                  <c:v>N</c:v>
                </c:pt>
                <c:pt idx="167">
                  <c:v>D</c:v>
                </c:pt>
                <c:pt idx="168">
                  <c:v>E 2016</c:v>
                </c:pt>
                <c:pt idx="169">
                  <c:v>F</c:v>
                </c:pt>
                <c:pt idx="170">
                  <c:v>M</c:v>
                </c:pt>
                <c:pt idx="171">
                  <c:v>A</c:v>
                </c:pt>
                <c:pt idx="172">
                  <c:v>M</c:v>
                </c:pt>
                <c:pt idx="173">
                  <c:v>J</c:v>
                </c:pt>
                <c:pt idx="174">
                  <c:v>J</c:v>
                </c:pt>
                <c:pt idx="175">
                  <c:v>A</c:v>
                </c:pt>
                <c:pt idx="176">
                  <c:v>S</c:v>
                </c:pt>
                <c:pt idx="177">
                  <c:v>O</c:v>
                </c:pt>
                <c:pt idx="178">
                  <c:v>N</c:v>
                </c:pt>
                <c:pt idx="179">
                  <c:v>D</c:v>
                </c:pt>
                <c:pt idx="180">
                  <c:v>E 2017</c:v>
                </c:pt>
                <c:pt idx="181">
                  <c:v>F</c:v>
                </c:pt>
                <c:pt idx="182">
                  <c:v>M</c:v>
                </c:pt>
                <c:pt idx="183">
                  <c:v>A</c:v>
                </c:pt>
                <c:pt idx="184">
                  <c:v>M</c:v>
                </c:pt>
                <c:pt idx="185">
                  <c:v>J</c:v>
                </c:pt>
                <c:pt idx="186">
                  <c:v>J</c:v>
                </c:pt>
                <c:pt idx="187">
                  <c:v>A</c:v>
                </c:pt>
                <c:pt idx="188">
                  <c:v>S</c:v>
                </c:pt>
              </c:strCache>
            </c:strRef>
          </c:cat>
          <c:val>
            <c:numRef>
              <c:f>'c28'!$C$141:$C$329</c:f>
              <c:numCache>
                <c:ptCount val="189"/>
                <c:pt idx="0">
                  <c:v>1564</c:v>
                </c:pt>
                <c:pt idx="1">
                  <c:v>1500</c:v>
                </c:pt>
                <c:pt idx="2">
                  <c:v>1200</c:v>
                </c:pt>
                <c:pt idx="3">
                  <c:v>1200</c:v>
                </c:pt>
                <c:pt idx="4">
                  <c:v>1250</c:v>
                </c:pt>
                <c:pt idx="5">
                  <c:v>1200</c:v>
                </c:pt>
                <c:pt idx="6">
                  <c:v>1200</c:v>
                </c:pt>
                <c:pt idx="7">
                  <c:v>1150</c:v>
                </c:pt>
                <c:pt idx="8">
                  <c:v>1190</c:v>
                </c:pt>
                <c:pt idx="9">
                  <c:v>1220</c:v>
                </c:pt>
                <c:pt idx="10">
                  <c:v>1350</c:v>
                </c:pt>
                <c:pt idx="11">
                  <c:v>1606</c:v>
                </c:pt>
                <c:pt idx="12">
                  <c:v>1705</c:v>
                </c:pt>
                <c:pt idx="13">
                  <c:v>1688</c:v>
                </c:pt>
                <c:pt idx="14">
                  <c:v>1670</c:v>
                </c:pt>
                <c:pt idx="15">
                  <c:v>1654</c:v>
                </c:pt>
                <c:pt idx="16">
                  <c:v>1694</c:v>
                </c:pt>
                <c:pt idx="17">
                  <c:v>1675</c:v>
                </c:pt>
                <c:pt idx="18">
                  <c:v>1665</c:v>
                </c:pt>
                <c:pt idx="19">
                  <c:v>1683</c:v>
                </c:pt>
                <c:pt idx="20">
                  <c:v>1717</c:v>
                </c:pt>
                <c:pt idx="21">
                  <c:v>1750</c:v>
                </c:pt>
                <c:pt idx="22">
                  <c:v>1772</c:v>
                </c:pt>
                <c:pt idx="23">
                  <c:v>1780</c:v>
                </c:pt>
                <c:pt idx="24">
                  <c:v>1788</c:v>
                </c:pt>
                <c:pt idx="25">
                  <c:v>1782</c:v>
                </c:pt>
                <c:pt idx="26">
                  <c:v>1856</c:v>
                </c:pt>
                <c:pt idx="27">
                  <c:v>1875</c:v>
                </c:pt>
                <c:pt idx="28">
                  <c:v>1994</c:v>
                </c:pt>
                <c:pt idx="29">
                  <c:v>2118</c:v>
                </c:pt>
                <c:pt idx="30">
                  <c:v>2175</c:v>
                </c:pt>
                <c:pt idx="31">
                  <c:v>2161</c:v>
                </c:pt>
                <c:pt idx="32">
                  <c:v>2182</c:v>
                </c:pt>
                <c:pt idx="33">
                  <c:v>2244</c:v>
                </c:pt>
                <c:pt idx="34">
                  <c:v>2365</c:v>
                </c:pt>
                <c:pt idx="35">
                  <c:v>2331</c:v>
                </c:pt>
                <c:pt idx="36">
                  <c:v>2225</c:v>
                </c:pt>
                <c:pt idx="37">
                  <c:v>2175</c:v>
                </c:pt>
                <c:pt idx="38">
                  <c:v>2170</c:v>
                </c:pt>
                <c:pt idx="39">
                  <c:v>2225</c:v>
                </c:pt>
                <c:pt idx="40">
                  <c:v>2287</c:v>
                </c:pt>
                <c:pt idx="41">
                  <c:v>2350</c:v>
                </c:pt>
                <c:pt idx="42">
                  <c:v>2350</c:v>
                </c:pt>
                <c:pt idx="43">
                  <c:v>2300</c:v>
                </c:pt>
                <c:pt idx="44">
                  <c:v>2294</c:v>
                </c:pt>
                <c:pt idx="45">
                  <c:v>2225</c:v>
                </c:pt>
                <c:pt idx="46">
                  <c:v>2225</c:v>
                </c:pt>
                <c:pt idx="47">
                  <c:v>2188</c:v>
                </c:pt>
                <c:pt idx="48">
                  <c:v>2188</c:v>
                </c:pt>
                <c:pt idx="49">
                  <c:v>2237</c:v>
                </c:pt>
                <c:pt idx="50">
                  <c:v>2287</c:v>
                </c:pt>
                <c:pt idx="51">
                  <c:v>2275</c:v>
                </c:pt>
                <c:pt idx="52">
                  <c:v>2294</c:v>
                </c:pt>
                <c:pt idx="53">
                  <c:v>2363</c:v>
                </c:pt>
                <c:pt idx="54">
                  <c:v>2394</c:v>
                </c:pt>
                <c:pt idx="55">
                  <c:v>2602</c:v>
                </c:pt>
                <c:pt idx="56">
                  <c:v>2806</c:v>
                </c:pt>
                <c:pt idx="57">
                  <c:v>2856</c:v>
                </c:pt>
                <c:pt idx="58">
                  <c:v>2900</c:v>
                </c:pt>
                <c:pt idx="59">
                  <c:v>3031.5</c:v>
                </c:pt>
                <c:pt idx="60">
                  <c:v>3108</c:v>
                </c:pt>
                <c:pt idx="61">
                  <c:v>3263</c:v>
                </c:pt>
                <c:pt idx="62">
                  <c:v>3650</c:v>
                </c:pt>
                <c:pt idx="63">
                  <c:v>4575</c:v>
                </c:pt>
                <c:pt idx="64">
                  <c:v>4945</c:v>
                </c:pt>
                <c:pt idx="65">
                  <c:v>5140</c:v>
                </c:pt>
                <c:pt idx="66">
                  <c:v>5212.5</c:v>
                </c:pt>
                <c:pt idx="67">
                  <c:v>5150</c:v>
                </c:pt>
                <c:pt idx="68">
                  <c:v>5187.5</c:v>
                </c:pt>
                <c:pt idx="69">
                  <c:v>4988</c:v>
                </c:pt>
                <c:pt idx="70">
                  <c:v>4475</c:v>
                </c:pt>
                <c:pt idx="71">
                  <c:v>3775</c:v>
                </c:pt>
                <c:pt idx="72">
                  <c:v>3646</c:v>
                </c:pt>
                <c:pt idx="73">
                  <c:v>3731</c:v>
                </c:pt>
                <c:pt idx="74">
                  <c:v>3481</c:v>
                </c:pt>
                <c:pt idx="75">
                  <c:v>3494</c:v>
                </c:pt>
                <c:pt idx="76">
                  <c:v>3537.5</c:v>
                </c:pt>
                <c:pt idx="77">
                  <c:v>3906</c:v>
                </c:pt>
                <c:pt idx="78">
                  <c:v>3812</c:v>
                </c:pt>
                <c:pt idx="79">
                  <c:v>3250</c:v>
                </c:pt>
                <c:pt idx="80">
                  <c:v>2850</c:v>
                </c:pt>
                <c:pt idx="81">
                  <c:v>2494</c:v>
                </c:pt>
                <c:pt idx="82">
                  <c:v>2125</c:v>
                </c:pt>
                <c:pt idx="83">
                  <c:v>2000</c:v>
                </c:pt>
                <c:pt idx="84">
                  <c:v>2156</c:v>
                </c:pt>
                <c:pt idx="85">
                  <c:v>2094</c:v>
                </c:pt>
                <c:pt idx="86">
                  <c:v>2025</c:v>
                </c:pt>
                <c:pt idx="87">
                  <c:v>2141</c:v>
                </c:pt>
                <c:pt idx="88">
                  <c:v>2244</c:v>
                </c:pt>
                <c:pt idx="89">
                  <c:v>2344</c:v>
                </c:pt>
                <c:pt idx="90">
                  <c:v>2350</c:v>
                </c:pt>
                <c:pt idx="91">
                  <c:v>2362.5</c:v>
                </c:pt>
                <c:pt idx="92">
                  <c:v>2567</c:v>
                </c:pt>
                <c:pt idx="93">
                  <c:v>2969</c:v>
                </c:pt>
                <c:pt idx="94">
                  <c:v>3369</c:v>
                </c:pt>
                <c:pt idx="95">
                  <c:v>2956</c:v>
                </c:pt>
                <c:pt idx="96">
                  <c:v>2900</c:v>
                </c:pt>
                <c:pt idx="97">
                  <c:v>2725</c:v>
                </c:pt>
                <c:pt idx="98">
                  <c:v>2938</c:v>
                </c:pt>
                <c:pt idx="99">
                  <c:v>3188</c:v>
                </c:pt>
                <c:pt idx="100">
                  <c:v>3500</c:v>
                </c:pt>
                <c:pt idx="101">
                  <c:v>2888</c:v>
                </c:pt>
                <c:pt idx="102">
                  <c:v>2981</c:v>
                </c:pt>
                <c:pt idx="103">
                  <c:v>2831</c:v>
                </c:pt>
                <c:pt idx="104">
                  <c:v>3038</c:v>
                </c:pt>
                <c:pt idx="105">
                  <c:v>3081</c:v>
                </c:pt>
                <c:pt idx="106">
                  <c:v>2825</c:v>
                </c:pt>
                <c:pt idx="107">
                  <c:v>2913</c:v>
                </c:pt>
                <c:pt idx="108">
                  <c:v>3259</c:v>
                </c:pt>
                <c:pt idx="109">
                  <c:v>3837</c:v>
                </c:pt>
                <c:pt idx="110">
                  <c:v>3486</c:v>
                </c:pt>
                <c:pt idx="111">
                  <c:v>3481</c:v>
                </c:pt>
                <c:pt idx="112">
                  <c:v>3440</c:v>
                </c:pt>
                <c:pt idx="113">
                  <c:v>3500</c:v>
                </c:pt>
                <c:pt idx="114">
                  <c:v>3360</c:v>
                </c:pt>
                <c:pt idx="115">
                  <c:v>3306</c:v>
                </c:pt>
                <c:pt idx="116">
                  <c:v>3175</c:v>
                </c:pt>
                <c:pt idx="117">
                  <c:v>3219</c:v>
                </c:pt>
                <c:pt idx="118">
                  <c:v>3188</c:v>
                </c:pt>
                <c:pt idx="119">
                  <c:v>3069</c:v>
                </c:pt>
                <c:pt idx="120">
                  <c:v>3370</c:v>
                </c:pt>
                <c:pt idx="121">
                  <c:v>3025</c:v>
                </c:pt>
                <c:pt idx="122">
                  <c:v>2920</c:v>
                </c:pt>
                <c:pt idx="123">
                  <c:v>2650</c:v>
                </c:pt>
                <c:pt idx="124">
                  <c:v>2575</c:v>
                </c:pt>
                <c:pt idx="125">
                  <c:v>2663</c:v>
                </c:pt>
                <c:pt idx="126">
                  <c:v>2720</c:v>
                </c:pt>
                <c:pt idx="127">
                  <c:v>3170</c:v>
                </c:pt>
                <c:pt idx="128">
                  <c:v>3475</c:v>
                </c:pt>
                <c:pt idx="129">
                  <c:v>3519</c:v>
                </c:pt>
                <c:pt idx="130">
                  <c:v>3470</c:v>
                </c:pt>
                <c:pt idx="131">
                  <c:v>3500</c:v>
                </c:pt>
                <c:pt idx="132">
                  <c:v>3530</c:v>
                </c:pt>
                <c:pt idx="133">
                  <c:v>3560</c:v>
                </c:pt>
                <c:pt idx="134">
                  <c:v>3660</c:v>
                </c:pt>
                <c:pt idx="135">
                  <c:v>4150</c:v>
                </c:pt>
                <c:pt idx="136">
                  <c:v>4060</c:v>
                </c:pt>
                <c:pt idx="137">
                  <c:v>4125</c:v>
                </c:pt>
                <c:pt idx="138">
                  <c:v>4125</c:v>
                </c:pt>
                <c:pt idx="139">
                  <c:v>4325</c:v>
                </c:pt>
                <c:pt idx="140">
                  <c:v>4325</c:v>
                </c:pt>
                <c:pt idx="141">
                  <c:v>4200</c:v>
                </c:pt>
                <c:pt idx="142">
                  <c:v>4300</c:v>
                </c:pt>
                <c:pt idx="143">
                  <c:v>4440</c:v>
                </c:pt>
                <c:pt idx="144">
                  <c:v>4550</c:v>
                </c:pt>
                <c:pt idx="145">
                  <c:v>4618.75</c:v>
                </c:pt>
                <c:pt idx="146">
                  <c:v>4400</c:v>
                </c:pt>
                <c:pt idx="147">
                  <c:v>4200</c:v>
                </c:pt>
                <c:pt idx="148">
                  <c:v>4025</c:v>
                </c:pt>
                <c:pt idx="149">
                  <c:v>3870</c:v>
                </c:pt>
                <c:pt idx="150">
                  <c:v>3794</c:v>
                </c:pt>
                <c:pt idx="151">
                  <c:v>3113</c:v>
                </c:pt>
                <c:pt idx="152">
                  <c:v>2650</c:v>
                </c:pt>
                <c:pt idx="153">
                  <c:v>2590</c:v>
                </c:pt>
                <c:pt idx="154">
                  <c:v>2300</c:v>
                </c:pt>
                <c:pt idx="155">
                  <c:v>2240</c:v>
                </c:pt>
                <c:pt idx="156">
                  <c:v>2200</c:v>
                </c:pt>
                <c:pt idx="157">
                  <c:v>2462</c:v>
                </c:pt>
                <c:pt idx="158">
                  <c:v>2260</c:v>
                </c:pt>
                <c:pt idx="159">
                  <c:v>2125</c:v>
                </c:pt>
                <c:pt idx="160">
                  <c:v>2000</c:v>
                </c:pt>
                <c:pt idx="161">
                  <c:v>2000</c:v>
                </c:pt>
                <c:pt idx="162">
                  <c:v>1900</c:v>
                </c:pt>
                <c:pt idx="163">
                  <c:v>1760</c:v>
                </c:pt>
                <c:pt idx="164">
                  <c:v>1850</c:v>
                </c:pt>
                <c:pt idx="165">
                  <c:v>2000</c:v>
                </c:pt>
                <c:pt idx="166">
                  <c:v>1890</c:v>
                </c:pt>
                <c:pt idx="167">
                  <c:v>1800</c:v>
                </c:pt>
                <c:pt idx="168">
                  <c:v>1770</c:v>
                </c:pt>
                <c:pt idx="169">
                  <c:v>1725</c:v>
                </c:pt>
                <c:pt idx="170">
                  <c:v>1725</c:v>
                </c:pt>
                <c:pt idx="171">
                  <c:v>1725</c:v>
                </c:pt>
                <c:pt idx="172">
                  <c:v>1780</c:v>
                </c:pt>
                <c:pt idx="173">
                  <c:v>1925</c:v>
                </c:pt>
                <c:pt idx="174">
                  <c:v>1960</c:v>
                </c:pt>
                <c:pt idx="175">
                  <c:v>2100</c:v>
                </c:pt>
                <c:pt idx="176">
                  <c:v>2250</c:v>
                </c:pt>
                <c:pt idx="177">
                  <c:v>2288</c:v>
                </c:pt>
                <c:pt idx="178">
                  <c:v>2219</c:v>
                </c:pt>
                <c:pt idx="179">
                  <c:v>2225</c:v>
                </c:pt>
                <c:pt idx="180">
                  <c:v>2238</c:v>
                </c:pt>
                <c:pt idx="181">
                  <c:v>2100</c:v>
                </c:pt>
                <c:pt idx="182">
                  <c:v>1900</c:v>
                </c:pt>
                <c:pt idx="183">
                  <c:v>1880</c:v>
                </c:pt>
                <c:pt idx="184">
                  <c:v>2100</c:v>
                </c:pt>
                <c:pt idx="185">
                  <c:v>2260</c:v>
                </c:pt>
                <c:pt idx="186">
                  <c:v>2100</c:v>
                </c:pt>
                <c:pt idx="187">
                  <c:v>2100</c:v>
                </c:pt>
                <c:pt idx="188">
                  <c:v>1963</c:v>
                </c:pt>
              </c:numCache>
            </c:numRef>
          </c:val>
          <c:smooth val="0"/>
        </c:ser>
        <c:marker val="1"/>
        <c:axId val="30682132"/>
        <c:axId val="7703733"/>
      </c:lineChart>
      <c:catAx>
        <c:axId val="30682132"/>
        <c:scaling>
          <c:orientation val="minMax"/>
        </c:scaling>
        <c:axPos val="b"/>
        <c:delete val="0"/>
        <c:numFmt formatCode="General" sourceLinked="1"/>
        <c:majorTickMark val="out"/>
        <c:minorTickMark val="none"/>
        <c:tickLblPos val="low"/>
        <c:spPr>
          <a:ln w="3175">
            <a:solidFill>
              <a:srgbClr val="000000"/>
            </a:solidFill>
          </a:ln>
        </c:spPr>
        <c:txPr>
          <a:bodyPr vert="horz" rot="-3840000"/>
          <a:lstStyle/>
          <a:p>
            <a:pPr>
              <a:defRPr lang="en-US" cap="none" sz="800" b="0" i="1" u="none" baseline="0">
                <a:solidFill>
                  <a:srgbClr val="000000"/>
                </a:solidFill>
              </a:defRPr>
            </a:pPr>
          </a:p>
        </c:txPr>
        <c:crossAx val="7703733"/>
        <c:crosses val="autoZero"/>
        <c:auto val="1"/>
        <c:lblOffset val="100"/>
        <c:tickLblSkip val="4"/>
        <c:noMultiLvlLbl val="0"/>
      </c:catAx>
      <c:valAx>
        <c:axId val="7703733"/>
        <c:scaling>
          <c:orientation val="minMax"/>
          <c:min val="1000"/>
        </c:scaling>
        <c:axPos val="l"/>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682132"/>
        <c:crossesAt val="1"/>
        <c:crossBetween val="between"/>
        <c:dispUnits/>
      </c:valAx>
      <c:spPr>
        <a:solidFill>
          <a:srgbClr val="FFFFFF"/>
        </a:solidFill>
        <a:ln w="12700">
          <a:solidFill>
            <a:srgbClr val="808080"/>
          </a:solidFill>
        </a:ln>
      </c:spPr>
    </c:plotArea>
    <c:legend>
      <c:legendPos val="r"/>
      <c:layout>
        <c:manualLayout>
          <c:xMode val="edge"/>
          <c:yMode val="edge"/>
          <c:x val="0.49275"/>
          <c:y val="0.21425"/>
          <c:w val="0.4725"/>
          <c:h val="0.04225"/>
        </c:manualLayout>
      </c:layout>
      <c:overlay val="0"/>
      <c:spPr>
        <a:solidFill>
          <a:srgbClr val="FFFFFF"/>
        </a:solidFill>
        <a:ln w="3175">
          <a:noFill/>
        </a:ln>
      </c:spPr>
      <c:txPr>
        <a:bodyPr vert="horz" rot="0"/>
        <a:lstStyle/>
        <a:p>
          <a:pPr>
            <a:defRPr lang="en-US" cap="none" sz="620"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2 Recepción de leche mensual  
</a:t>
            </a:r>
            <a:r>
              <a:rPr lang="en-US" cap="none" sz="900" b="1" i="0" u="none" baseline="0">
                <a:solidFill>
                  <a:srgbClr val="000000"/>
                </a:solidFill>
              </a:rPr>
              <a:t>Años: 2013- 2017</a:t>
            </a:r>
          </a:p>
        </c:rich>
      </c:tx>
      <c:layout>
        <c:manualLayout>
          <c:xMode val="factor"/>
          <c:yMode val="factor"/>
          <c:x val="0.00775"/>
          <c:y val="-0.00525"/>
        </c:manualLayout>
      </c:layout>
      <c:spPr>
        <a:solidFill>
          <a:srgbClr val="FFFFFF"/>
        </a:solidFill>
        <a:ln w="3175">
          <a:noFill/>
        </a:ln>
      </c:spPr>
    </c:title>
    <c:plotArea>
      <c:layout>
        <c:manualLayout>
          <c:xMode val="edge"/>
          <c:yMode val="edge"/>
          <c:x val="0.04225"/>
          <c:y val="0.0865"/>
          <c:w val="0.876"/>
          <c:h val="0.71425"/>
        </c:manualLayout>
      </c:layout>
      <c:lineChart>
        <c:grouping val="standard"/>
        <c:varyColors val="0"/>
        <c:ser>
          <c:idx val="1"/>
          <c:order val="0"/>
          <c:tx>
            <c:v>2013</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FF"/>
              </a:solidFill>
              <a:ln>
                <a:solidFill>
                  <a:srgbClr val="0000FF"/>
                </a:solidFill>
              </a:ln>
            </c:spPr>
          </c:marker>
          <c:cat>
            <c:strRef>
              <c:f>'g2'!$AH$8:$AH$19</c:f>
              <c:strCache/>
            </c:strRef>
          </c:cat>
          <c:val>
            <c:numRef>
              <c:f>'g2'!$AV$8:$AV$19</c:f>
              <c:numCache/>
            </c:numRef>
          </c:val>
          <c:smooth val="0"/>
        </c:ser>
        <c:ser>
          <c:idx val="2"/>
          <c:order val="1"/>
          <c:tx>
            <c:v>2014</c:v>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99CC00"/>
              </a:solidFill>
              <a:ln>
                <a:solidFill>
                  <a:srgbClr val="99CC00"/>
                </a:solidFill>
              </a:ln>
            </c:spPr>
          </c:marker>
          <c:cat>
            <c:strRef>
              <c:f>'g2'!$AH$8:$AH$19</c:f>
              <c:strCache/>
            </c:strRef>
          </c:cat>
          <c:val>
            <c:numRef>
              <c:f>'g2'!$AW$8:$AW$19</c:f>
              <c:numCache/>
            </c:numRef>
          </c:val>
          <c:smooth val="0"/>
        </c:ser>
        <c:ser>
          <c:idx val="3"/>
          <c:order val="2"/>
          <c:tx>
            <c:v>2015</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CC00"/>
              </a:solidFill>
              <a:ln>
                <a:solidFill>
                  <a:srgbClr val="FFCC00"/>
                </a:solidFill>
              </a:ln>
            </c:spPr>
          </c:marker>
          <c:cat>
            <c:strRef>
              <c:f>'g2'!$AH$8:$AH$19</c:f>
              <c:strCache/>
            </c:strRef>
          </c:cat>
          <c:val>
            <c:numRef>
              <c:f>'g2'!$AX$8:$AX$19</c:f>
              <c:numCache/>
            </c:numRef>
          </c:val>
          <c:smooth val="0"/>
        </c:ser>
        <c:ser>
          <c:idx val="4"/>
          <c:order val="3"/>
          <c:tx>
            <c:v>2016</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000000"/>
              </a:solidFill>
              <a:ln>
                <a:solidFill>
                  <a:srgbClr val="4BACC6"/>
                </a:solidFill>
              </a:ln>
            </c:spPr>
          </c:marker>
          <c:cat>
            <c:strRef>
              <c:f>'g2'!$AH$8:$AH$19</c:f>
              <c:strCache/>
            </c:strRef>
          </c:cat>
          <c:val>
            <c:numRef>
              <c:f>'g2'!$AY$27:$AY$38</c:f>
              <c:numCache/>
            </c:numRef>
          </c:val>
          <c:smooth val="0"/>
        </c:ser>
        <c:ser>
          <c:idx val="0"/>
          <c:order val="4"/>
          <c:tx>
            <c:v>2017</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4F81BD"/>
                </a:solidFill>
              </a:ln>
            </c:spPr>
          </c:marker>
          <c:cat>
            <c:strRef>
              <c:f>'g2'!$AH$8:$AH$19</c:f>
              <c:strCache/>
            </c:strRef>
          </c:cat>
          <c:val>
            <c:numRef>
              <c:f>'g2'!$AZ$27:$AZ$34</c:f>
              <c:numCache/>
            </c:numRef>
          </c:val>
          <c:smooth val="0"/>
        </c:ser>
        <c:marker val="1"/>
        <c:axId val="11554856"/>
        <c:axId val="36884841"/>
      </c:lineChart>
      <c:catAx>
        <c:axId val="11554856"/>
        <c:scaling>
          <c:orientation val="minMax"/>
        </c:scaling>
        <c:axPos val="b"/>
        <c:title>
          <c:tx>
            <c:rich>
              <a:bodyPr vert="horz" rot="0" anchor="ctr"/>
              <a:lstStyle/>
              <a:p>
                <a:pPr algn="ctr">
                  <a:defRPr/>
                </a:pPr>
                <a:r>
                  <a:rPr lang="en-US" cap="none" sz="800" b="0" i="0" u="none" baseline="0">
                    <a:solidFill>
                      <a:srgbClr val="000000"/>
                    </a:solidFill>
                  </a:rPr>
                  <a:t>Fuente: Odepa.</a:t>
                </a:r>
              </a:p>
            </c:rich>
          </c:tx>
          <c:layout>
            <c:manualLayout>
              <c:xMode val="factor"/>
              <c:yMode val="factor"/>
              <c:x val="-0.0635"/>
              <c:y val="-0.14225"/>
            </c:manualLayout>
          </c:layout>
          <c:overlay val="0"/>
          <c:spPr>
            <a:noFill/>
            <a:ln w="3175">
              <a:noFill/>
            </a:ln>
          </c:spPr>
        </c:title>
        <c:delete val="0"/>
        <c:numFmt formatCode="General" sourceLinked="1"/>
        <c:majorTickMark val="out"/>
        <c:minorTickMark val="in"/>
        <c:tickLblPos val="low"/>
        <c:spPr>
          <a:ln w="12700">
            <a:solidFill>
              <a:srgbClr val="000000"/>
            </a:solidFill>
          </a:ln>
        </c:spPr>
        <c:txPr>
          <a:bodyPr vert="horz" rot="0"/>
          <a:lstStyle/>
          <a:p>
            <a:pPr>
              <a:defRPr lang="en-US" cap="none" sz="900" b="0" i="0" u="none" baseline="0">
                <a:solidFill>
                  <a:srgbClr val="000000"/>
                </a:solidFill>
              </a:defRPr>
            </a:pPr>
          </a:p>
        </c:txPr>
        <c:crossAx val="36884841"/>
        <c:crosses val="autoZero"/>
        <c:auto val="1"/>
        <c:lblOffset val="100"/>
        <c:tickLblSkip val="1"/>
        <c:noMultiLvlLbl val="0"/>
      </c:catAx>
      <c:valAx>
        <c:axId val="36884841"/>
        <c:scaling>
          <c:orientation val="minMax"/>
          <c:max val="240000"/>
          <c:min val="100000"/>
        </c:scaling>
        <c:axPos val="l"/>
        <c:title>
          <c:tx>
            <c:rich>
              <a:bodyPr vert="horz" rot="-5400000" anchor="ctr"/>
              <a:lstStyle/>
              <a:p>
                <a:pPr algn="ctr">
                  <a:defRPr/>
                </a:pPr>
                <a:r>
                  <a:rPr lang="en-US" cap="none" sz="900" b="0" i="0" u="none" baseline="0">
                    <a:solidFill>
                      <a:srgbClr val="000000"/>
                    </a:solidFill>
                  </a:rPr>
                  <a:t>Miles de litros</a:t>
                </a:r>
              </a:p>
            </c:rich>
          </c:tx>
          <c:layout>
            <c:manualLayout>
              <c:xMode val="factor"/>
              <c:yMode val="factor"/>
              <c:x val="-0.018"/>
              <c:y val="-0.0055"/>
            </c:manualLayout>
          </c:layout>
          <c:overlay val="0"/>
          <c:spPr>
            <a:noFill/>
            <a:ln w="3175">
              <a:noFill/>
            </a:ln>
          </c:spPr>
        </c:title>
        <c:majorGridlines>
          <c:spPr>
            <a:ln w="12700">
              <a:solidFill>
                <a:srgbClr val="000000"/>
              </a:solidFill>
            </a:ln>
          </c:spPr>
        </c:majorGridlines>
        <c:delete val="0"/>
        <c:numFmt formatCode="#,##0" sourceLinked="0"/>
        <c:majorTickMark val="out"/>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11554856"/>
        <c:crossesAt val="1"/>
        <c:crossBetween val="between"/>
        <c:dispUnits/>
      </c:valAx>
      <c:spPr>
        <a:solidFill>
          <a:srgbClr val="FFFFFF"/>
        </a:solidFill>
        <a:ln w="12700">
          <a:solidFill>
            <a:srgbClr val="000000"/>
          </a:solidFill>
        </a:ln>
      </c:spPr>
    </c:plotArea>
    <c:legend>
      <c:legendPos val="r"/>
      <c:layout>
        <c:manualLayout>
          <c:xMode val="edge"/>
          <c:yMode val="edge"/>
          <c:x val="0.258"/>
          <c:y val="0.8325"/>
          <c:w val="0.53175"/>
          <c:h val="0.0505"/>
        </c:manualLayout>
      </c:layout>
      <c:overlay val="0"/>
      <c:spPr>
        <a:solidFill>
          <a:srgbClr val="FFFFFF"/>
        </a:solidFill>
        <a:ln w="3175">
          <a:noFill/>
        </a:ln>
      </c:spPr>
      <c:txPr>
        <a:bodyPr vert="horz" rot="0"/>
        <a:lstStyle/>
        <a:p>
          <a:pPr>
            <a:defRPr lang="en-US" cap="none" sz="690"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Recepción de leche 
</a:t>
            </a:r>
            <a:r>
              <a:rPr lang="en-US" cap="none" sz="900" b="1" i="0" u="none" baseline="0">
                <a:solidFill>
                  <a:srgbClr val="000000"/>
                </a:solidFill>
              </a:rPr>
              <a:t>Enero-agosto 2017
</a:t>
            </a:r>
            <a:r>
              <a:rPr lang="en-US" cap="none" sz="900" b="1" i="0" u="none" baseline="0">
                <a:solidFill>
                  <a:srgbClr val="000000"/>
                </a:solidFill>
              </a:rPr>
              <a:t>Participación por Empresas</a:t>
            </a:r>
          </a:p>
        </c:rich>
      </c:tx>
      <c:layout>
        <c:manualLayout>
          <c:xMode val="factor"/>
          <c:yMode val="factor"/>
          <c:x val="-0.003"/>
          <c:y val="-0.0035"/>
        </c:manualLayout>
      </c:layout>
      <c:spPr>
        <a:noFill/>
        <a:ln w="3175">
          <a:noFill/>
        </a:ln>
      </c:spPr>
    </c:title>
    <c:view3D>
      <c:rotX val="15"/>
      <c:hPercent val="100"/>
      <c:rotY val="0"/>
      <c:depthPercent val="100"/>
      <c:rAngAx val="1"/>
    </c:view3D>
    <c:plotArea>
      <c:layout>
        <c:manualLayout>
          <c:xMode val="edge"/>
          <c:yMode val="edge"/>
          <c:x val="0.221"/>
          <c:y val="0.37775"/>
          <c:w val="0.52375"/>
          <c:h val="0.40725"/>
        </c:manualLayout>
      </c:layout>
      <c:pie3DChart>
        <c:varyColors val="1"/>
        <c:ser>
          <c:idx val="0"/>
          <c:order val="0"/>
          <c:spPr>
            <a:solidFill>
              <a:srgbClr val="9999FF"/>
            </a:solidFill>
            <a:ln w="3175">
              <a:solidFill>
                <a:srgbClr val="000000"/>
              </a:solid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0000FF"/>
              </a:solidFill>
              <a:ln w="3175">
                <a:solidFill>
                  <a:srgbClr val="000000"/>
                </a:solidFill>
              </a:ln>
            </c:spPr>
          </c:dPt>
          <c:dPt>
            <c:idx val="1"/>
            <c:spPr>
              <a:solidFill>
                <a:srgbClr val="FFFF00"/>
              </a:solidFill>
              <a:ln w="3175">
                <a:solidFill>
                  <a:srgbClr val="000000"/>
                </a:solidFill>
              </a:ln>
            </c:spPr>
          </c:dPt>
          <c:dPt>
            <c:idx val="2"/>
            <c:spPr>
              <a:solidFill>
                <a:srgbClr val="FF0000"/>
              </a:solidFill>
              <a:ln w="3175">
                <a:solidFill>
                  <a:srgbClr val="000000"/>
                </a:solidFill>
              </a:ln>
            </c:spPr>
          </c:dPt>
          <c:dPt>
            <c:idx val="3"/>
            <c:spPr>
              <a:solidFill>
                <a:srgbClr val="CCFFFF"/>
              </a:solidFill>
              <a:ln w="3175">
                <a:solidFill>
                  <a:srgbClr val="000000"/>
                </a:solidFill>
              </a:ln>
            </c:spPr>
          </c:dPt>
          <c:dPt>
            <c:idx val="4"/>
            <c:spPr>
              <a:solidFill>
                <a:srgbClr val="E3E3E3"/>
              </a:solidFill>
              <a:ln w="3175">
                <a:solidFill>
                  <a:srgbClr val="000000"/>
                </a:solidFill>
              </a:ln>
            </c:spPr>
          </c:dPt>
          <c:dPt>
            <c:idx val="5"/>
            <c:spPr>
              <a:solidFill>
                <a:srgbClr val="800080"/>
              </a:solidFill>
              <a:ln w="3175">
                <a:solidFill>
                  <a:srgbClr val="000000"/>
                </a:solidFill>
              </a:ln>
            </c:spPr>
          </c:dPt>
          <c:dPt>
            <c:idx val="6"/>
            <c:spPr>
              <a:solidFill>
                <a:srgbClr val="FF99CC"/>
              </a:solidFill>
              <a:ln w="3175">
                <a:solidFill>
                  <a:srgbClr val="000000"/>
                </a:solidFill>
              </a:ln>
            </c:spPr>
          </c:dPt>
          <c:dPt>
            <c:idx val="7"/>
            <c:spPr>
              <a:solidFill>
                <a:srgbClr val="9999FF"/>
              </a:solidFill>
              <a:ln w="3175">
                <a:solidFill>
                  <a:srgbClr val="000000"/>
                </a:solidFill>
              </a:ln>
            </c:spPr>
          </c:dPt>
          <c:dPt>
            <c:idx val="8"/>
            <c:spPr>
              <a:solidFill>
                <a:srgbClr val="92D050"/>
              </a:solidFill>
              <a:ln w="3175">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'c3'!$AF$7:$AF$15</c:f>
              <c:strCache/>
            </c:strRef>
          </c:cat>
          <c:val>
            <c:numRef>
              <c:f>'c3'!$AG$7:$AG$15</c:f>
              <c:numCache/>
            </c:numRef>
          </c:val>
        </c:ser>
      </c:pie3DChart>
      <c:spPr>
        <a:noFill/>
        <a:ln>
          <a:noFill/>
        </a:ln>
      </c:spPr>
    </c:plotArea>
    <c:sideWall>
      <c:thickness val="0"/>
    </c:sideWall>
    <c:backWall>
      <c:thickness val="0"/>
    </c:backWall>
    <c:plotVisOnly val="0"/>
    <c:dispBlanksAs val="zero"/>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2: Evolución mensual del precio real de la leche a productor
</a:t>
            </a:r>
            <a:r>
              <a:rPr lang="en-US" cap="none" sz="100" b="0" i="0" u="none" baseline="0">
                <a:solidFill>
                  <a:srgbClr val="000000"/>
                </a:solidFill>
              </a:rPr>
              <a:t> Años: 2000 - 2005</a:t>
            </a:r>
          </a:p>
        </c:rich>
      </c:tx>
      <c:layout/>
      <c:spPr>
        <a:noFill/>
        <a:ln w="3175">
          <a:noFill/>
        </a:ln>
      </c:spPr>
    </c:title>
    <c:plotArea>
      <c:layout/>
      <c:barChart>
        <c:barDir val="col"/>
        <c:grouping val="clustered"/>
        <c:varyColors val="0"/>
        <c:axId val="63528114"/>
        <c:axId val="34882115"/>
      </c:barChart>
      <c:catAx>
        <c:axId val="63528114"/>
        <c:scaling>
          <c:orientation val="minMax"/>
        </c:scaling>
        <c:axPos val="b"/>
        <c:delete val="0"/>
        <c:numFmt formatCode="General" sourceLinked="1"/>
        <c:majorTickMark val="cross"/>
        <c:minorTickMark val="none"/>
        <c:tickLblPos val="nextTo"/>
        <c:spPr>
          <a:ln w="3175">
            <a:solidFill>
              <a:srgbClr val="000000"/>
            </a:solidFill>
          </a:ln>
        </c:spPr>
        <c:crossAx val="34882115"/>
        <c:crosses val="autoZero"/>
        <c:auto val="1"/>
        <c:lblOffset val="100"/>
        <c:tickLblSkip val="1"/>
        <c:noMultiLvlLbl val="0"/>
      </c:catAx>
      <c:valAx>
        <c:axId val="34882115"/>
        <c:scaling>
          <c:orientation val="minMax"/>
        </c:scaling>
        <c:axPos val="l"/>
        <c:delete val="0"/>
        <c:numFmt formatCode="General" sourceLinked="1"/>
        <c:majorTickMark val="cross"/>
        <c:minorTickMark val="none"/>
        <c:tickLblPos val="nextTo"/>
        <c:spPr>
          <a:ln w="3175">
            <a:solidFill>
              <a:srgbClr val="000000"/>
            </a:solidFill>
          </a:ln>
        </c:spPr>
        <c:crossAx val="63528114"/>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3 : Evolución del precio real a productor 
</a:t>
            </a:r>
            <a:r>
              <a:rPr lang="en-US" cap="none" sz="100" b="0" i="0" u="none" baseline="0">
                <a:solidFill>
                  <a:srgbClr val="000000"/>
                </a:solidFill>
              </a:rPr>
              <a:t>Promedios anuales ponderados 1979 - 2005</a:t>
            </a:r>
          </a:p>
        </c:rich>
      </c:tx>
      <c:layout/>
      <c:spPr>
        <a:noFill/>
        <a:ln w="3175">
          <a:noFill/>
        </a:ln>
      </c:spPr>
    </c:title>
    <c:plotArea>
      <c:layout/>
      <c:barChart>
        <c:barDir val="col"/>
        <c:grouping val="clustered"/>
        <c:varyColors val="0"/>
        <c:axId val="45503580"/>
        <c:axId val="6879037"/>
      </c:barChart>
      <c:catAx>
        <c:axId val="45503580"/>
        <c:scaling>
          <c:orientation val="minMax"/>
        </c:scaling>
        <c:axPos val="b"/>
        <c:delete val="0"/>
        <c:numFmt formatCode="General" sourceLinked="1"/>
        <c:majorTickMark val="cross"/>
        <c:minorTickMark val="none"/>
        <c:tickLblPos val="nextTo"/>
        <c:spPr>
          <a:ln w="3175">
            <a:solidFill>
              <a:srgbClr val="000000"/>
            </a:solidFill>
          </a:ln>
        </c:spPr>
        <c:crossAx val="6879037"/>
        <c:crosses val="autoZero"/>
        <c:auto val="1"/>
        <c:lblOffset val="100"/>
        <c:tickLblSkip val="1"/>
        <c:noMultiLvlLbl val="0"/>
      </c:catAx>
      <c:valAx>
        <c:axId val="6879037"/>
        <c:scaling>
          <c:orientation val="minMax"/>
        </c:scaling>
        <c:axPos val="l"/>
        <c:delete val="0"/>
        <c:numFmt formatCode="General" sourceLinked="1"/>
        <c:majorTickMark val="cross"/>
        <c:minorTickMark val="none"/>
        <c:tickLblPos val="nextTo"/>
        <c:spPr>
          <a:ln w="3175">
            <a:solidFill>
              <a:srgbClr val="000000"/>
            </a:solidFill>
          </a:ln>
        </c:spPr>
        <c:crossAx val="45503580"/>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Evolución mensual del precio real de la leche a productor
</a:t>
            </a:r>
            <a:r>
              <a:rPr lang="en-US" cap="none" sz="900" b="1" i="0" u="none" baseline="0">
                <a:solidFill>
                  <a:srgbClr val="000000"/>
                </a:solidFill>
              </a:rPr>
              <a:t>Años: 2013 - 2017</a:t>
            </a:r>
          </a:p>
        </c:rich>
      </c:tx>
      <c:layout>
        <c:manualLayout>
          <c:xMode val="factor"/>
          <c:yMode val="factor"/>
          <c:x val="0.0375"/>
          <c:y val="-0.0025"/>
        </c:manualLayout>
      </c:layout>
      <c:spPr>
        <a:noFill/>
        <a:ln w="3175">
          <a:noFill/>
        </a:ln>
      </c:spPr>
    </c:title>
    <c:plotArea>
      <c:layout>
        <c:manualLayout>
          <c:xMode val="edge"/>
          <c:yMode val="edge"/>
          <c:x val="0.06375"/>
          <c:y val="0.10375"/>
          <c:w val="0.874"/>
          <c:h val="0.75275"/>
        </c:manualLayout>
      </c:layout>
      <c:lineChart>
        <c:grouping val="standard"/>
        <c:varyColors val="0"/>
        <c:ser>
          <c:idx val="1"/>
          <c:order val="0"/>
          <c:tx>
            <c:v>2013</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9900"/>
              </a:solidFill>
              <a:ln>
                <a:solidFill>
                  <a:srgbClr val="FF9900"/>
                </a:solidFill>
              </a:ln>
            </c:spPr>
          </c:marker>
          <c:cat>
            <c:strRef>
              <c:f>'g4 - 5'!$AC$4:$AC$15</c:f>
              <c:strCache/>
            </c:strRef>
          </c:cat>
          <c:val>
            <c:numRef>
              <c:f>'g4 - 5'!$AQ$4:$AQ$15</c:f>
              <c:numCache/>
            </c:numRef>
          </c:val>
          <c:smooth val="0"/>
        </c:ser>
        <c:ser>
          <c:idx val="2"/>
          <c:order val="1"/>
          <c:tx>
            <c:v>2014</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FF"/>
              </a:solidFill>
              <a:ln>
                <a:solidFill>
                  <a:srgbClr val="0000FF"/>
                </a:solidFill>
              </a:ln>
            </c:spPr>
          </c:marker>
          <c:cat>
            <c:strRef>
              <c:f>'g4 - 5'!$AC$4:$AC$15</c:f>
              <c:strCache/>
            </c:strRef>
          </c:cat>
          <c:val>
            <c:numRef>
              <c:f>'g4 - 5'!$AR$4:$AR$15</c:f>
              <c:numCache/>
            </c:numRef>
          </c:val>
          <c:smooth val="0"/>
        </c:ser>
        <c:ser>
          <c:idx val="3"/>
          <c:order val="2"/>
          <c:tx>
            <c:v>2015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cat>
            <c:strRef>
              <c:f>'g4 - 5'!$AC$4:$AC$15</c:f>
              <c:strCache/>
            </c:strRef>
          </c:cat>
          <c:val>
            <c:numRef>
              <c:f>'g4 - 5'!$AS$4:$AS$15</c:f>
              <c:numCache/>
            </c:numRef>
          </c:val>
          <c:smooth val="0"/>
        </c:ser>
        <c:ser>
          <c:idx val="4"/>
          <c:order val="3"/>
          <c:tx>
            <c:v>2016</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FFFFFF"/>
              </a:solidFill>
              <a:ln>
                <a:solidFill>
                  <a:srgbClr val="000000"/>
                </a:solidFill>
              </a:ln>
            </c:spPr>
          </c:marker>
          <c:cat>
            <c:strRef>
              <c:f>'g4 - 5'!$AC$4:$AC$15</c:f>
              <c:strCache/>
            </c:strRef>
          </c:cat>
          <c:val>
            <c:numRef>
              <c:f>'g4 - 5'!$AT$4:$AT$15</c:f>
              <c:numCache/>
            </c:numRef>
          </c:val>
          <c:smooth val="0"/>
        </c:ser>
        <c:ser>
          <c:idx val="0"/>
          <c:order val="4"/>
          <c:tx>
            <c:v>2017</c:v>
          </c:tx>
          <c:spPr>
            <a:ln w="25400">
              <a:solidFill>
                <a:srgbClr val="4F81BD"/>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4F81BD"/>
              </a:solidFill>
              <a:ln>
                <a:solidFill>
                  <a:srgbClr val="4F81BD"/>
                </a:solidFill>
              </a:ln>
            </c:spPr>
          </c:marker>
          <c:cat>
            <c:strRef>
              <c:f>'g4 - 5'!$AC$4:$AC$15</c:f>
              <c:strCache/>
            </c:strRef>
          </c:cat>
          <c:val>
            <c:numRef>
              <c:f>'g4 - 5'!$AU$4:$AU$11</c:f>
              <c:numCache/>
            </c:numRef>
          </c:val>
          <c:smooth val="0"/>
        </c:ser>
        <c:marker val="1"/>
        <c:axId val="61911334"/>
        <c:axId val="20331095"/>
      </c:lineChart>
      <c:catAx>
        <c:axId val="6191133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331095"/>
        <c:crosses val="autoZero"/>
        <c:auto val="1"/>
        <c:lblOffset val="100"/>
        <c:tickLblSkip val="1"/>
        <c:noMultiLvlLbl val="0"/>
      </c:catAx>
      <c:valAx>
        <c:axId val="20331095"/>
        <c:scaling>
          <c:orientation val="minMax"/>
          <c:max val="280"/>
          <c:min val="180"/>
        </c:scaling>
        <c:axPos val="l"/>
        <c:title>
          <c:tx>
            <c:rich>
              <a:bodyPr vert="horz" rot="-5400000" anchor="ctr"/>
              <a:lstStyle/>
              <a:p>
                <a:pPr algn="ctr">
                  <a:defRPr/>
                </a:pPr>
                <a:r>
                  <a:rPr lang="en-US" cap="none" sz="900" b="0" i="0" u="none" baseline="0">
                    <a:solidFill>
                      <a:srgbClr val="000000"/>
                    </a:solidFill>
                  </a:rPr>
                  <a:t>$ de agosto de 2017/litro</a:t>
                </a:r>
              </a:p>
            </c:rich>
          </c:tx>
          <c:layout>
            <c:manualLayout>
              <c:xMode val="factor"/>
              <c:yMode val="factor"/>
              <c:x val="-0.0135"/>
              <c:y val="-0.0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1911334"/>
        <c:crossesAt val="1"/>
        <c:crossBetween val="between"/>
        <c:dispUnits/>
        <c:majorUnit val="10"/>
        <c:minorUnit val="5"/>
      </c:valAx>
      <c:spPr>
        <a:solidFill>
          <a:srgbClr val="FFFFFF"/>
        </a:solidFill>
        <a:ln w="12700">
          <a:solidFill>
            <a:srgbClr val="808080"/>
          </a:solidFill>
        </a:ln>
      </c:spPr>
    </c:plotArea>
    <c:legend>
      <c:legendPos val="r"/>
      <c:layout>
        <c:manualLayout>
          <c:xMode val="edge"/>
          <c:yMode val="edge"/>
          <c:x val="0.1995"/>
          <c:y val="0.87475"/>
          <c:w val="0.53125"/>
          <c:h val="0.0495"/>
        </c:manualLayout>
      </c:layout>
      <c:overlay val="0"/>
      <c:spPr>
        <a:solidFill>
          <a:srgbClr val="FFFFFF"/>
        </a:solidFill>
        <a:ln w="3175">
          <a:noFill/>
        </a:ln>
      </c:spPr>
      <c:txPr>
        <a:bodyPr vert="horz" rot="0"/>
        <a:lstStyle/>
        <a:p>
          <a:pPr>
            <a:defRPr lang="en-US" cap="none" sz="620"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Evolución del precio real a productor</a:t>
            </a:r>
          </a:p>
        </c:rich>
      </c:tx>
      <c:layout>
        <c:manualLayout>
          <c:xMode val="factor"/>
          <c:yMode val="factor"/>
          <c:x val="0.025"/>
          <c:y val="0"/>
        </c:manualLayout>
      </c:layout>
      <c:spPr>
        <a:noFill/>
        <a:ln w="3175">
          <a:noFill/>
        </a:ln>
      </c:spPr>
    </c:title>
    <c:plotArea>
      <c:layout>
        <c:manualLayout>
          <c:xMode val="edge"/>
          <c:yMode val="edge"/>
          <c:x val="0.07675"/>
          <c:y val="0.12"/>
          <c:w val="0.90825"/>
          <c:h val="0.8035"/>
        </c:manualLayout>
      </c:layout>
      <c:lineChart>
        <c:grouping val="standard"/>
        <c:varyColors val="0"/>
        <c:ser>
          <c:idx val="0"/>
          <c:order val="0"/>
          <c:tx>
            <c:strRef>
              <c:f>'g4 - 5'!$AU$36</c:f>
              <c:strCache>
                <c:ptCount val="1"/>
                <c:pt idx="0">
                  <c:v>Promedio</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numRef>
              <c:f>'g4 - 5'!$AQ$60:$AQ$75</c:f>
              <c:numCache/>
            </c:numRef>
          </c:cat>
          <c:val>
            <c:numRef>
              <c:f>'g4 - 5'!$AU$60:$AU$75</c:f>
              <c:numCache/>
            </c:numRef>
          </c:val>
          <c:smooth val="0"/>
        </c:ser>
        <c:marker val="1"/>
        <c:axId val="48762128"/>
        <c:axId val="36205969"/>
      </c:lineChart>
      <c:catAx>
        <c:axId val="48762128"/>
        <c:scaling>
          <c:orientation val="minMax"/>
        </c:scaling>
        <c:axPos val="b"/>
        <c:delete val="0"/>
        <c:numFmt formatCode="General" sourceLinked="1"/>
        <c:majorTickMark val="out"/>
        <c:minorTickMark val="none"/>
        <c:tickLblPos val="low"/>
        <c:spPr>
          <a:ln w="3175">
            <a:solidFill>
              <a:srgbClr val="000000"/>
            </a:solidFill>
          </a:ln>
        </c:spPr>
        <c:txPr>
          <a:bodyPr vert="horz" rot="-3000000"/>
          <a:lstStyle/>
          <a:p>
            <a:pPr>
              <a:defRPr lang="en-US" cap="none" sz="900" b="0" i="0" u="none" baseline="0">
                <a:solidFill>
                  <a:srgbClr val="000000"/>
                </a:solidFill>
              </a:defRPr>
            </a:pPr>
          </a:p>
        </c:txPr>
        <c:crossAx val="36205969"/>
        <c:crosses val="autoZero"/>
        <c:auto val="1"/>
        <c:lblOffset val="100"/>
        <c:tickLblSkip val="1"/>
        <c:noMultiLvlLbl val="0"/>
      </c:catAx>
      <c:valAx>
        <c:axId val="36205969"/>
        <c:scaling>
          <c:orientation val="minMax"/>
          <c:max val="280"/>
          <c:min val="100"/>
        </c:scaling>
        <c:axPos val="l"/>
        <c:title>
          <c:tx>
            <c:rich>
              <a:bodyPr vert="horz" rot="-5400000" anchor="ctr"/>
              <a:lstStyle/>
              <a:p>
                <a:pPr algn="ctr">
                  <a:defRPr/>
                </a:pPr>
                <a:r>
                  <a:rPr lang="en-US" cap="none" sz="900" b="0" i="0" u="none" baseline="0">
                    <a:solidFill>
                      <a:srgbClr val="000000"/>
                    </a:solidFill>
                  </a:rPr>
                  <a:t>$ de agosto de 2017/litro</a:t>
                </a:r>
              </a:p>
            </c:rich>
          </c:tx>
          <c:layout>
            <c:manualLayout>
              <c:xMode val="factor"/>
              <c:yMode val="factor"/>
              <c:x val="-0.014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8762128"/>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6.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152400</xdr:rowOff>
    </xdr:from>
    <xdr:to>
      <xdr:col>1</xdr:col>
      <xdr:colOff>809625</xdr:colOff>
      <xdr:row>7</xdr:row>
      <xdr:rowOff>114300</xdr:rowOff>
    </xdr:to>
    <xdr:pic>
      <xdr:nvPicPr>
        <xdr:cNvPr id="1" name="Picture 2" descr="LOGO_ODEPA"/>
        <xdr:cNvPicPr preferRelativeResize="1">
          <a:picLocks noChangeAspect="1"/>
        </xdr:cNvPicPr>
      </xdr:nvPicPr>
      <xdr:blipFill>
        <a:blip r:embed="rId1"/>
        <a:stretch>
          <a:fillRect/>
        </a:stretch>
      </xdr:blipFill>
      <xdr:spPr>
        <a:xfrm>
          <a:off x="142875" y="152400"/>
          <a:ext cx="1809750" cy="1647825"/>
        </a:xfrm>
        <a:prstGeom prst="rect">
          <a:avLst/>
        </a:prstGeom>
        <a:noFill/>
        <a:ln w="9525" cmpd="sng">
          <a:noFill/>
        </a:ln>
      </xdr:spPr>
    </xdr:pic>
    <xdr:clientData/>
  </xdr:twoCellAnchor>
  <xdr:twoCellAnchor>
    <xdr:from>
      <xdr:col>0</xdr:col>
      <xdr:colOff>0</xdr:colOff>
      <xdr:row>31</xdr:row>
      <xdr:rowOff>0</xdr:rowOff>
    </xdr:from>
    <xdr:to>
      <xdr:col>1</xdr:col>
      <xdr:colOff>771525</xdr:colOff>
      <xdr:row>31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0" y="7715250"/>
          <a:ext cx="1914525"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228600</xdr:rowOff>
    </xdr:from>
    <xdr:to>
      <xdr:col>0</xdr:col>
      <xdr:colOff>0</xdr:colOff>
      <xdr:row>26</xdr:row>
      <xdr:rowOff>161925</xdr:rowOff>
    </xdr:to>
    <xdr:graphicFrame>
      <xdr:nvGraphicFramePr>
        <xdr:cNvPr id="1" name="Chart 1"/>
        <xdr:cNvGraphicFramePr/>
      </xdr:nvGraphicFramePr>
      <xdr:xfrm>
        <a:off x="0" y="152400"/>
        <a:ext cx="0" cy="42576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0</xdr:rowOff>
    </xdr:from>
    <xdr:to>
      <xdr:col>0</xdr:col>
      <xdr:colOff>0</xdr:colOff>
      <xdr:row>55</xdr:row>
      <xdr:rowOff>190500</xdr:rowOff>
    </xdr:to>
    <xdr:graphicFrame>
      <xdr:nvGraphicFramePr>
        <xdr:cNvPr id="2" name="Chart 2"/>
        <xdr:cNvGraphicFramePr/>
      </xdr:nvGraphicFramePr>
      <xdr:xfrm>
        <a:off x="0" y="4572000"/>
        <a:ext cx="0" cy="53340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1</xdr:row>
      <xdr:rowOff>57150</xdr:rowOff>
    </xdr:from>
    <xdr:to>
      <xdr:col>5</xdr:col>
      <xdr:colOff>942975</xdr:colOff>
      <xdr:row>24</xdr:row>
      <xdr:rowOff>76200</xdr:rowOff>
    </xdr:to>
    <xdr:graphicFrame>
      <xdr:nvGraphicFramePr>
        <xdr:cNvPr id="3" name="Chart 3"/>
        <xdr:cNvGraphicFramePr/>
      </xdr:nvGraphicFramePr>
      <xdr:xfrm>
        <a:off x="219075" y="190500"/>
        <a:ext cx="6200775" cy="3733800"/>
      </xdr:xfrm>
      <a:graphic>
        <a:graphicData uri="http://schemas.openxmlformats.org/drawingml/2006/chart">
          <c:chart xmlns:c="http://schemas.openxmlformats.org/drawingml/2006/chart" r:id="rId3"/>
        </a:graphicData>
      </a:graphic>
    </xdr:graphicFrame>
    <xdr:clientData/>
  </xdr:twoCellAnchor>
  <xdr:twoCellAnchor>
    <xdr:from>
      <xdr:col>0</xdr:col>
      <xdr:colOff>200025</xdr:colOff>
      <xdr:row>25</xdr:row>
      <xdr:rowOff>76200</xdr:rowOff>
    </xdr:from>
    <xdr:to>
      <xdr:col>5</xdr:col>
      <xdr:colOff>923925</xdr:colOff>
      <xdr:row>45</xdr:row>
      <xdr:rowOff>47625</xdr:rowOff>
    </xdr:to>
    <xdr:graphicFrame>
      <xdr:nvGraphicFramePr>
        <xdr:cNvPr id="4" name="Chart 4"/>
        <xdr:cNvGraphicFramePr/>
      </xdr:nvGraphicFramePr>
      <xdr:xfrm>
        <a:off x="200025" y="4086225"/>
        <a:ext cx="6200775" cy="3695700"/>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0.89625</cdr:y>
    </cdr:from>
    <cdr:to>
      <cdr:x>0.31625</cdr:x>
      <cdr:y>0.99</cdr:y>
    </cdr:to>
    <cdr:sp>
      <cdr:nvSpPr>
        <cdr:cNvPr id="1" name="1 CuadroTexto"/>
        <cdr:cNvSpPr txBox="1">
          <a:spLocks noChangeArrowheads="1"/>
        </cdr:cNvSpPr>
      </cdr:nvSpPr>
      <cdr:spPr>
        <a:xfrm>
          <a:off x="114300" y="4029075"/>
          <a:ext cx="1847850" cy="4191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123825</xdr:rowOff>
    </xdr:from>
    <xdr:to>
      <xdr:col>3</xdr:col>
      <xdr:colOff>1381125</xdr:colOff>
      <xdr:row>38</xdr:row>
      <xdr:rowOff>57150</xdr:rowOff>
    </xdr:to>
    <xdr:graphicFrame>
      <xdr:nvGraphicFramePr>
        <xdr:cNvPr id="1" name="Chart 1"/>
        <xdr:cNvGraphicFramePr/>
      </xdr:nvGraphicFramePr>
      <xdr:xfrm>
        <a:off x="142875" y="3476625"/>
        <a:ext cx="6219825" cy="44958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0.9585</cdr:y>
    </cdr:from>
    <cdr:to>
      <cdr:x>0.20575</cdr:x>
      <cdr:y>1</cdr:y>
    </cdr:to>
    <cdr:sp>
      <cdr:nvSpPr>
        <cdr:cNvPr id="1" name="1 CuadroTexto"/>
        <cdr:cNvSpPr txBox="1">
          <a:spLocks noChangeArrowheads="1"/>
        </cdr:cNvSpPr>
      </cdr:nvSpPr>
      <cdr:spPr>
        <a:xfrm>
          <a:off x="-9524" y="3714750"/>
          <a:ext cx="1362075" cy="1714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0.96475</cdr:y>
    </cdr:from>
    <cdr:to>
      <cdr:x>0.2145</cdr:x>
      <cdr:y>1</cdr:y>
    </cdr:to>
    <cdr:sp>
      <cdr:nvSpPr>
        <cdr:cNvPr id="1" name="1 CuadroTexto"/>
        <cdr:cNvSpPr txBox="1">
          <a:spLocks noChangeArrowheads="1"/>
        </cdr:cNvSpPr>
      </cdr:nvSpPr>
      <cdr:spPr>
        <a:xfrm>
          <a:off x="-38099" y="3552825"/>
          <a:ext cx="1457325" cy="1714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7</xdr:col>
      <xdr:colOff>542925</xdr:colOff>
      <xdr:row>21</xdr:row>
      <xdr:rowOff>114300</xdr:rowOff>
    </xdr:to>
    <xdr:graphicFrame>
      <xdr:nvGraphicFramePr>
        <xdr:cNvPr id="1" name="Chart 1"/>
        <xdr:cNvGraphicFramePr/>
      </xdr:nvGraphicFramePr>
      <xdr:xfrm>
        <a:off x="85725" y="238125"/>
        <a:ext cx="6572250" cy="38766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23</xdr:row>
      <xdr:rowOff>38100</xdr:rowOff>
    </xdr:from>
    <xdr:to>
      <xdr:col>7</xdr:col>
      <xdr:colOff>571500</xdr:colOff>
      <xdr:row>42</xdr:row>
      <xdr:rowOff>104775</xdr:rowOff>
    </xdr:to>
    <xdr:graphicFrame>
      <xdr:nvGraphicFramePr>
        <xdr:cNvPr id="2" name="Chart 2"/>
        <xdr:cNvGraphicFramePr/>
      </xdr:nvGraphicFramePr>
      <xdr:xfrm>
        <a:off x="114300" y="4419600"/>
        <a:ext cx="6572250" cy="368617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0.9005</cdr:y>
    </cdr:from>
    <cdr:to>
      <cdr:x>0.1695</cdr:x>
      <cdr:y>0.97875</cdr:y>
    </cdr:to>
    <cdr:sp>
      <cdr:nvSpPr>
        <cdr:cNvPr id="1" name="1 CuadroTexto"/>
        <cdr:cNvSpPr txBox="1">
          <a:spLocks noChangeArrowheads="1"/>
        </cdr:cNvSpPr>
      </cdr:nvSpPr>
      <cdr:spPr>
        <a:xfrm>
          <a:off x="76200" y="2190750"/>
          <a:ext cx="1019175" cy="19050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0.8795</cdr:y>
    </cdr:from>
    <cdr:to>
      <cdr:x>0.24</cdr:x>
      <cdr:y>0.98875</cdr:y>
    </cdr:to>
    <cdr:sp>
      <cdr:nvSpPr>
        <cdr:cNvPr id="1" name="1 CuadroTexto"/>
        <cdr:cNvSpPr txBox="1">
          <a:spLocks noChangeArrowheads="1"/>
        </cdr:cNvSpPr>
      </cdr:nvSpPr>
      <cdr:spPr>
        <a:xfrm>
          <a:off x="28575" y="2009775"/>
          <a:ext cx="1533525" cy="2476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19</xdr:row>
      <xdr:rowOff>9525</xdr:rowOff>
    </xdr:from>
    <xdr:to>
      <xdr:col>7</xdr:col>
      <xdr:colOff>533400</xdr:colOff>
      <xdr:row>34</xdr:row>
      <xdr:rowOff>123825</xdr:rowOff>
    </xdr:to>
    <xdr:graphicFrame>
      <xdr:nvGraphicFramePr>
        <xdr:cNvPr id="1" name="Chart 1"/>
        <xdr:cNvGraphicFramePr/>
      </xdr:nvGraphicFramePr>
      <xdr:xfrm>
        <a:off x="180975" y="3200400"/>
        <a:ext cx="6515100" cy="243840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35</xdr:row>
      <xdr:rowOff>85725</xdr:rowOff>
    </xdr:from>
    <xdr:to>
      <xdr:col>7</xdr:col>
      <xdr:colOff>561975</xdr:colOff>
      <xdr:row>50</xdr:row>
      <xdr:rowOff>85725</xdr:rowOff>
    </xdr:to>
    <xdr:graphicFrame>
      <xdr:nvGraphicFramePr>
        <xdr:cNvPr id="2" name="Chart 2"/>
        <xdr:cNvGraphicFramePr/>
      </xdr:nvGraphicFramePr>
      <xdr:xfrm>
        <a:off x="228600" y="5753100"/>
        <a:ext cx="6496050" cy="22860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0.89575</cdr:y>
    </cdr:from>
    <cdr:to>
      <cdr:x>0.25175</cdr:x>
      <cdr:y>1</cdr:y>
    </cdr:to>
    <cdr:sp>
      <cdr:nvSpPr>
        <cdr:cNvPr id="1" name="1 CuadroTexto"/>
        <cdr:cNvSpPr txBox="1">
          <a:spLocks noChangeArrowheads="1"/>
        </cdr:cNvSpPr>
      </cdr:nvSpPr>
      <cdr:spPr>
        <a:xfrm>
          <a:off x="0" y="2257425"/>
          <a:ext cx="1685925" cy="2857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7</xdr:col>
      <xdr:colOff>0</xdr:colOff>
      <xdr:row>51</xdr:row>
      <xdr:rowOff>19050</xdr:rowOff>
    </xdr:to>
    <xdr:sp>
      <xdr:nvSpPr>
        <xdr:cNvPr id="1" name="2 CuadroTexto"/>
        <xdr:cNvSpPr txBox="1">
          <a:spLocks noChangeArrowheads="1"/>
        </xdr:cNvSpPr>
      </xdr:nvSpPr>
      <xdr:spPr>
        <a:xfrm>
          <a:off x="123825" y="104775"/>
          <a:ext cx="6076950" cy="8115300"/>
        </a:xfrm>
        <a:prstGeom prst="rect">
          <a:avLst/>
        </a:prstGeom>
        <a:solidFill>
          <a:srgbClr val="FFFFFF"/>
        </a:solidFill>
        <a:ln w="9525" cmpd="sng">
          <a:noFill/>
        </a:ln>
      </xdr:spPr>
      <xdr:txBody>
        <a:bodyPr vertOverflow="clip" wrap="square"/>
        <a:p>
          <a:pPr algn="l">
            <a:defRPr/>
          </a:pPr>
          <a:r>
            <a:rPr lang="en-US" cap="none" sz="800" b="1" i="1" u="none" baseline="0">
              <a:solidFill>
                <a:srgbClr val="000000"/>
              </a:solidFill>
              <a:latin typeface="Arial"/>
              <a:ea typeface="Arial"/>
              <a:cs typeface="Arial"/>
            </a:rPr>
            <a:t>Situación productiva de lácteos en el período enero-agosto de 2017
</a:t>
          </a:r>
          <a:r>
            <a:rPr lang="en-US" cap="none" sz="800" b="1"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Según el análisis de seguimiento del clima de Prolesur y otros agentes del sector lechero, durante el mes de agosto el tiempo se comportó de manera similar al de julio, involucrando un uso intensivo de ensilaje y concentrado dentro de la ración, como consecuencia de un invierno bastante duro en que la cautela con las praderas ha sido el lema de muchos productores lecheros.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Las condiciones meteorológicas durante el mes no fueron las más adecuadas para llevar a cabo las labores previas a la primavera y se retrasaron las actividades de preparación de suelos y fertilización de praderas. Fue necesario esperar mejores condiciones para llevar a cabo las tareas antes mencionadas y así asegurar un adecuado establecimiento de las siembras de temporada y buenas respuestas en crecimiento primaveral de las praderas.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En este escenario, el aporte de forraje conservado siguió siendo mayoritario dentro de la dieta y debió abastecer las necesidades de los animales en ordeña hasta que el crecimiento de la pradera fuera el suficiente para realizar un adecuado manejo del recurso.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 acuerdo a la información entregada por la Estación Oromo de la Universidad de Chile, la humedad del suelo durante agosto se mantuvo en valores promedio cercanos a 35% y 75% a 10 y 20 cm. de profundidad, respectivamente. Los valores registrados durante el mes en estudio fueron levemente superiores a los cotejados durante julio, y claramente responden a las altas precipitaciones que no han cesado desde mediados de junio.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situación mencionada explicaría la condición actual de los suelos. Se registra una gran cantidad de sectores anegados, en los que se dificultan los trabajos de preparación de suelos y labores propias de inicio de temporada. También se imposibilita llevar a cabo el pastoreo directo en potreros con buena cobertura. En estos casos se tendrá que evaluar el momento oportuno para permitir la entrada del rebaño a potrero, de manera de cuidar la pradera y no ver perjudicado el primer rebrote primaveral (daño por pisoteo).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Pensando en el escenario explicado, se debe evaluar de manera constante las condiciones del suelo, para determinar el momento óptimo de llevar a cabo las labores de temporada y, de cierta forma, compensar el atraso como consecuencia de las condiciones edafoclimáticas actuales.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Respecto del agua acumulada, se puede observar que, al cierre del mes en estudio, asciende a  350 mm, es decir, 100 mm por sobre lo esperado a la fecha (superávit hídrico durante los 50 días de evaluación). La misma tendencia se repite en el análisis global, donde la cantidad de agua precipitada a la fecha es de 1.220 mm (Región de Los Lagos) en comparación con los 1.082 mm normales para el período, lo que significa un superávit cercano a 13%. El mismo análisis para la Región de los Ríos indica un déficit de 4%, donde lo esperado normal a la fecha es de 1.400 mm y lo registrado es de 1.338 mm.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El comportamiento antes descrito se explica por la gran cantidad de precipitaciones ocurridas durante el mes en evaluación, cuando se registraron eventos de hasta 40 mm de precipitación diaria.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Esta situación, sumada a las bajas temperaturas, explicaría el comportamiento característico de la tasa de crecimiento de los pastos. En el caso de la Región de los Lagos, ésta se igualó a la media histórica; mientras que en la Región de Los Ríos estuvo levemente bajo el promedio. Como antecedente adicional, en ambas regiones las tasas registradas fueron inferiores a las de 2016. La temperatura mínima sigue manteniéndose en rangos de normalidad para la fecha, lo que contrasta con las temperaturas máximas, que se mantienen inferiores a lo normal. Es de esperar que ambas temperaturas vayan en aumento progresivo y con ello se incrementen las tasas de crecimiento de forraje, de manera que el aporte de pradera dentro de la ración sea mayor y con ello disminuyan los costos de alimentación.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El incremento de las temperaturas debería provocar un aumento en la evapotranspiración, lo que mejoraría las condiciones físicas del suelo. Esto permitiría ejecutar labores con maquinaria, hoy retrasadas, como son fertilización de praderas, preparación de suelo y siembras de cultivos suplementarios de verano e invierno.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Respecto al comportamiento forrajero, las tasas de crecimiento durante el mes de agosto permanecieron similares a las del mes anterior, fundamentalmente por las bajas temperaturas y la gran cantidad de precipitaciones registradas durante el mes en evaluación. Se obtuvieron valores promedio de 17 kg MS/ha/dia y 15 kg MS/ha/día, para las regiones de Los Lagos y Los Ríos, respectivamente. Dichos valores son similares a los observados durante el mes de julio.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0</xdr:col>
      <xdr:colOff>123825</xdr:colOff>
      <xdr:row>55</xdr:row>
      <xdr:rowOff>142875</xdr:rowOff>
    </xdr:from>
    <xdr:to>
      <xdr:col>7</xdr:col>
      <xdr:colOff>0</xdr:colOff>
      <xdr:row>101</xdr:row>
      <xdr:rowOff>180975</xdr:rowOff>
    </xdr:to>
    <xdr:sp>
      <xdr:nvSpPr>
        <xdr:cNvPr id="2" name="3 CuadroTexto"/>
        <xdr:cNvSpPr txBox="1">
          <a:spLocks noChangeArrowheads="1"/>
        </xdr:cNvSpPr>
      </xdr:nvSpPr>
      <xdr:spPr>
        <a:xfrm>
          <a:off x="123825" y="8991600"/>
          <a:ext cx="6076950" cy="7477125"/>
        </a:xfrm>
        <a:prstGeom prst="rect">
          <a:avLst/>
        </a:prstGeom>
        <a:solidFill>
          <a:srgbClr val="FFFFFF"/>
        </a:solidFill>
        <a:ln w="9525" cmpd="sng">
          <a:noFill/>
        </a:ln>
      </xdr:spPr>
      <xdr:txBody>
        <a:bodyPr vertOverflow="clip" wrap="square"/>
        <a:p>
          <a:pPr algn="just">
            <a:defRPr/>
          </a:pPr>
          <a:r>
            <a:rPr lang="en-US" cap="none" sz="800" b="0" i="0" u="none" baseline="0">
              <a:solidFill>
                <a:srgbClr val="000000"/>
              </a:solidFill>
              <a:latin typeface="Arial"/>
              <a:ea typeface="Arial"/>
              <a:cs typeface="Arial"/>
            </a:rPr>
            <a:t>El bajo crecimiento de las praderas ha postergado su utilización más allá de lo normal. En virtud de lo anterior, los aportes de pradera dentro de la ración son aún limitados, por lo que se hace necesario continuar el uso intensivo de los forrajes conservados. De igual modo deberá pasar un tiempo extra para que la humedad de suelo descienda y permita el ingreso de maquinaria pesada para concretar los trabajos hasta ahora pendientes.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El detalle de las estadísticas de recepción por regiones para agosto de 2017 siguió mostrando un cambio significativo en los volúmenes de leche recibidos en la Región Metropolitana y en la del Bío Bío, ello como resultado de la modificación en la forma de presentación de los datos pues, tal como se efectuó en meses anteriores, se ha incorporado directamente a la Región Metropolitana una cantidad de leche que antes se informaba en Bío Bío, por cuanto se producía allá, pero se recibía y procesaba en la planta de Soprole en San Bernardo. Originalmente esta leche era procesada en la Cooperativa Lechera de Bío Bío (Los Ángeles). Cuando Soprole dejó de arrendar esa planta, suspendió un número importante de proveedores, manteniendo principalmente su contrato con Ancali, que incluye el flete para la entrega directa en la Región Metropolitana. Con este cambio se busca homogeneizar la presentación de estos datos en el boletín, donde se informan las compras por planta donde se recibe y procesa la leche, independientemente de dónde se haya producido.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Tal como se indicó en el boletín de julio, a partir de ese mes se comenzó a incluir en el citado informe, además de la recepción y elaboración por planta, la región de origen de la leche. En el cuadro 6 del Boletín de la Leche se presentan los volúmenes de producción según su lugar de origen y se especifica su participación, lo que permite comparar con los volúmenes procesados por región y la significación de las producciones regionales dentro del total nacional.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Considerando las regiones Metropolitana y del Bío Bío en conjunto, se observa una reducción de 17,0% en la recepción del mes de agosto con relación a agosto de 2016, lo que agudiza la caída acumulada y la hace superar 10% en los primeros ocho meses.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Siguiendo el análisis de recepción mensual hacia el sur, la Región de La Araucanía muestra en agosto una caída en su recepción de 14,8%, que se traduce en una baja acumulada de 15,7%. Debe hacerse notar que en la actualidad el abastecimiento de las plantas de la región proviene en forma mayoritaria de lecheros ubicados en las regiones de Los Ríos y Los Lagos.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Región de Los Ríos vuelve a mostrar una recepción levemente superior a la de mismo mes del año anterior. Con ello esta región continúa presentando datos acumulados de compras de leche mayores que los de igual período de 2016 (1,4%).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Región de Los Lagos, después de cinco primeros meses de 2017 con alto crecimiento, continuó con incrementos leves en junio y julio.  En agosto mantuvo un alza en sus compras, subiendo en 3,6% su volumen en relación con igual mes del año anterior, con lo cual mantiene un aumento cercano a 12% para el acumulado al octavo mes del presente año y se constituye en la región de mayor crecimiento,durante todos los meses del presente año.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nivel nacional, a pesar de una caída puntual de 1,9% en agosto con respecto a la recepción del mismo mes de 2016, se mantiene un alza de 2,7% para los primeros ocho meses del año, lo que permite seguir postulando un alza anual probablemente en torno a 4%, dependiendo de las condiciones de la primavera y los pastos, que hasta principios de octubre en curso parecen no despegar, esperándose que a partir de mediados de este mes muestren un buen crecimiento.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En la industria láctea mayor que informa a Odepa, a agosto de 2017 las compras nacionales siguen siendo lideradas por Colún, con un 5,6% de aumento en relación con igual período de 2016 y una participación de 26,5% en el total de compras de leche. En segundo lugar se sitúa Nestlé, con una baja de 1,6%. A continuación, y con un importante crecimiento en volumen de compras (12,9%, sobre 20 millones de litros), está Prolesur. filial de Fonterra Internacional. Es importante hacer notar que en esta edición se ha incluido en la contabilización de compras a Lactalis, quien se posiciona en el quinto lugar, con un incremento de 13,8% y una participación de 7,8% del total.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crecimientos porcentuales más altos se presentan en empresas más pequeñas, como Valle Verde (34,5%). También crecen en forma importante Chilolac (22,3%) y Quillayes (8,5%). Bajas significativas se presentan en Surlat  Di-watts y Soprole.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 relación a la elaboración industrial informada a Odepa, en el período enero-agosto se mantiene la recuperación de la producción de leches en polvo (5,2%, más de 2.200 toneladas de mayor producción que en igual período de 2016), que mejora ostensiblemente respecto de la reducción de años anteriores (-15,7% y -14,0% en 2015 y 2016, respectivamente). Sube también en forma importante la producción de mantequillas (7,9%), en parte a causa de su buen nivel de precios internacionales e internos, y se incrementa la producción de manjar (13,1%), quesos (4,9%), leche condensada (4%), cremas (3,2%) y quesillos (1,5%). Se mantiene una caída (2,3%) en la elaboración de leche fluida (algo menos de 6,6 millones de litros), y una baja un poco mayor presenta el yogur (6,4%).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109</xdr:row>
      <xdr:rowOff>104775</xdr:rowOff>
    </xdr:from>
    <xdr:to>
      <xdr:col>6</xdr:col>
      <xdr:colOff>752475</xdr:colOff>
      <xdr:row>156</xdr:row>
      <xdr:rowOff>114300</xdr:rowOff>
    </xdr:to>
    <xdr:sp>
      <xdr:nvSpPr>
        <xdr:cNvPr id="3" name="4 CuadroTexto"/>
        <xdr:cNvSpPr txBox="1">
          <a:spLocks noChangeArrowheads="1"/>
        </xdr:cNvSpPr>
      </xdr:nvSpPr>
      <xdr:spPr>
        <a:xfrm>
          <a:off x="66675" y="17659350"/>
          <a:ext cx="6000750" cy="7829550"/>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Arial"/>
              <a:ea typeface="Arial"/>
              <a:cs typeface="Arial"/>
            </a:rPr>
            <a:t>Evolución de los precios a productor y consumidor</a:t>
          </a:r>
          <a:r>
            <a:rPr lang="en-US" cap="none" sz="8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Los precios de productor a nivel nacional de las plantas que informan a Odepa dan cuenta de una leve caída, de $ 0,52 por litro en términos reales, entre los meses de agosto de 2016 y 2017, con lo que en promedio pasan de $ 235,46 por litro a $ 234,94. Para los primeros ocho meses el precio medio llega a $ 228,59, lo que significa un repunte de 8,2% comparado con iguales meses del año anterior. Así continúa la recuperación iniciada en septiembre de 2016, que a esta altura compensa totalmente la baja anual de 2016 (5%).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Expresado en dólares, el precio medio nacional en agosto se mantiene en aproximadamente USD 0,36 por litro. Por debajo del promedio que se pagó en Chile están el precio de Uruguay (USD 0,34) y el de Argentina (USD 0,33). Por sobre el precio chileno están los cancelados en la Unión Europea (USD 0,41), EE.UU. (USD 0,40) y Nueva Zelanda (USD 0,39). El precio en Brasil sigue a la baja, llegando a USD 0,40, influido por una mayor producción de leche.una baja en el consumo, influida por un temor al gasto ante elevados índices de desempleo.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El gráfico adjunto presenta los valores de dos años del remate quincenal de </a:t>
          </a:r>
          <a:r>
            <a:rPr lang="en-US" cap="none" sz="800" b="0" i="1" u="none" baseline="0">
              <a:solidFill>
                <a:srgbClr val="000000"/>
              </a:solidFill>
              <a:latin typeface="Arial"/>
              <a:ea typeface="Arial"/>
              <a:cs typeface="Arial"/>
            </a:rPr>
            <a:t>Global Dairy Trade</a:t>
          </a:r>
          <a:r>
            <a:rPr lang="en-US" cap="none" sz="800" b="0" i="0" u="none" baseline="0">
              <a:solidFill>
                <a:srgbClr val="000000"/>
              </a:solidFill>
              <a:latin typeface="Arial"/>
              <a:ea typeface="Arial"/>
              <a:cs typeface="Arial"/>
            </a:rPr>
            <a:t>. En el último remate, del 3 de octubre, el precio de la mantequilla disminuyó 3,6%, bajando de la barrera de los 6 mil dólares la tonelada. El valor del queso cheddar subió 1,9% y la leche entera en polvo cayó 2,7%.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El comportamiento de los precios durante el presente año muestra una tendencia alcista para mantequilla y queso, pero con diferente magnitud en el cambio. El precio de la mantequilla se incrementa en 35,5% en 2017, mientras que el queso ha subido 5,5%. En el caso de la leche entera en polvo, su valor durante el presente año ha caído 7,8%.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mantequilla alcanza su mayor valor de los dos últimos años el 19 de septiembre de 2017 (USD 6.026 por tonelada); el precio del queso cheddar alcanzó su máximo el 6 de junio (USD 4.285 por tonelada) y la leche entera llegó a su máximo el 6 de diciembre de 2016 (USD 3.593 por tonelada).  Al respecto, cabe consignar que el precio del dólar se ha deteriorado casi 2,6% respecto del peso chileno entre enero y agosto del presente año.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Por otra parte, el informe general de septiembre sobre la coyuntura del mercado global de lácteos que publica el Centro Nacional Interprofesional de la Economía Lechera (CNIEL) destaca la colecta acumulada en las grandes cuencas mundiales y confirma un alza que se mantiene aún balbuceante en estos últimos meses, principalmente por los efectos de los volúmenes europeos y de los Estados Unidos.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demanda internacional de productos lácteos se mantiene dinámica; sin embargo, las disponibilidades en materia grasa limitan los envíos de mantequilla.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mercados de la materia grasa y de la proteína evolucionan siempre en direcciones opuestas, con cuotas de mantequilla que establecen nuevos récords (hasta USD 8.400 por tonelada en Europa), pero con una valorización de la leche en polvo descremada estancada alrededor de USD 2.000 por tonelada.
</a:t>
          </a:r>
          <a:r>
            <a:rPr lang="en-US" cap="none" sz="800" b="0" i="0" u="none" baseline="0">
              <a:solidFill>
                <a:srgbClr val="000000"/>
              </a:solidFill>
              <a:latin typeface="Arial"/>
              <a:ea typeface="Arial"/>
              <a:cs typeface="Arial"/>
            </a:rPr>
            <a:t> </a:t>
          </a:r>
        </a:p>
      </xdr:txBody>
    </xdr:sp>
    <xdr:clientData/>
  </xdr:twoCellAnchor>
  <xdr:twoCellAnchor>
    <xdr:from>
      <xdr:col>0</xdr:col>
      <xdr:colOff>76200</xdr:colOff>
      <xdr:row>162</xdr:row>
      <xdr:rowOff>66675</xdr:rowOff>
    </xdr:from>
    <xdr:to>
      <xdr:col>6</xdr:col>
      <xdr:colOff>809625</xdr:colOff>
      <xdr:row>199</xdr:row>
      <xdr:rowOff>152400</xdr:rowOff>
    </xdr:to>
    <xdr:sp>
      <xdr:nvSpPr>
        <xdr:cNvPr id="4" name="4 CuadroTexto"/>
        <xdr:cNvSpPr txBox="1">
          <a:spLocks noChangeArrowheads="1"/>
        </xdr:cNvSpPr>
      </xdr:nvSpPr>
      <xdr:spPr>
        <a:xfrm>
          <a:off x="76200" y="26412825"/>
          <a:ext cx="6048375" cy="76866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En Chile, según datos recolectados por Odepa a nivel de consumidor en las ocho principales regiones del país, los precios de los lácteos a consumidor a agosto de 2017 presentan variaciones positivas: 3,7% la leche fluida entera y 8,2%  la mantequilla. El yogur presenta un alza de 2,4%. En cambio, los precios de la leche en polvo entera bajan 3,4% y los del queso también bajan (2,0%). Lo anterior revela que la magnitud del alza de los precios de la leche a productor (8,2%) ha sido bastante mayor que la que en el mismo período registraron los diferentes productos lácteos a consumidor, con la sola excepción de la mantequilla, que resulta el rubro que muestra mayores alzas.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Comercio exterior de lácteos entre enero y julio de 2017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Hasta agosto de 2017 se registra un aumento de 70% en el valor de las importaciones de productos lácteos, que supera USD 231 millones. Expresadas en litros equivalentes, las importaciones llegan a un récord de cerca de 549 millones de litros, lo que representa un alza de 49% con respecto al volumen importado en los primeros ocho meses de 2016.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Las importaciones de quesos han aumentado (60%), llegando a 33.652 toneladas durante los ocho primeros meses de 2017. Destacan con 19,7% del volumen importado los quesos de origen neozelandés, con 6.628 toneladas y una expansión cercana a 111%. Importantes volúmenes llegan también de Estados Unidos (5.730 toneladas y 17% del total importado a la fecha). Argentina, con 11,0% y un total de 3.687 toneladas, es un proveedor tradicional e importante. No obstante lo anterior, tomados en conjunto los países de la Unión Europea, dicho origen es con mucho el principal para los quesos importados, con cerca de 15.000 toneladas. Aún más, los Países Bajos se constituyen en el origen más importante de los quesos con 6.740 toneladas, seguidos muy de cerca por Alemania, con 6.636 toneladas, ambos países individualmente mayores que Nueva Zelanda y con crecimientos superiores al promedio. España y Francia, con volúmenes de 785 y 656 toneladas, respectivamente, tienen también cierta importancia, aunque crecen en menor proporción.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Del mismo modo aumentan las importaciones de leches en polvo, en particular de leche entera, que alcanzan en conjunto a 18.352 toneladas (37,4% más que en el año anterior). Nueva Zelanda, con 5.017 toneladas, es el segundo principal proveedor, superado sólo por EE. UU., con casi de 7.980 toneladas y 44% de las importaciones de este producto hasta la fecha. Los siguen Argentina, países de la Unión Europea, Canadá y Uruguay.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Se incrementan también las importaciones de leche concentrada y condensada, mantequilla y yogur.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Cabe hacer notar que Chile prácticamente no tiene aranceles para concretar las importaciones de lácteos. Se exceptúan los países de la Unión Europea cuando los volúmenes internados exceden las cuotas anuales, como en quesos, cuya cuota 2017 es de 2.550 toneladas, y otros orígenes de excepción como Canadá.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Las exportaciones de lácteos entre enero y agosto de 2017 alcanzaron un valor de USD 140 millones, lo que representó un aumento de 23% respecto a igual período de 2016. En litros equivalentes, las exportaciones superaron los 215 millones, aumentando también en 3,3% con respecto a enero-agosto de 2016.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Las exportaciones de leches en polvo bajaron 46%, correspondiendo a 3.758 toneladas, 85% de las cuales se destinaron al mercado de Brasil. Por su parte, las exportaciones de quesos alcanzaron casi 6.000 toneladas, 105% más que en igual período de 2016. De éstas el 43% fue a México, mercado tradicional de Chile. De importancia fueron también los mercados de Rusia, Corea del Sur y China, hacia los cuales las exportaciones se han incrementado en forma apreciable.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El valor de las exportaciones de lácteos en los primeros ocho meses de 2017 fue USD 91,7 millones inferior al de las importaciones (39,6%). La diferencia porcentual es mayor si la comparación se hace en litros equivalentes, pues las importaciones superaron en 333 millones de litros a las exportaciones (155%).
</a:t>
          </a:r>
        </a:p>
      </xdr:txBody>
    </xdr:sp>
    <xdr:clientData/>
  </xdr:twoCellAnchor>
  <xdr:twoCellAnchor editAs="oneCell">
    <xdr:from>
      <xdr:col>0</xdr:col>
      <xdr:colOff>342900</xdr:colOff>
      <xdr:row>127</xdr:row>
      <xdr:rowOff>123825</xdr:rowOff>
    </xdr:from>
    <xdr:to>
      <xdr:col>6</xdr:col>
      <xdr:colOff>438150</xdr:colOff>
      <xdr:row>145</xdr:row>
      <xdr:rowOff>38100</xdr:rowOff>
    </xdr:to>
    <xdr:pic>
      <xdr:nvPicPr>
        <xdr:cNvPr id="5" name="Imagen 6"/>
        <xdr:cNvPicPr preferRelativeResize="1">
          <a:picLocks noChangeAspect="1"/>
        </xdr:cNvPicPr>
      </xdr:nvPicPr>
      <xdr:blipFill>
        <a:blip r:embed="rId1"/>
        <a:stretch>
          <a:fillRect/>
        </a:stretch>
      </xdr:blipFill>
      <xdr:spPr>
        <a:xfrm>
          <a:off x="342900" y="20802600"/>
          <a:ext cx="5410200" cy="28289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0.92025</cdr:y>
    </cdr:from>
    <cdr:to>
      <cdr:x>0.19475</cdr:x>
      <cdr:y>0.98975</cdr:y>
    </cdr:to>
    <cdr:sp>
      <cdr:nvSpPr>
        <cdr:cNvPr id="1" name="1 CuadroTexto"/>
        <cdr:cNvSpPr txBox="1">
          <a:spLocks noChangeArrowheads="1"/>
        </cdr:cNvSpPr>
      </cdr:nvSpPr>
      <cdr:spPr>
        <a:xfrm>
          <a:off x="9525" y="2390775"/>
          <a:ext cx="128587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38100</xdr:rowOff>
    </xdr:from>
    <xdr:to>
      <xdr:col>7</xdr:col>
      <xdr:colOff>638175</xdr:colOff>
      <xdr:row>35</xdr:row>
      <xdr:rowOff>133350</xdr:rowOff>
    </xdr:to>
    <xdr:graphicFrame>
      <xdr:nvGraphicFramePr>
        <xdr:cNvPr id="1" name="Chart 1"/>
        <xdr:cNvGraphicFramePr/>
      </xdr:nvGraphicFramePr>
      <xdr:xfrm>
        <a:off x="114300" y="3095625"/>
        <a:ext cx="6696075" cy="2524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36</xdr:row>
      <xdr:rowOff>57150</xdr:rowOff>
    </xdr:from>
    <xdr:to>
      <xdr:col>7</xdr:col>
      <xdr:colOff>619125</xdr:colOff>
      <xdr:row>54</xdr:row>
      <xdr:rowOff>85725</xdr:rowOff>
    </xdr:to>
    <xdr:graphicFrame>
      <xdr:nvGraphicFramePr>
        <xdr:cNvPr id="2" name="Chart 2"/>
        <xdr:cNvGraphicFramePr/>
      </xdr:nvGraphicFramePr>
      <xdr:xfrm>
        <a:off x="114300" y="5686425"/>
        <a:ext cx="6677025" cy="26003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0.88925</cdr:y>
    </cdr:from>
    <cdr:to>
      <cdr:x>0.19775</cdr:x>
      <cdr:y>0.99775</cdr:y>
    </cdr:to>
    <cdr:sp>
      <cdr:nvSpPr>
        <cdr:cNvPr id="1" name="1 CuadroTexto"/>
        <cdr:cNvSpPr txBox="1">
          <a:spLocks noChangeArrowheads="1"/>
        </cdr:cNvSpPr>
      </cdr:nvSpPr>
      <cdr:spPr>
        <a:xfrm>
          <a:off x="28575" y="2981325"/>
          <a:ext cx="1285875" cy="3619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27</xdr:row>
      <xdr:rowOff>142875</xdr:rowOff>
    </xdr:from>
    <xdr:to>
      <xdr:col>4</xdr:col>
      <xdr:colOff>1038225</xdr:colOff>
      <xdr:row>49</xdr:row>
      <xdr:rowOff>142875</xdr:rowOff>
    </xdr:to>
    <xdr:graphicFrame>
      <xdr:nvGraphicFramePr>
        <xdr:cNvPr id="1" name="Chart 1"/>
        <xdr:cNvGraphicFramePr/>
      </xdr:nvGraphicFramePr>
      <xdr:xfrm>
        <a:off x="152400" y="4543425"/>
        <a:ext cx="6705600" cy="33528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0.93275</cdr:y>
    </cdr:from>
    <cdr:to>
      <cdr:x>0.27775</cdr:x>
      <cdr:y>1</cdr:y>
    </cdr:to>
    <cdr:sp>
      <cdr:nvSpPr>
        <cdr:cNvPr id="1" name="1 CuadroTexto"/>
        <cdr:cNvSpPr txBox="1">
          <a:spLocks noChangeArrowheads="1"/>
        </cdr:cNvSpPr>
      </cdr:nvSpPr>
      <cdr:spPr>
        <a:xfrm>
          <a:off x="0" y="3771900"/>
          <a:ext cx="1571625" cy="28575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22</xdr:row>
      <xdr:rowOff>47625</xdr:rowOff>
    </xdr:from>
    <xdr:to>
      <xdr:col>3</xdr:col>
      <xdr:colOff>1066800</xdr:colOff>
      <xdr:row>44</xdr:row>
      <xdr:rowOff>76200</xdr:rowOff>
    </xdr:to>
    <xdr:graphicFrame>
      <xdr:nvGraphicFramePr>
        <xdr:cNvPr id="1" name="Chart 1"/>
        <xdr:cNvGraphicFramePr/>
      </xdr:nvGraphicFramePr>
      <xdr:xfrm>
        <a:off x="123825" y="4352925"/>
        <a:ext cx="5648325" cy="40481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0.967</cdr:y>
    </cdr:from>
    <cdr:to>
      <cdr:x>0.25925</cdr:x>
      <cdr:y>1</cdr:y>
    </cdr:to>
    <cdr:sp>
      <cdr:nvSpPr>
        <cdr:cNvPr id="1" name="1 CuadroTexto"/>
        <cdr:cNvSpPr txBox="1">
          <a:spLocks noChangeArrowheads="1"/>
        </cdr:cNvSpPr>
      </cdr:nvSpPr>
      <cdr:spPr>
        <a:xfrm>
          <a:off x="0" y="3848100"/>
          <a:ext cx="1781175" cy="1619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0.96425</cdr:y>
    </cdr:from>
    <cdr:to>
      <cdr:x>0.17425</cdr:x>
      <cdr:y>1</cdr:y>
    </cdr:to>
    <cdr:sp>
      <cdr:nvSpPr>
        <cdr:cNvPr id="1" name="1 CuadroTexto"/>
        <cdr:cNvSpPr txBox="1">
          <a:spLocks noChangeArrowheads="1"/>
        </cdr:cNvSpPr>
      </cdr:nvSpPr>
      <cdr:spPr>
        <a:xfrm>
          <a:off x="-19049" y="3714750"/>
          <a:ext cx="1209675" cy="1619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7</xdr:col>
      <xdr:colOff>762000</xdr:colOff>
      <xdr:row>21</xdr:row>
      <xdr:rowOff>9525</xdr:rowOff>
    </xdr:to>
    <xdr:graphicFrame>
      <xdr:nvGraphicFramePr>
        <xdr:cNvPr id="1" name="Chart 1"/>
        <xdr:cNvGraphicFramePr/>
      </xdr:nvGraphicFramePr>
      <xdr:xfrm>
        <a:off x="0" y="28575"/>
        <a:ext cx="6838950" cy="39814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7</xdr:col>
      <xdr:colOff>752475</xdr:colOff>
      <xdr:row>42</xdr:row>
      <xdr:rowOff>47625</xdr:rowOff>
    </xdr:to>
    <xdr:graphicFrame>
      <xdr:nvGraphicFramePr>
        <xdr:cNvPr id="2" name="Chart 2"/>
        <xdr:cNvGraphicFramePr/>
      </xdr:nvGraphicFramePr>
      <xdr:xfrm>
        <a:off x="0" y="4191000"/>
        <a:ext cx="6829425" cy="385762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0.949</cdr:y>
    </cdr:from>
    <cdr:to>
      <cdr:x>0.239</cdr:x>
      <cdr:y>1</cdr:y>
    </cdr:to>
    <cdr:sp>
      <cdr:nvSpPr>
        <cdr:cNvPr id="1" name="1 CuadroTexto"/>
        <cdr:cNvSpPr txBox="1">
          <a:spLocks noChangeArrowheads="1"/>
        </cdr:cNvSpPr>
      </cdr:nvSpPr>
      <cdr:spPr>
        <a:xfrm>
          <a:off x="-19049" y="4067175"/>
          <a:ext cx="1600200"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0.95375</cdr:y>
    </cdr:from>
    <cdr:to>
      <cdr:x>0.78</cdr:x>
      <cdr:y>0.97625</cdr:y>
    </cdr:to>
    <cdr:sp>
      <cdr:nvSpPr>
        <cdr:cNvPr id="1" name="1 CuadroTexto"/>
        <cdr:cNvSpPr txBox="1">
          <a:spLocks noChangeArrowheads="1"/>
        </cdr:cNvSpPr>
      </cdr:nvSpPr>
      <cdr:spPr>
        <a:xfrm>
          <a:off x="0" y="4572000"/>
          <a:ext cx="5438775" cy="1047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23</xdr:row>
      <xdr:rowOff>85725</xdr:rowOff>
    </xdr:from>
    <xdr:to>
      <xdr:col>9</xdr:col>
      <xdr:colOff>390525</xdr:colOff>
      <xdr:row>46</xdr:row>
      <xdr:rowOff>0</xdr:rowOff>
    </xdr:to>
    <xdr:graphicFrame>
      <xdr:nvGraphicFramePr>
        <xdr:cNvPr id="1" name="Chart 1"/>
        <xdr:cNvGraphicFramePr/>
      </xdr:nvGraphicFramePr>
      <xdr:xfrm>
        <a:off x="161925" y="3743325"/>
        <a:ext cx="6600825" cy="42957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0.84925</cdr:y>
    </cdr:from>
    <cdr:to>
      <cdr:x>0.22975</cdr:x>
      <cdr:y>0.9885</cdr:y>
    </cdr:to>
    <cdr:sp>
      <cdr:nvSpPr>
        <cdr:cNvPr id="1" name="1 CuadroTexto"/>
        <cdr:cNvSpPr txBox="1">
          <a:spLocks noChangeArrowheads="1"/>
        </cdr:cNvSpPr>
      </cdr:nvSpPr>
      <cdr:spPr>
        <a:xfrm>
          <a:off x="38100" y="1819275"/>
          <a:ext cx="1457325" cy="295275"/>
        </a:xfrm>
        <a:prstGeom prst="rect">
          <a:avLst/>
        </a:prstGeom>
        <a:noFill/>
        <a:ln w="9525" cmpd="sng">
          <a:noFill/>
        </a:ln>
      </cdr:spPr>
      <cdr:txBody>
        <a:bodyPr vertOverflow="clip" wrap="square"/>
        <a:p>
          <a:pPr algn="l">
            <a:defRPr/>
          </a:pPr>
          <a:r>
            <a:rPr lang="en-US" cap="none" sz="800" b="0" i="0" u="none" baseline="0">
              <a:solidFill>
                <a:srgbClr val="000000"/>
              </a:solidFill>
            </a:rPr>
            <a:t>Fuente: Odepa.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0.8615</cdr:y>
    </cdr:from>
    <cdr:to>
      <cdr:x>0.2235</cdr:x>
      <cdr:y>1</cdr:y>
    </cdr:to>
    <cdr:sp>
      <cdr:nvSpPr>
        <cdr:cNvPr id="1" name="1 CuadroTexto"/>
        <cdr:cNvSpPr txBox="1">
          <a:spLocks noChangeArrowheads="1"/>
        </cdr:cNvSpPr>
      </cdr:nvSpPr>
      <cdr:spPr>
        <a:xfrm>
          <a:off x="57150" y="2676525"/>
          <a:ext cx="1400175" cy="4286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21</xdr:row>
      <xdr:rowOff>123825</xdr:rowOff>
    </xdr:from>
    <xdr:to>
      <xdr:col>7</xdr:col>
      <xdr:colOff>504825</xdr:colOff>
      <xdr:row>35</xdr:row>
      <xdr:rowOff>142875</xdr:rowOff>
    </xdr:to>
    <xdr:graphicFrame>
      <xdr:nvGraphicFramePr>
        <xdr:cNvPr id="1" name="Chart 1"/>
        <xdr:cNvGraphicFramePr/>
      </xdr:nvGraphicFramePr>
      <xdr:xfrm>
        <a:off x="114300" y="3409950"/>
        <a:ext cx="6534150" cy="21526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36</xdr:row>
      <xdr:rowOff>47625</xdr:rowOff>
    </xdr:from>
    <xdr:to>
      <xdr:col>7</xdr:col>
      <xdr:colOff>504825</xdr:colOff>
      <xdr:row>51</xdr:row>
      <xdr:rowOff>47625</xdr:rowOff>
    </xdr:to>
    <xdr:graphicFrame>
      <xdr:nvGraphicFramePr>
        <xdr:cNvPr id="2" name="Chart 2"/>
        <xdr:cNvGraphicFramePr/>
      </xdr:nvGraphicFramePr>
      <xdr:xfrm>
        <a:off x="114300" y="5619750"/>
        <a:ext cx="6534150" cy="3114675"/>
      </xdr:xfrm>
      <a:graphic>
        <a:graphicData uri="http://schemas.openxmlformats.org/drawingml/2006/chart">
          <c:chart xmlns:c="http://schemas.openxmlformats.org/drawingml/2006/chart" r:id="rId2"/>
        </a:graphicData>
      </a:graphic>
    </xdr:graphicFrame>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0.94925</cdr:y>
    </cdr:from>
    <cdr:to>
      <cdr:x>0.22425</cdr:x>
      <cdr:y>1</cdr:y>
    </cdr:to>
    <cdr:sp>
      <cdr:nvSpPr>
        <cdr:cNvPr id="1" name="1 CuadroTexto"/>
        <cdr:cNvSpPr txBox="1">
          <a:spLocks noChangeArrowheads="1"/>
        </cdr:cNvSpPr>
      </cdr:nvSpPr>
      <cdr:spPr>
        <a:xfrm>
          <a:off x="38100" y="3486150"/>
          <a:ext cx="1476375" cy="2381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21</xdr:row>
      <xdr:rowOff>142875</xdr:rowOff>
    </xdr:from>
    <xdr:to>
      <xdr:col>9</xdr:col>
      <xdr:colOff>533400</xdr:colOff>
      <xdr:row>46</xdr:row>
      <xdr:rowOff>19050</xdr:rowOff>
    </xdr:to>
    <xdr:graphicFrame>
      <xdr:nvGraphicFramePr>
        <xdr:cNvPr id="1" name="Chart 1"/>
        <xdr:cNvGraphicFramePr/>
      </xdr:nvGraphicFramePr>
      <xdr:xfrm>
        <a:off x="142875" y="3495675"/>
        <a:ext cx="6772275" cy="367665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0.8805</cdr:y>
    </cdr:from>
    <cdr:to>
      <cdr:x>0.31825</cdr:x>
      <cdr:y>1</cdr:y>
    </cdr:to>
    <cdr:sp>
      <cdr:nvSpPr>
        <cdr:cNvPr id="1" name="1 CuadroTexto"/>
        <cdr:cNvSpPr txBox="1">
          <a:spLocks noChangeArrowheads="1"/>
        </cdr:cNvSpPr>
      </cdr:nvSpPr>
      <cdr:spPr>
        <a:xfrm>
          <a:off x="-19049" y="2171700"/>
          <a:ext cx="2143125" cy="30480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0.8975</cdr:y>
    </cdr:from>
    <cdr:to>
      <cdr:x>0.2725</cdr:x>
      <cdr:y>1</cdr:y>
    </cdr:to>
    <cdr:sp>
      <cdr:nvSpPr>
        <cdr:cNvPr id="1" name="1 CuadroTexto"/>
        <cdr:cNvSpPr txBox="1">
          <a:spLocks noChangeArrowheads="1"/>
        </cdr:cNvSpPr>
      </cdr:nvSpPr>
      <cdr:spPr>
        <a:xfrm>
          <a:off x="-19049" y="2000250"/>
          <a:ext cx="1838325" cy="228600"/>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17</xdr:row>
      <xdr:rowOff>114300</xdr:rowOff>
    </xdr:from>
    <xdr:to>
      <xdr:col>7</xdr:col>
      <xdr:colOff>466725</xdr:colOff>
      <xdr:row>32</xdr:row>
      <xdr:rowOff>9525</xdr:rowOff>
    </xdr:to>
    <xdr:graphicFrame>
      <xdr:nvGraphicFramePr>
        <xdr:cNvPr id="1" name="Chart 1"/>
        <xdr:cNvGraphicFramePr/>
      </xdr:nvGraphicFramePr>
      <xdr:xfrm>
        <a:off x="114300" y="3028950"/>
        <a:ext cx="6667500" cy="246697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32</xdr:row>
      <xdr:rowOff>85725</xdr:rowOff>
    </xdr:from>
    <xdr:to>
      <xdr:col>7</xdr:col>
      <xdr:colOff>466725</xdr:colOff>
      <xdr:row>45</xdr:row>
      <xdr:rowOff>85725</xdr:rowOff>
    </xdr:to>
    <xdr:graphicFrame>
      <xdr:nvGraphicFramePr>
        <xdr:cNvPr id="2" name="Chart 2"/>
        <xdr:cNvGraphicFramePr/>
      </xdr:nvGraphicFramePr>
      <xdr:xfrm>
        <a:off x="123825" y="5572125"/>
        <a:ext cx="6657975" cy="2228850"/>
      </xdr:xfrm>
      <a:graphic>
        <a:graphicData uri="http://schemas.openxmlformats.org/drawingml/2006/chart">
          <c:chart xmlns:c="http://schemas.openxmlformats.org/drawingml/2006/chart" r:id="rId2"/>
        </a:graphicData>
      </a:graphic>
    </xdr:graphicFrame>
    <xdr:clientData/>
  </xdr:twoCell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0.8695</cdr:y>
    </cdr:from>
    <cdr:to>
      <cdr:x>0.34275</cdr:x>
      <cdr:y>0.99675</cdr:y>
    </cdr:to>
    <cdr:sp>
      <cdr:nvSpPr>
        <cdr:cNvPr id="1" name="1 CuadroTexto"/>
        <cdr:cNvSpPr txBox="1">
          <a:spLocks noChangeArrowheads="1"/>
        </cdr:cNvSpPr>
      </cdr:nvSpPr>
      <cdr:spPr>
        <a:xfrm>
          <a:off x="57150" y="2914650"/>
          <a:ext cx="2276475" cy="4286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657225</xdr:rowOff>
    </xdr:from>
    <xdr:to>
      <xdr:col>0</xdr:col>
      <xdr:colOff>0</xdr:colOff>
      <xdr:row>38</xdr:row>
      <xdr:rowOff>228600</xdr:rowOff>
    </xdr:to>
    <xdr:graphicFrame>
      <xdr:nvGraphicFramePr>
        <xdr:cNvPr id="1" name="Chart 1"/>
        <xdr:cNvGraphicFramePr/>
      </xdr:nvGraphicFramePr>
      <xdr:xfrm>
        <a:off x="0" y="4762500"/>
        <a:ext cx="0" cy="3924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228600</xdr:rowOff>
    </xdr:from>
    <xdr:to>
      <xdr:col>0</xdr:col>
      <xdr:colOff>0</xdr:colOff>
      <xdr:row>39</xdr:row>
      <xdr:rowOff>228600</xdr:rowOff>
    </xdr:to>
    <xdr:graphicFrame>
      <xdr:nvGraphicFramePr>
        <xdr:cNvPr id="2" name="Chart 2"/>
        <xdr:cNvGraphicFramePr/>
      </xdr:nvGraphicFramePr>
      <xdr:xfrm>
        <a:off x="0" y="5029200"/>
        <a:ext cx="0" cy="37338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22</xdr:row>
      <xdr:rowOff>104775</xdr:rowOff>
    </xdr:from>
    <xdr:to>
      <xdr:col>11</xdr:col>
      <xdr:colOff>647700</xdr:colOff>
      <xdr:row>44</xdr:row>
      <xdr:rowOff>161925</xdr:rowOff>
    </xdr:to>
    <xdr:graphicFrame>
      <xdr:nvGraphicFramePr>
        <xdr:cNvPr id="3" name="Chart 3"/>
        <xdr:cNvGraphicFramePr/>
      </xdr:nvGraphicFramePr>
      <xdr:xfrm>
        <a:off x="76200" y="4981575"/>
        <a:ext cx="6972300" cy="4800600"/>
      </xdr:xfrm>
      <a:graphic>
        <a:graphicData uri="http://schemas.openxmlformats.org/drawingml/2006/chart">
          <c:chart xmlns:c="http://schemas.openxmlformats.org/drawingml/2006/chart" r:id="rId3"/>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9525</xdr:rowOff>
    </xdr:from>
    <xdr:to>
      <xdr:col>4</xdr:col>
      <xdr:colOff>1209675</xdr:colOff>
      <xdr:row>44</xdr:row>
      <xdr:rowOff>133350</xdr:rowOff>
    </xdr:to>
    <xdr:graphicFrame>
      <xdr:nvGraphicFramePr>
        <xdr:cNvPr id="1" name="Chart 1"/>
        <xdr:cNvGraphicFramePr/>
      </xdr:nvGraphicFramePr>
      <xdr:xfrm>
        <a:off x="19050" y="3971925"/>
        <a:ext cx="6800850" cy="3362325"/>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0.9035</cdr:y>
    </cdr:from>
    <cdr:to>
      <cdr:x>0.206</cdr:x>
      <cdr:y>0.96425</cdr:y>
    </cdr:to>
    <cdr:sp>
      <cdr:nvSpPr>
        <cdr:cNvPr id="1" name="1 CuadroTexto"/>
        <cdr:cNvSpPr txBox="1">
          <a:spLocks noChangeArrowheads="1"/>
        </cdr:cNvSpPr>
      </cdr:nvSpPr>
      <cdr:spPr>
        <a:xfrm>
          <a:off x="0" y="3571875"/>
          <a:ext cx="1409700" cy="2381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0.9355</cdr:y>
    </cdr:from>
    <cdr:to>
      <cdr:x>0.83425</cdr:x>
      <cdr:y>1</cdr:y>
    </cdr:to>
    <cdr:sp>
      <cdr:nvSpPr>
        <cdr:cNvPr id="1" name="1 CuadroTexto"/>
        <cdr:cNvSpPr txBox="1">
          <a:spLocks noChangeArrowheads="1"/>
        </cdr:cNvSpPr>
      </cdr:nvSpPr>
      <cdr:spPr>
        <a:xfrm>
          <a:off x="28575" y="3705225"/>
          <a:ext cx="5657850" cy="25717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27</xdr:row>
      <xdr:rowOff>28575</xdr:rowOff>
    </xdr:from>
    <xdr:to>
      <xdr:col>7</xdr:col>
      <xdr:colOff>800100</xdr:colOff>
      <xdr:row>53</xdr:row>
      <xdr:rowOff>28575</xdr:rowOff>
    </xdr:to>
    <xdr:graphicFrame>
      <xdr:nvGraphicFramePr>
        <xdr:cNvPr id="1" name="Chart 1"/>
        <xdr:cNvGraphicFramePr/>
      </xdr:nvGraphicFramePr>
      <xdr:xfrm>
        <a:off x="123825" y="4143375"/>
        <a:ext cx="6810375" cy="39624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28575</xdr:rowOff>
    </xdr:from>
    <xdr:to>
      <xdr:col>7</xdr:col>
      <xdr:colOff>809625</xdr:colOff>
      <xdr:row>26</xdr:row>
      <xdr:rowOff>28575</xdr:rowOff>
    </xdr:to>
    <xdr:graphicFrame>
      <xdr:nvGraphicFramePr>
        <xdr:cNvPr id="2" name="Chart 2"/>
        <xdr:cNvGraphicFramePr/>
      </xdr:nvGraphicFramePr>
      <xdr:xfrm>
        <a:off x="114300" y="28575"/>
        <a:ext cx="6829425" cy="3962400"/>
      </xdr:xfrm>
      <a:graphic>
        <a:graphicData uri="http://schemas.openxmlformats.org/drawingml/2006/chart">
          <c:chart xmlns:c="http://schemas.openxmlformats.org/drawingml/2006/chart" r:id="rId2"/>
        </a:graphicData>
      </a:graphic>
    </xdr:graphicFrame>
    <xdr:clientData/>
  </xdr:twoCellAnchor>
</xdr:wsDr>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0.93975</cdr:y>
    </cdr:from>
    <cdr:to>
      <cdr:x>0.20875</cdr:x>
      <cdr:y>0.99225</cdr:y>
    </cdr:to>
    <cdr:sp>
      <cdr:nvSpPr>
        <cdr:cNvPr id="1" name="1 CuadroTexto"/>
        <cdr:cNvSpPr txBox="1">
          <a:spLocks noChangeArrowheads="1"/>
        </cdr:cNvSpPr>
      </cdr:nvSpPr>
      <cdr:spPr>
        <a:xfrm>
          <a:off x="-47624" y="3409950"/>
          <a:ext cx="14001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28</xdr:row>
      <xdr:rowOff>0</xdr:rowOff>
    </xdr:from>
    <xdr:to>
      <xdr:col>3</xdr:col>
      <xdr:colOff>1571625</xdr:colOff>
      <xdr:row>50</xdr:row>
      <xdr:rowOff>104775</xdr:rowOff>
    </xdr:to>
    <xdr:graphicFrame>
      <xdr:nvGraphicFramePr>
        <xdr:cNvPr id="1" name="Chart 1"/>
        <xdr:cNvGraphicFramePr/>
      </xdr:nvGraphicFramePr>
      <xdr:xfrm>
        <a:off x="123825" y="4267200"/>
        <a:ext cx="6477000" cy="3629025"/>
      </xdr:xfrm>
      <a:graphic>
        <a:graphicData uri="http://schemas.openxmlformats.org/drawingml/2006/chart">
          <c:chart xmlns:c="http://schemas.openxmlformats.org/drawingml/2006/chart" r:id="rId1"/>
        </a:graphicData>
      </a:graphic>
    </xdr:graphicFrame>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142875</xdr:rowOff>
    </xdr:from>
    <xdr:to>
      <xdr:col>7</xdr:col>
      <xdr:colOff>657225</xdr:colOff>
      <xdr:row>25</xdr:row>
      <xdr:rowOff>19050</xdr:rowOff>
    </xdr:to>
    <xdr:graphicFrame>
      <xdr:nvGraphicFramePr>
        <xdr:cNvPr id="1" name="Chart 1"/>
        <xdr:cNvGraphicFramePr/>
      </xdr:nvGraphicFramePr>
      <xdr:xfrm>
        <a:off x="47625" y="142875"/>
        <a:ext cx="6677025" cy="5438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0</xdr:rowOff>
    </xdr:from>
    <xdr:to>
      <xdr:col>7</xdr:col>
      <xdr:colOff>400050</xdr:colOff>
      <xdr:row>19</xdr:row>
      <xdr:rowOff>47625</xdr:rowOff>
    </xdr:to>
    <xdr:graphicFrame>
      <xdr:nvGraphicFramePr>
        <xdr:cNvPr id="1" name="Chart 1"/>
        <xdr:cNvGraphicFramePr/>
      </xdr:nvGraphicFramePr>
      <xdr:xfrm>
        <a:off x="285750" y="0"/>
        <a:ext cx="6248400" cy="3667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0.87675</cdr:y>
    </cdr:from>
    <cdr:to>
      <cdr:x>0.15125</cdr:x>
      <cdr:y>0.94175</cdr:y>
    </cdr:to>
    <cdr:sp>
      <cdr:nvSpPr>
        <cdr:cNvPr id="1" name="1 CuadroTexto"/>
        <cdr:cNvSpPr txBox="1">
          <a:spLocks noChangeArrowheads="1"/>
        </cdr:cNvSpPr>
      </cdr:nvSpPr>
      <cdr:spPr>
        <a:xfrm>
          <a:off x="38100" y="2495550"/>
          <a:ext cx="923925" cy="180975"/>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23</xdr:row>
      <xdr:rowOff>114300</xdr:rowOff>
    </xdr:from>
    <xdr:to>
      <xdr:col>6</xdr:col>
      <xdr:colOff>533400</xdr:colOff>
      <xdr:row>38</xdr:row>
      <xdr:rowOff>142875</xdr:rowOff>
    </xdr:to>
    <xdr:graphicFrame>
      <xdr:nvGraphicFramePr>
        <xdr:cNvPr id="1" name="Chart 1"/>
        <xdr:cNvGraphicFramePr/>
      </xdr:nvGraphicFramePr>
      <xdr:xfrm>
        <a:off x="257175" y="4429125"/>
        <a:ext cx="6400800" cy="28479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0.9405</cdr:y>
    </cdr:from>
    <cdr:to>
      <cdr:x>0.20975</cdr:x>
      <cdr:y>1</cdr:y>
    </cdr:to>
    <cdr:sp>
      <cdr:nvSpPr>
        <cdr:cNvPr id="1" name="1 CuadroTexto"/>
        <cdr:cNvSpPr txBox="1">
          <a:spLocks noChangeArrowheads="1"/>
        </cdr:cNvSpPr>
      </cdr:nvSpPr>
      <cdr:spPr>
        <a:xfrm>
          <a:off x="9525" y="3505200"/>
          <a:ext cx="1285875" cy="21907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0.9385</cdr:y>
    </cdr:from>
    <cdr:to>
      <cdr:x>0.2135</cdr:x>
      <cdr:y>1</cdr:y>
    </cdr:to>
    <cdr:sp>
      <cdr:nvSpPr>
        <cdr:cNvPr id="1" name="1 CuadroTexto"/>
        <cdr:cNvSpPr txBox="1">
          <a:spLocks noChangeArrowheads="1"/>
        </cdr:cNvSpPr>
      </cdr:nvSpPr>
      <cdr:spPr>
        <a:xfrm>
          <a:off x="-9524" y="3467100"/>
          <a:ext cx="1343025" cy="238125"/>
        </a:xfrm>
        <a:prstGeom prst="rect">
          <a:avLst/>
        </a:prstGeom>
        <a:noFill/>
        <a:ln w="9525" cmpd="sng">
          <a:noFill/>
        </a:ln>
      </cdr:spPr>
      <cdr:txBody>
        <a:bodyPr vertOverflow="clip" wrap="square"/>
        <a:p>
          <a:pPr algn="l">
            <a:defRPr/>
          </a:pPr>
          <a:r>
            <a:rPr lang="en-US" cap="none" sz="800" b="0" i="0" u="none" baseline="0">
              <a:solidFill>
                <a:srgbClr val="000000"/>
              </a:solidFill>
            </a:rPr>
            <a:t>Fuente: Odepa.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tabSelected="1" zoomScalePageLayoutView="0" workbookViewId="0" topLeftCell="A1">
      <selection activeCell="D8" sqref="D8"/>
    </sheetView>
  </sheetViews>
  <sheetFormatPr defaultColWidth="10.90625" defaultRowHeight="18"/>
  <cols>
    <col min="2" max="5" width="13.0859375" style="0" customWidth="1"/>
  </cols>
  <sheetData>
    <row r="1" ht="18">
      <c r="A1" s="185"/>
    </row>
    <row r="3" ht="18">
      <c r="A3" s="185"/>
    </row>
    <row r="4" ht="18">
      <c r="A4" s="185"/>
    </row>
    <row r="5" ht="18">
      <c r="A5" s="185"/>
    </row>
    <row r="6" ht="24.75">
      <c r="A6" s="186"/>
    </row>
    <row r="7" ht="18">
      <c r="A7" s="187"/>
    </row>
    <row r="8" ht="18">
      <c r="A8" s="187"/>
    </row>
    <row r="9" ht="18">
      <c r="A9" s="185"/>
    </row>
    <row r="10" ht="18">
      <c r="A10" s="185"/>
    </row>
    <row r="11" ht="18">
      <c r="A11" s="185"/>
    </row>
    <row r="12" ht="18">
      <c r="A12" s="185"/>
    </row>
    <row r="13" ht="18">
      <c r="A13" s="185"/>
    </row>
    <row r="14" ht="18">
      <c r="A14" s="185"/>
    </row>
    <row r="15" spans="1:5" ht="51.75" customHeight="1">
      <c r="A15" s="189"/>
      <c r="B15" s="460" t="s">
        <v>405</v>
      </c>
      <c r="C15" s="461"/>
      <c r="D15" s="461"/>
      <c r="E15" s="461"/>
    </row>
    <row r="16" ht="18">
      <c r="A16" s="185"/>
    </row>
    <row r="17" spans="1:2" ht="18">
      <c r="A17" s="187"/>
      <c r="B17" s="190"/>
    </row>
    <row r="18" ht="18">
      <c r="A18" s="185"/>
    </row>
    <row r="19" ht="18">
      <c r="A19" s="185"/>
    </row>
    <row r="20" ht="18">
      <c r="A20" s="185"/>
    </row>
    <row r="21" ht="18">
      <c r="A21" s="185"/>
    </row>
    <row r="22" ht="18">
      <c r="A22" s="185"/>
    </row>
    <row r="23" ht="18">
      <c r="A23" s="185"/>
    </row>
    <row r="24" ht="18">
      <c r="A24" s="185"/>
    </row>
    <row r="25" ht="18">
      <c r="A25" s="185"/>
    </row>
    <row r="26" ht="18">
      <c r="A26" s="185"/>
    </row>
    <row r="27" ht="18">
      <c r="A27" s="185"/>
    </row>
    <row r="28" ht="18">
      <c r="A28" s="185"/>
    </row>
    <row r="29" ht="18">
      <c r="A29" s="185"/>
    </row>
    <row r="30" ht="22.5">
      <c r="A30" s="188"/>
    </row>
    <row r="31" ht="22.5">
      <c r="A31" s="188"/>
    </row>
    <row r="32" spans="1:3" ht="18">
      <c r="A32" s="185"/>
      <c r="C32" s="267" t="s">
        <v>544</v>
      </c>
    </row>
    <row r="33" ht="18">
      <c r="A33" s="185"/>
    </row>
  </sheetData>
  <sheetProtection/>
  <mergeCells count="1">
    <mergeCell ref="B15:E15"/>
  </mergeCells>
  <printOptions/>
  <pageMargins left="0.7086614173228347" right="0.5118110236220472" top="0.984251968503937" bottom="0.7480314960629921" header="0.31496062992125984" footer="0.31496062992125984"/>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3:BH98"/>
  <sheetViews>
    <sheetView view="pageBreakPreview" zoomScaleNormal="112" zoomScaleSheetLayoutView="100" zoomScalePageLayoutView="112" workbookViewId="0" topLeftCell="A1">
      <selection activeCell="B15" sqref="B15:E15"/>
    </sheetView>
  </sheetViews>
  <sheetFormatPr defaultColWidth="10.90625" defaultRowHeight="18"/>
  <cols>
    <col min="1" max="6" width="10.453125" style="11" customWidth="1"/>
    <col min="7" max="26" width="11.0859375" style="11" customWidth="1"/>
    <col min="27" max="27" width="4.99609375" style="11" customWidth="1"/>
    <col min="28" max="28" width="1.2734375" style="11" customWidth="1"/>
    <col min="29" max="29" width="3.36328125" style="11" customWidth="1"/>
    <col min="30" max="36" width="4.0859375" style="11" customWidth="1"/>
    <col min="37" max="46" width="4.18359375" style="11" bestFit="1" customWidth="1"/>
    <col min="47" max="47" width="5.54296875" style="11" bestFit="1" customWidth="1"/>
    <col min="48" max="59" width="3.72265625" style="49" customWidth="1"/>
    <col min="60" max="60" width="10.90625" style="49" customWidth="1"/>
    <col min="61" max="16384" width="10.90625" style="11" customWidth="1"/>
  </cols>
  <sheetData>
    <row r="3" spans="30:47" ht="12">
      <c r="AD3" s="11">
        <v>2000</v>
      </c>
      <c r="AE3" s="11">
        <v>2001</v>
      </c>
      <c r="AF3" s="11">
        <v>2002</v>
      </c>
      <c r="AG3" s="11">
        <v>2003</v>
      </c>
      <c r="AH3" s="11">
        <v>2004</v>
      </c>
      <c r="AI3" s="11">
        <v>2005</v>
      </c>
      <c r="AJ3" s="11">
        <v>2006</v>
      </c>
      <c r="AK3" s="11">
        <v>2007</v>
      </c>
      <c r="AL3" s="11">
        <v>2008</v>
      </c>
      <c r="AM3" s="11">
        <v>2009</v>
      </c>
      <c r="AN3" s="11">
        <v>2010</v>
      </c>
      <c r="AO3" s="11">
        <v>2011</v>
      </c>
      <c r="AP3" s="11">
        <v>2012</v>
      </c>
      <c r="AQ3" s="11">
        <v>2013</v>
      </c>
      <c r="AR3" s="11">
        <v>2014</v>
      </c>
      <c r="AS3" s="11">
        <v>2015</v>
      </c>
      <c r="AT3" s="11">
        <v>2016</v>
      </c>
      <c r="AU3" s="12">
        <v>2017</v>
      </c>
    </row>
    <row r="4" spans="28:47" ht="12.75">
      <c r="AB4" s="87"/>
      <c r="AC4" s="87" t="s">
        <v>96</v>
      </c>
      <c r="AD4" s="403">
        <v>156.85</v>
      </c>
      <c r="AE4" s="403">
        <v>191.46</v>
      </c>
      <c r="AF4" s="403">
        <v>174.12</v>
      </c>
      <c r="AG4" s="403">
        <v>154.22</v>
      </c>
      <c r="AH4" s="403">
        <v>190.38</v>
      </c>
      <c r="AI4" s="403">
        <v>180.06</v>
      </c>
      <c r="AJ4" s="403">
        <v>182.59</v>
      </c>
      <c r="AK4" s="403">
        <v>171.7</v>
      </c>
      <c r="AL4" s="403">
        <v>265.11</v>
      </c>
      <c r="AM4" s="403">
        <v>204.79</v>
      </c>
      <c r="AN4" s="403">
        <v>204.11</v>
      </c>
      <c r="AO4" s="403">
        <v>207.82</v>
      </c>
      <c r="AP4" s="403">
        <v>219.83</v>
      </c>
      <c r="AQ4" s="403">
        <v>219.13</v>
      </c>
      <c r="AR4" s="403">
        <v>242.78</v>
      </c>
      <c r="AS4" s="403">
        <v>222.06</v>
      </c>
      <c r="AT4" s="403">
        <v>195.53</v>
      </c>
      <c r="AU4" s="403">
        <v>213.7</v>
      </c>
    </row>
    <row r="5" spans="28:47" ht="12.75">
      <c r="AB5" s="87"/>
      <c r="AC5" s="87" t="s">
        <v>97</v>
      </c>
      <c r="AD5" s="403">
        <v>162.26</v>
      </c>
      <c r="AE5" s="403">
        <v>193.11</v>
      </c>
      <c r="AF5" s="403">
        <v>176.51</v>
      </c>
      <c r="AG5" s="403">
        <v>159.54</v>
      </c>
      <c r="AH5" s="403">
        <v>188.96</v>
      </c>
      <c r="AI5" s="403">
        <v>183.62</v>
      </c>
      <c r="AJ5" s="403">
        <v>184.53</v>
      </c>
      <c r="AK5" s="403">
        <v>178.67</v>
      </c>
      <c r="AL5" s="403">
        <v>265.96</v>
      </c>
      <c r="AM5" s="403">
        <v>202.78</v>
      </c>
      <c r="AN5" s="403">
        <v>206.53</v>
      </c>
      <c r="AO5" s="403">
        <v>212.12</v>
      </c>
      <c r="AP5" s="403">
        <v>227.07</v>
      </c>
      <c r="AQ5" s="403">
        <v>222.12</v>
      </c>
      <c r="AR5" s="403">
        <v>249.18</v>
      </c>
      <c r="AS5" s="403">
        <v>221.6</v>
      </c>
      <c r="AT5" s="403">
        <v>200.71</v>
      </c>
      <c r="AU5" s="403">
        <v>217.62</v>
      </c>
    </row>
    <row r="6" spans="28:47" ht="12.75">
      <c r="AB6" s="87"/>
      <c r="AC6" s="87" t="s">
        <v>98</v>
      </c>
      <c r="AD6" s="403">
        <v>164.77</v>
      </c>
      <c r="AE6" s="403">
        <v>198.18</v>
      </c>
      <c r="AF6" s="403">
        <v>175.82</v>
      </c>
      <c r="AG6" s="403">
        <v>163.49</v>
      </c>
      <c r="AH6" s="403">
        <v>185.82</v>
      </c>
      <c r="AI6" s="403">
        <v>187.27</v>
      </c>
      <c r="AJ6" s="403">
        <v>188.8</v>
      </c>
      <c r="AK6" s="403">
        <v>194.68</v>
      </c>
      <c r="AL6" s="403">
        <v>270.54</v>
      </c>
      <c r="AM6" s="403">
        <v>192.85</v>
      </c>
      <c r="AN6" s="403">
        <v>209.13</v>
      </c>
      <c r="AO6" s="403">
        <v>232.92</v>
      </c>
      <c r="AP6" s="403">
        <v>231.37</v>
      </c>
      <c r="AQ6" s="403">
        <v>231.31</v>
      </c>
      <c r="AR6" s="403">
        <v>257.52</v>
      </c>
      <c r="AS6" s="403">
        <v>228.72</v>
      </c>
      <c r="AT6" s="403">
        <v>209.84</v>
      </c>
      <c r="AU6" s="403">
        <v>226.46</v>
      </c>
    </row>
    <row r="7" spans="28:47" ht="12.75">
      <c r="AB7" s="87"/>
      <c r="AC7" s="87" t="s">
        <v>99</v>
      </c>
      <c r="AD7" s="403">
        <v>167.44</v>
      </c>
      <c r="AE7" s="403">
        <v>199</v>
      </c>
      <c r="AF7" s="403">
        <v>173.18</v>
      </c>
      <c r="AG7" s="403">
        <v>167.6</v>
      </c>
      <c r="AH7" s="403">
        <v>185.43</v>
      </c>
      <c r="AI7" s="403">
        <v>188.38</v>
      </c>
      <c r="AJ7" s="403">
        <v>190.14</v>
      </c>
      <c r="AK7" s="403">
        <v>209.89</v>
      </c>
      <c r="AL7" s="403">
        <v>274.55</v>
      </c>
      <c r="AM7" s="403">
        <v>192.14</v>
      </c>
      <c r="AN7" s="403">
        <v>212.09</v>
      </c>
      <c r="AO7" s="403">
        <v>237.06</v>
      </c>
      <c r="AP7" s="403">
        <v>236.72</v>
      </c>
      <c r="AQ7" s="403">
        <v>235.2</v>
      </c>
      <c r="AR7" s="403">
        <v>261.01</v>
      </c>
      <c r="AS7" s="403">
        <v>233.44</v>
      </c>
      <c r="AT7" s="403">
        <v>220.8</v>
      </c>
      <c r="AU7" s="403">
        <v>230.71</v>
      </c>
    </row>
    <row r="8" spans="28:47" ht="12.75">
      <c r="AB8" s="87"/>
      <c r="AC8" s="87" t="s">
        <v>100</v>
      </c>
      <c r="AD8" s="403">
        <v>178.75</v>
      </c>
      <c r="AE8" s="403">
        <v>200.71</v>
      </c>
      <c r="AF8" s="403">
        <v>176.31</v>
      </c>
      <c r="AG8" s="403">
        <v>181.73</v>
      </c>
      <c r="AH8" s="403">
        <v>192.2</v>
      </c>
      <c r="AI8" s="403">
        <v>194.85</v>
      </c>
      <c r="AJ8" s="403">
        <v>191.45</v>
      </c>
      <c r="AK8" s="403">
        <v>248.74</v>
      </c>
      <c r="AL8" s="403">
        <v>276.61</v>
      </c>
      <c r="AM8" s="403">
        <v>200.5</v>
      </c>
      <c r="AN8" s="403">
        <v>233.95</v>
      </c>
      <c r="AO8" s="403">
        <v>241.04</v>
      </c>
      <c r="AP8" s="403">
        <v>240.18</v>
      </c>
      <c r="AQ8" s="403">
        <v>259.67</v>
      </c>
      <c r="AR8" s="403">
        <v>272.59</v>
      </c>
      <c r="AS8" s="403">
        <v>241.49</v>
      </c>
      <c r="AT8" s="403">
        <v>219.37</v>
      </c>
      <c r="AU8" s="403">
        <v>241.16</v>
      </c>
    </row>
    <row r="9" spans="28:47" ht="12.75">
      <c r="AB9" s="87"/>
      <c r="AC9" s="87" t="s">
        <v>101</v>
      </c>
      <c r="AD9" s="403">
        <v>184.25</v>
      </c>
      <c r="AE9" s="403">
        <v>199.88</v>
      </c>
      <c r="AF9" s="403">
        <v>177.51</v>
      </c>
      <c r="AG9" s="403">
        <v>197.43</v>
      </c>
      <c r="AH9" s="403">
        <v>198.35</v>
      </c>
      <c r="AI9" s="403">
        <v>202.12</v>
      </c>
      <c r="AJ9" s="403">
        <v>191.38</v>
      </c>
      <c r="AK9" s="403">
        <v>268.9</v>
      </c>
      <c r="AL9" s="403">
        <v>273.52</v>
      </c>
      <c r="AM9" s="403">
        <v>200.61</v>
      </c>
      <c r="AN9" s="403">
        <v>232.27</v>
      </c>
      <c r="AO9" s="403">
        <v>237.61</v>
      </c>
      <c r="AP9" s="403">
        <v>238.92</v>
      </c>
      <c r="AQ9" s="403">
        <v>264.23</v>
      </c>
      <c r="AR9" s="403">
        <v>270.73</v>
      </c>
      <c r="AS9" s="403">
        <v>241.76</v>
      </c>
      <c r="AT9" s="403">
        <v>219.97</v>
      </c>
      <c r="AU9" s="403">
        <v>238.84</v>
      </c>
    </row>
    <row r="10" spans="28:47" ht="12.75">
      <c r="AB10" s="87"/>
      <c r="AC10" s="87" t="s">
        <v>102</v>
      </c>
      <c r="AD10" s="403">
        <v>183.3</v>
      </c>
      <c r="AE10" s="403">
        <v>198.45</v>
      </c>
      <c r="AF10" s="403">
        <v>174.16</v>
      </c>
      <c r="AG10" s="403">
        <v>200.17</v>
      </c>
      <c r="AH10" s="403">
        <v>196.71</v>
      </c>
      <c r="AI10" s="403">
        <v>199.32</v>
      </c>
      <c r="AJ10" s="403">
        <v>188.72</v>
      </c>
      <c r="AK10" s="403">
        <v>281.66</v>
      </c>
      <c r="AL10" s="403">
        <v>267.16</v>
      </c>
      <c r="AM10" s="403">
        <v>198.65</v>
      </c>
      <c r="AN10" s="403">
        <v>233.13</v>
      </c>
      <c r="AO10" s="403">
        <v>235.41</v>
      </c>
      <c r="AP10" s="403">
        <v>236.65</v>
      </c>
      <c r="AQ10" s="403">
        <v>261.25</v>
      </c>
      <c r="AR10" s="403">
        <v>264.98</v>
      </c>
      <c r="AS10" s="403">
        <v>238.7</v>
      </c>
      <c r="AT10" s="403">
        <v>218.98</v>
      </c>
      <c r="AU10" s="403">
        <v>235.95</v>
      </c>
    </row>
    <row r="11" spans="28:47" ht="12.75">
      <c r="AB11" s="87"/>
      <c r="AC11" s="87" t="s">
        <v>103</v>
      </c>
      <c r="AD11" s="403">
        <v>181.6</v>
      </c>
      <c r="AE11" s="403">
        <v>196.74</v>
      </c>
      <c r="AF11" s="403">
        <v>171.74</v>
      </c>
      <c r="AG11" s="403">
        <v>199.52</v>
      </c>
      <c r="AH11" s="403">
        <v>194.29</v>
      </c>
      <c r="AI11" s="403">
        <v>197.83</v>
      </c>
      <c r="AJ11" s="403">
        <v>186.74</v>
      </c>
      <c r="AK11" s="403">
        <v>282.92</v>
      </c>
      <c r="AL11" s="403">
        <v>263.04</v>
      </c>
      <c r="AM11" s="403">
        <v>195.85</v>
      </c>
      <c r="AN11" s="403">
        <v>229.16</v>
      </c>
      <c r="AO11" s="403">
        <v>234.55</v>
      </c>
      <c r="AP11" s="403">
        <v>234.13</v>
      </c>
      <c r="AQ11" s="403">
        <v>258.17</v>
      </c>
      <c r="AR11" s="403">
        <v>263.45</v>
      </c>
      <c r="AS11" s="403">
        <v>228.71</v>
      </c>
      <c r="AT11" s="403">
        <v>215.17</v>
      </c>
      <c r="AU11" s="403">
        <v>234.62</v>
      </c>
    </row>
    <row r="12" spans="28:47" ht="12.75">
      <c r="AB12" s="87"/>
      <c r="AC12" s="87" t="s">
        <v>104</v>
      </c>
      <c r="AD12" s="403">
        <v>181.72</v>
      </c>
      <c r="AE12" s="403">
        <v>190.57</v>
      </c>
      <c r="AF12" s="403">
        <v>161.67</v>
      </c>
      <c r="AG12" s="403">
        <v>196.44</v>
      </c>
      <c r="AH12" s="403">
        <v>191.27</v>
      </c>
      <c r="AI12" s="403">
        <v>192.58</v>
      </c>
      <c r="AJ12" s="403">
        <v>171.91</v>
      </c>
      <c r="AK12" s="403">
        <v>278.37</v>
      </c>
      <c r="AL12" s="403">
        <v>258.97</v>
      </c>
      <c r="AM12" s="403">
        <v>184.15</v>
      </c>
      <c r="AN12" s="403">
        <v>223.66</v>
      </c>
      <c r="AO12" s="403">
        <v>229.62</v>
      </c>
      <c r="AP12" s="403">
        <v>227.3</v>
      </c>
      <c r="AQ12" s="403">
        <v>234.72</v>
      </c>
      <c r="AR12" s="403">
        <v>252.6</v>
      </c>
      <c r="AS12" s="403">
        <v>209.51</v>
      </c>
      <c r="AT12" s="403">
        <v>206.24</v>
      </c>
      <c r="AU12" s="404" t="s">
        <v>444</v>
      </c>
    </row>
    <row r="13" spans="28:47" ht="12.75">
      <c r="AB13" s="87"/>
      <c r="AC13" s="87" t="s">
        <v>105</v>
      </c>
      <c r="AD13" s="403">
        <v>189.15</v>
      </c>
      <c r="AE13" s="403">
        <v>184.32</v>
      </c>
      <c r="AF13" s="403">
        <v>152.29</v>
      </c>
      <c r="AG13" s="403">
        <v>194.2</v>
      </c>
      <c r="AH13" s="403">
        <v>188.11</v>
      </c>
      <c r="AI13" s="403">
        <v>183.14</v>
      </c>
      <c r="AJ13" s="403">
        <v>168.39</v>
      </c>
      <c r="AK13" s="403">
        <v>275.9</v>
      </c>
      <c r="AL13" s="403">
        <v>240.6</v>
      </c>
      <c r="AM13" s="403">
        <v>185.75</v>
      </c>
      <c r="AN13" s="403">
        <v>211.3</v>
      </c>
      <c r="AO13" s="403">
        <v>227.51</v>
      </c>
      <c r="AP13" s="403">
        <v>223.28</v>
      </c>
      <c r="AQ13" s="403">
        <v>232.23</v>
      </c>
      <c r="AR13" s="403">
        <v>245.42</v>
      </c>
      <c r="AS13" s="403">
        <v>200.12</v>
      </c>
      <c r="AT13" s="403">
        <v>202.88</v>
      </c>
      <c r="AU13" s="404" t="s">
        <v>444</v>
      </c>
    </row>
    <row r="14" spans="28:47" ht="12.75">
      <c r="AB14" s="87"/>
      <c r="AC14" s="87" t="s">
        <v>106</v>
      </c>
      <c r="AD14" s="403">
        <v>191.98</v>
      </c>
      <c r="AE14" s="403">
        <v>179.66</v>
      </c>
      <c r="AF14" s="403">
        <v>148.1</v>
      </c>
      <c r="AG14" s="403">
        <v>191.38</v>
      </c>
      <c r="AH14" s="403">
        <v>183.12</v>
      </c>
      <c r="AI14" s="403">
        <v>180.62</v>
      </c>
      <c r="AJ14" s="403">
        <v>167.67</v>
      </c>
      <c r="AK14" s="403">
        <v>278.02</v>
      </c>
      <c r="AL14" s="403">
        <v>233.8</v>
      </c>
      <c r="AM14" s="403">
        <v>187.57</v>
      </c>
      <c r="AN14" s="403">
        <v>209.79</v>
      </c>
      <c r="AO14" s="403">
        <v>225.01</v>
      </c>
      <c r="AP14" s="403">
        <v>221.09</v>
      </c>
      <c r="AQ14" s="403">
        <v>231.9</v>
      </c>
      <c r="AR14" s="403">
        <v>238.57</v>
      </c>
      <c r="AS14" s="403">
        <v>199.29</v>
      </c>
      <c r="AT14" s="403">
        <v>200.28</v>
      </c>
      <c r="AU14" s="404" t="s">
        <v>444</v>
      </c>
    </row>
    <row r="15" spans="28:47" ht="12.75">
      <c r="AB15" s="87"/>
      <c r="AC15" s="87" t="s">
        <v>107</v>
      </c>
      <c r="AD15" s="403">
        <v>191.34</v>
      </c>
      <c r="AE15" s="403">
        <v>174.27</v>
      </c>
      <c r="AF15" s="403">
        <v>148.97</v>
      </c>
      <c r="AG15" s="403">
        <v>190.06</v>
      </c>
      <c r="AH15" s="403">
        <v>179.29</v>
      </c>
      <c r="AI15" s="403">
        <v>181.13</v>
      </c>
      <c r="AJ15" s="403">
        <v>167.38</v>
      </c>
      <c r="AK15" s="403">
        <v>271.78</v>
      </c>
      <c r="AL15" s="403">
        <v>214.39</v>
      </c>
      <c r="AM15" s="403">
        <v>194.38</v>
      </c>
      <c r="AN15" s="403">
        <v>207.81</v>
      </c>
      <c r="AO15" s="403">
        <v>221.48</v>
      </c>
      <c r="AP15" s="403">
        <v>222.89</v>
      </c>
      <c r="AQ15" s="403">
        <v>228.66</v>
      </c>
      <c r="AR15" s="403">
        <v>236.15</v>
      </c>
      <c r="AS15" s="403">
        <v>194.1</v>
      </c>
      <c r="AT15" s="403">
        <v>200.14</v>
      </c>
      <c r="AU15" s="404" t="s">
        <v>444</v>
      </c>
    </row>
    <row r="16" spans="30:60" ht="12.75">
      <c r="AD16" s="403">
        <v>178.82</v>
      </c>
      <c r="AE16" s="403">
        <v>190.86</v>
      </c>
      <c r="AF16" s="403">
        <v>166.24</v>
      </c>
      <c r="AG16" s="403">
        <v>183.15</v>
      </c>
      <c r="AH16" s="403">
        <v>188.88</v>
      </c>
      <c r="AI16" s="403">
        <v>188.13</v>
      </c>
      <c r="AJ16" s="403">
        <v>180.48</v>
      </c>
      <c r="AK16" s="403">
        <v>245.85</v>
      </c>
      <c r="AL16" s="403">
        <v>256.46</v>
      </c>
      <c r="AM16" s="403">
        <v>194.5</v>
      </c>
      <c r="AN16" s="403">
        <v>216.04</v>
      </c>
      <c r="AO16" s="403">
        <v>227.52</v>
      </c>
      <c r="AP16" s="403">
        <v>228.85</v>
      </c>
      <c r="AQ16" s="403">
        <v>237.53</v>
      </c>
      <c r="AR16" s="403">
        <v>252.32</v>
      </c>
      <c r="AS16" s="403">
        <v>218.4</v>
      </c>
      <c r="AT16" s="403">
        <v>207.47</v>
      </c>
      <c r="AU16" s="403">
        <v>227.87</v>
      </c>
      <c r="AV16" s="363"/>
      <c r="AW16" s="363"/>
      <c r="AX16" s="363"/>
      <c r="AY16" s="363"/>
      <c r="AZ16" s="363"/>
      <c r="BA16" s="363"/>
      <c r="BB16" s="363"/>
      <c r="BC16" s="363"/>
      <c r="BD16" s="363"/>
      <c r="BE16" s="363"/>
      <c r="BF16" s="363"/>
      <c r="BG16" s="363"/>
      <c r="BH16" s="57"/>
    </row>
    <row r="17" spans="30:60" ht="12.75">
      <c r="AD17" s="296"/>
      <c r="AE17" s="297"/>
      <c r="AF17" s="297"/>
      <c r="AG17" s="297"/>
      <c r="AH17" s="297"/>
      <c r="AI17" s="297"/>
      <c r="AJ17" s="297"/>
      <c r="AK17" s="297"/>
      <c r="AL17" s="297"/>
      <c r="AM17" s="297"/>
      <c r="AN17" s="297"/>
      <c r="AO17" s="297"/>
      <c r="AP17" s="297"/>
      <c r="AQ17" s="297"/>
      <c r="AR17" s="284"/>
      <c r="AS17" s="284"/>
      <c r="AT17" s="284"/>
      <c r="AU17" s="289"/>
      <c r="AV17" s="363"/>
      <c r="AW17" s="363"/>
      <c r="AX17" s="363"/>
      <c r="AY17" s="363"/>
      <c r="AZ17" s="363"/>
      <c r="BA17" s="363"/>
      <c r="BB17" s="363"/>
      <c r="BC17" s="363"/>
      <c r="BD17" s="363"/>
      <c r="BE17" s="363"/>
      <c r="BF17" s="363"/>
      <c r="BG17" s="363"/>
      <c r="BH17" s="57"/>
    </row>
    <row r="18" spans="30:60" ht="12.75">
      <c r="AD18" s="298"/>
      <c r="AE18" s="284"/>
      <c r="AF18" s="284"/>
      <c r="AG18" s="299"/>
      <c r="AH18" s="299"/>
      <c r="AI18" s="299"/>
      <c r="AJ18" s="299"/>
      <c r="AK18" s="299"/>
      <c r="AL18" s="299"/>
      <c r="AM18" s="299"/>
      <c r="AN18" s="299"/>
      <c r="AO18" s="299"/>
      <c r="AP18" s="299"/>
      <c r="AQ18" s="284"/>
      <c r="AR18" s="284"/>
      <c r="AS18" s="284"/>
      <c r="AT18" s="284"/>
      <c r="AV18" s="363"/>
      <c r="AW18" s="363"/>
      <c r="AX18" s="363"/>
      <c r="AY18" s="363"/>
      <c r="AZ18" s="363"/>
      <c r="BA18" s="363"/>
      <c r="BB18" s="363"/>
      <c r="BC18" s="363"/>
      <c r="BD18" s="363"/>
      <c r="BE18" s="363"/>
      <c r="BF18" s="363"/>
      <c r="BG18" s="363"/>
      <c r="BH18" s="57"/>
    </row>
    <row r="19" spans="48:60" ht="12">
      <c r="AV19" s="363"/>
      <c r="AW19" s="363"/>
      <c r="AX19" s="363"/>
      <c r="AY19" s="363"/>
      <c r="AZ19" s="363"/>
      <c r="BA19" s="363"/>
      <c r="BB19" s="363"/>
      <c r="BC19" s="363"/>
      <c r="BD19" s="363"/>
      <c r="BE19" s="363"/>
      <c r="BF19" s="363"/>
      <c r="BG19" s="363"/>
      <c r="BH19" s="57"/>
    </row>
    <row r="20" spans="29:60" ht="12.75">
      <c r="AC20" s="361"/>
      <c r="AD20" s="362"/>
      <c r="AE20" s="362"/>
      <c r="AF20" s="362"/>
      <c r="AG20" s="362"/>
      <c r="AH20" s="362"/>
      <c r="AI20" s="362"/>
      <c r="AJ20" s="362"/>
      <c r="AK20" s="362"/>
      <c r="AL20" s="362"/>
      <c r="AM20" s="362"/>
      <c r="AN20" s="362"/>
      <c r="AO20" s="362"/>
      <c r="AP20" s="362"/>
      <c r="AV20" s="363"/>
      <c r="AW20" s="363"/>
      <c r="AX20" s="363"/>
      <c r="AY20" s="363"/>
      <c r="AZ20" s="363"/>
      <c r="BA20" s="363"/>
      <c r="BB20" s="363"/>
      <c r="BC20" s="363"/>
      <c r="BD20" s="363"/>
      <c r="BE20" s="363"/>
      <c r="BF20" s="363"/>
      <c r="BG20" s="363"/>
      <c r="BH20" s="57"/>
    </row>
    <row r="21" spans="29:60" ht="12.75">
      <c r="AC21" s="361"/>
      <c r="AD21" s="362"/>
      <c r="AE21" s="362"/>
      <c r="AF21" s="362"/>
      <c r="AG21" s="362"/>
      <c r="AH21" s="362"/>
      <c r="AI21" s="362"/>
      <c r="AJ21" s="362"/>
      <c r="AK21" s="362"/>
      <c r="AL21" s="362"/>
      <c r="AM21" s="362"/>
      <c r="AN21" s="362"/>
      <c r="AO21" s="362"/>
      <c r="AP21" s="362"/>
      <c r="AV21" s="363"/>
      <c r="AW21" s="363"/>
      <c r="AX21" s="363"/>
      <c r="AY21" s="363"/>
      <c r="AZ21" s="363"/>
      <c r="BA21" s="363"/>
      <c r="BB21" s="363"/>
      <c r="BC21" s="363"/>
      <c r="BD21" s="363"/>
      <c r="BE21" s="363"/>
      <c r="BF21" s="363"/>
      <c r="BG21" s="363"/>
      <c r="BH21" s="57"/>
    </row>
    <row r="22" spans="29:60" ht="12.75">
      <c r="AC22" s="361"/>
      <c r="AD22" s="362"/>
      <c r="AE22" s="362"/>
      <c r="AF22" s="362"/>
      <c r="AG22" s="362"/>
      <c r="AH22" s="362"/>
      <c r="AI22" s="362"/>
      <c r="AJ22" s="362"/>
      <c r="AK22" s="362"/>
      <c r="AL22" s="362"/>
      <c r="AM22" s="362"/>
      <c r="AN22" s="362"/>
      <c r="AO22" s="362"/>
      <c r="AP22" s="362"/>
      <c r="AV22" s="363"/>
      <c r="AW22" s="363"/>
      <c r="AX22" s="363"/>
      <c r="AY22" s="363"/>
      <c r="AZ22" s="363"/>
      <c r="BA22" s="363"/>
      <c r="BB22" s="363"/>
      <c r="BC22" s="363"/>
      <c r="BD22" s="363"/>
      <c r="BE22" s="363"/>
      <c r="BF22" s="363"/>
      <c r="BG22" s="363"/>
      <c r="BH22" s="57"/>
    </row>
    <row r="23" spans="29:60" ht="12.75">
      <c r="AC23" s="361"/>
      <c r="AD23" s="362"/>
      <c r="AE23" s="362"/>
      <c r="AF23" s="362"/>
      <c r="AG23" s="362"/>
      <c r="AH23" s="362"/>
      <c r="AI23" s="362"/>
      <c r="AJ23" s="362"/>
      <c r="AK23" s="362"/>
      <c r="AL23" s="362"/>
      <c r="AM23" s="362"/>
      <c r="AN23" s="362"/>
      <c r="AO23" s="362"/>
      <c r="AP23" s="362"/>
      <c r="AV23" s="363"/>
      <c r="AW23" s="363"/>
      <c r="AX23" s="363"/>
      <c r="AY23" s="363"/>
      <c r="AZ23" s="363"/>
      <c r="BA23" s="363"/>
      <c r="BB23" s="363"/>
      <c r="BC23" s="363"/>
      <c r="BD23" s="363"/>
      <c r="BE23" s="363"/>
      <c r="BF23" s="363"/>
      <c r="BG23" s="363"/>
      <c r="BH23" s="57"/>
    </row>
    <row r="24" spans="29:60" ht="12.75">
      <c r="AC24" s="361"/>
      <c r="AD24" s="362"/>
      <c r="AE24" s="362"/>
      <c r="AF24" s="362"/>
      <c r="AG24" s="362"/>
      <c r="AH24" s="362"/>
      <c r="AI24" s="362"/>
      <c r="AJ24" s="362"/>
      <c r="AK24" s="362"/>
      <c r="AL24" s="362"/>
      <c r="AM24" s="362"/>
      <c r="AN24" s="362"/>
      <c r="AO24" s="362"/>
      <c r="AP24" s="362"/>
      <c r="AV24" s="363"/>
      <c r="AW24" s="363"/>
      <c r="AX24" s="363"/>
      <c r="AY24" s="363"/>
      <c r="AZ24" s="363"/>
      <c r="BA24" s="363"/>
      <c r="BB24" s="363"/>
      <c r="BC24" s="363"/>
      <c r="BD24" s="363"/>
      <c r="BE24" s="363"/>
      <c r="BF24" s="363"/>
      <c r="BG24" s="363"/>
      <c r="BH24" s="57"/>
    </row>
    <row r="25" spans="29:60" ht="12.75">
      <c r="AC25" s="361"/>
      <c r="AD25" s="362"/>
      <c r="AE25" s="362"/>
      <c r="AF25" s="362"/>
      <c r="AG25" s="362"/>
      <c r="AH25" s="362"/>
      <c r="AI25" s="362"/>
      <c r="AJ25" s="362"/>
      <c r="AK25" s="362"/>
      <c r="AL25" s="362"/>
      <c r="AM25" s="362"/>
      <c r="AN25" s="362"/>
      <c r="AO25" s="362"/>
      <c r="AP25" s="362"/>
      <c r="AV25" s="363"/>
      <c r="AW25" s="363"/>
      <c r="AX25" s="363"/>
      <c r="AY25" s="363"/>
      <c r="AZ25" s="363"/>
      <c r="BA25" s="363"/>
      <c r="BB25" s="363"/>
      <c r="BC25" s="363"/>
      <c r="BD25" s="363"/>
      <c r="BE25" s="363"/>
      <c r="BF25" s="363"/>
      <c r="BG25" s="363"/>
      <c r="BH25" s="57"/>
    </row>
    <row r="26" spans="29:60" ht="12.75">
      <c r="AC26" s="361"/>
      <c r="AD26" s="362"/>
      <c r="AE26" s="362"/>
      <c r="AF26" s="362"/>
      <c r="AG26" s="362"/>
      <c r="AH26" s="362"/>
      <c r="AI26" s="362"/>
      <c r="AJ26" s="362"/>
      <c r="AK26" s="362"/>
      <c r="AL26" s="362"/>
      <c r="AM26" s="362"/>
      <c r="AN26" s="362"/>
      <c r="AO26" s="362"/>
      <c r="AP26" s="362"/>
      <c r="AV26" s="363"/>
      <c r="AW26" s="363"/>
      <c r="AX26" s="363"/>
      <c r="AY26" s="363"/>
      <c r="AZ26" s="363"/>
      <c r="BA26" s="363"/>
      <c r="BB26" s="363"/>
      <c r="BC26" s="363"/>
      <c r="BD26" s="363"/>
      <c r="BE26" s="363"/>
      <c r="BF26" s="363"/>
      <c r="BG26" s="363"/>
      <c r="BH26" s="57"/>
    </row>
    <row r="27" spans="29:60" ht="12.75">
      <c r="AC27" s="361"/>
      <c r="AD27" s="362"/>
      <c r="AE27" s="362"/>
      <c r="AF27" s="362"/>
      <c r="AG27" s="362"/>
      <c r="AH27" s="362"/>
      <c r="AI27" s="362"/>
      <c r="AJ27" s="362"/>
      <c r="AK27" s="362"/>
      <c r="AL27" s="362"/>
      <c r="AM27" s="362"/>
      <c r="AN27" s="362"/>
      <c r="AO27" s="362"/>
      <c r="AP27" s="362"/>
      <c r="AV27" s="363"/>
      <c r="AW27" s="363"/>
      <c r="AX27" s="363"/>
      <c r="AY27" s="363"/>
      <c r="AZ27" s="363"/>
      <c r="BA27" s="363"/>
      <c r="BB27" s="363"/>
      <c r="BC27" s="363"/>
      <c r="BD27" s="363"/>
      <c r="BE27" s="363"/>
      <c r="BF27" s="363"/>
      <c r="BG27" s="363"/>
      <c r="BH27" s="57"/>
    </row>
    <row r="28" spans="29:60" ht="12.75">
      <c r="AC28" s="361"/>
      <c r="AD28" s="362"/>
      <c r="AE28" s="362"/>
      <c r="AF28" s="362"/>
      <c r="AG28" s="362"/>
      <c r="AH28" s="362"/>
      <c r="AI28" s="362"/>
      <c r="AJ28" s="362"/>
      <c r="AK28" s="362"/>
      <c r="AL28" s="362"/>
      <c r="AM28" s="362"/>
      <c r="AN28" s="362"/>
      <c r="AO28" s="362"/>
      <c r="AP28" s="362"/>
      <c r="AV28" s="363"/>
      <c r="AW28" s="363"/>
      <c r="AX28" s="363"/>
      <c r="AY28" s="363"/>
      <c r="AZ28" s="363"/>
      <c r="BA28" s="363"/>
      <c r="BB28" s="363"/>
      <c r="BC28" s="363"/>
      <c r="BD28" s="363"/>
      <c r="BE28" s="363"/>
      <c r="BF28" s="363"/>
      <c r="BG28" s="363"/>
      <c r="BH28" s="57"/>
    </row>
    <row r="29" spans="29:60" ht="15" customHeight="1">
      <c r="AC29" s="361"/>
      <c r="AD29" s="362"/>
      <c r="AE29" s="362"/>
      <c r="AF29" s="362"/>
      <c r="AG29" s="362"/>
      <c r="AH29" s="362"/>
      <c r="AI29" s="362"/>
      <c r="AJ29" s="362"/>
      <c r="AK29" s="362"/>
      <c r="AL29" s="362"/>
      <c r="AM29" s="362"/>
      <c r="AN29" s="362"/>
      <c r="AO29" s="362"/>
      <c r="AP29" s="362"/>
      <c r="AV29" s="363"/>
      <c r="AW29" s="363"/>
      <c r="AX29" s="363"/>
      <c r="AY29" s="363"/>
      <c r="AZ29" s="363"/>
      <c r="BA29" s="363"/>
      <c r="BB29" s="363"/>
      <c r="BC29" s="363"/>
      <c r="BD29" s="363"/>
      <c r="BE29" s="363"/>
      <c r="BF29" s="363"/>
      <c r="BG29" s="363"/>
      <c r="BH29" s="57"/>
    </row>
    <row r="30" spans="29:60" ht="15" customHeight="1">
      <c r="AC30" s="361"/>
      <c r="AD30" s="362"/>
      <c r="AE30" s="362"/>
      <c r="AF30" s="362"/>
      <c r="AG30" s="362"/>
      <c r="AH30" s="362"/>
      <c r="AI30" s="362"/>
      <c r="AJ30" s="362"/>
      <c r="AK30" s="362"/>
      <c r="AL30" s="362"/>
      <c r="AM30" s="362"/>
      <c r="AN30" s="362"/>
      <c r="AO30" s="362"/>
      <c r="AP30" s="362"/>
      <c r="AV30" s="363"/>
      <c r="AW30" s="363"/>
      <c r="AX30" s="363"/>
      <c r="AY30" s="363"/>
      <c r="AZ30" s="363"/>
      <c r="BA30" s="363"/>
      <c r="BB30" s="363"/>
      <c r="BC30" s="363"/>
      <c r="BD30" s="363"/>
      <c r="BE30" s="363"/>
      <c r="BF30" s="363"/>
      <c r="BG30" s="363"/>
      <c r="BH30" s="57"/>
    </row>
    <row r="31" spans="29:60" ht="15" customHeight="1">
      <c r="AC31" s="361"/>
      <c r="AD31" s="362"/>
      <c r="AE31" s="362"/>
      <c r="AF31" s="362"/>
      <c r="AG31" s="362"/>
      <c r="AH31" s="362"/>
      <c r="AI31" s="362"/>
      <c r="AJ31" s="362"/>
      <c r="AK31" s="362"/>
      <c r="AL31" s="362"/>
      <c r="AM31" s="362"/>
      <c r="AN31" s="362"/>
      <c r="AO31" s="362"/>
      <c r="AP31" s="362"/>
      <c r="AV31" s="363"/>
      <c r="AW31" s="363"/>
      <c r="AX31" s="363"/>
      <c r="AY31" s="363"/>
      <c r="AZ31" s="363"/>
      <c r="BA31" s="363"/>
      <c r="BB31" s="363"/>
      <c r="BC31" s="363"/>
      <c r="BD31" s="363"/>
      <c r="BE31" s="363"/>
      <c r="BF31" s="363"/>
      <c r="BG31" s="363"/>
      <c r="BH31" s="57"/>
    </row>
    <row r="32" spans="29:60" ht="15" customHeight="1">
      <c r="AC32" s="361"/>
      <c r="AD32" s="362"/>
      <c r="AE32" s="362"/>
      <c r="AF32" s="362"/>
      <c r="AG32" s="362"/>
      <c r="AH32" s="362"/>
      <c r="AI32" s="362"/>
      <c r="AJ32" s="362"/>
      <c r="AK32" s="362"/>
      <c r="AL32" s="362"/>
      <c r="AM32" s="362"/>
      <c r="AN32" s="362"/>
      <c r="AO32" s="362"/>
      <c r="AP32" s="362"/>
      <c r="AV32" s="363"/>
      <c r="AW32" s="363"/>
      <c r="AX32" s="363"/>
      <c r="AY32" s="363"/>
      <c r="AZ32" s="363"/>
      <c r="BA32" s="363"/>
      <c r="BB32" s="363"/>
      <c r="BC32" s="363"/>
      <c r="BD32" s="363"/>
      <c r="BE32" s="363"/>
      <c r="BF32" s="363"/>
      <c r="BG32" s="363"/>
      <c r="BH32" s="57"/>
    </row>
    <row r="33" spans="29:60" ht="15" customHeight="1">
      <c r="AC33" s="361"/>
      <c r="AD33" s="362"/>
      <c r="AE33" s="362"/>
      <c r="AF33" s="362"/>
      <c r="AG33" s="362"/>
      <c r="AH33" s="362"/>
      <c r="AI33" s="362"/>
      <c r="AJ33" s="362"/>
      <c r="AK33" s="362"/>
      <c r="AL33" s="362"/>
      <c r="AM33" s="362"/>
      <c r="AN33" s="362"/>
      <c r="AO33" s="362"/>
      <c r="AP33" s="362"/>
      <c r="AV33" s="363"/>
      <c r="AW33" s="363"/>
      <c r="AX33" s="364"/>
      <c r="AY33" s="364"/>
      <c r="AZ33" s="364"/>
      <c r="BA33" s="364"/>
      <c r="BB33" s="364"/>
      <c r="BC33" s="364"/>
      <c r="BD33" s="364"/>
      <c r="BE33" s="364"/>
      <c r="BF33" s="364"/>
      <c r="BG33" s="364"/>
      <c r="BH33" s="57"/>
    </row>
    <row r="34" spans="29:42" ht="15" customHeight="1">
      <c r="AC34" s="361"/>
      <c r="AD34" s="362"/>
      <c r="AE34" s="362"/>
      <c r="AF34" s="362"/>
      <c r="AG34" s="362"/>
      <c r="AH34" s="362"/>
      <c r="AI34" s="362"/>
      <c r="AJ34" s="362"/>
      <c r="AK34" s="362"/>
      <c r="AL34" s="362"/>
      <c r="AM34" s="362"/>
      <c r="AN34" s="362"/>
      <c r="AO34" s="362"/>
      <c r="AP34" s="362"/>
    </row>
    <row r="35" spans="29:42" ht="15" customHeight="1">
      <c r="AC35" s="361"/>
      <c r="AD35" s="362"/>
      <c r="AE35" s="362"/>
      <c r="AF35" s="362"/>
      <c r="AG35" s="362"/>
      <c r="AH35" s="362"/>
      <c r="AI35" s="362"/>
      <c r="AJ35" s="362"/>
      <c r="AK35" s="362"/>
      <c r="AL35" s="362"/>
      <c r="AM35" s="362"/>
      <c r="AN35" s="362"/>
      <c r="AO35" s="362"/>
      <c r="AP35" s="362"/>
    </row>
    <row r="36" spans="29:47" ht="15" customHeight="1">
      <c r="AC36" s="361"/>
      <c r="AD36" s="362"/>
      <c r="AE36" s="362"/>
      <c r="AF36" s="362"/>
      <c r="AG36" s="362"/>
      <c r="AH36" s="362"/>
      <c r="AI36" s="362"/>
      <c r="AJ36" s="362"/>
      <c r="AK36" s="362"/>
      <c r="AL36" s="362"/>
      <c r="AM36" s="362"/>
      <c r="AN36" s="362"/>
      <c r="AO36" s="362"/>
      <c r="AP36" s="362"/>
      <c r="AQ36" s="59" t="s">
        <v>122</v>
      </c>
      <c r="AR36" s="59"/>
      <c r="AS36" s="59"/>
      <c r="AT36" s="59"/>
      <c r="AU36" s="11" t="s">
        <v>123</v>
      </c>
    </row>
    <row r="37" spans="29:48" ht="15" customHeight="1">
      <c r="AC37" s="361"/>
      <c r="AD37" s="362"/>
      <c r="AE37" s="362"/>
      <c r="AF37" s="362"/>
      <c r="AG37" s="362"/>
      <c r="AH37" s="361"/>
      <c r="AI37" s="361"/>
      <c r="AJ37" s="361"/>
      <c r="AK37" s="361"/>
      <c r="AL37" s="361"/>
      <c r="AM37" s="361"/>
      <c r="AN37" s="361"/>
      <c r="AO37" s="361"/>
      <c r="AP37" s="362"/>
      <c r="AQ37" s="11">
        <v>1979</v>
      </c>
      <c r="AU37" s="334">
        <v>207.91</v>
      </c>
      <c r="AV37" s="334"/>
    </row>
    <row r="38" spans="43:48" ht="15" customHeight="1">
      <c r="AQ38" s="11">
        <v>1980</v>
      </c>
      <c r="AU38" s="334">
        <v>191.95</v>
      </c>
      <c r="AV38" s="334"/>
    </row>
    <row r="39" spans="43:48" ht="15" customHeight="1">
      <c r="AQ39" s="11">
        <v>1981</v>
      </c>
      <c r="AU39" s="334">
        <v>155.72</v>
      </c>
      <c r="AV39" s="334"/>
    </row>
    <row r="40" spans="43:48" ht="15" customHeight="1">
      <c r="AQ40" s="11">
        <v>1982</v>
      </c>
      <c r="AU40" s="334">
        <v>152.61</v>
      </c>
      <c r="AV40" s="334"/>
    </row>
    <row r="41" spans="43:48" ht="15" customHeight="1">
      <c r="AQ41" s="11">
        <v>1983</v>
      </c>
      <c r="AU41" s="334">
        <v>165.12</v>
      </c>
      <c r="AV41" s="334"/>
    </row>
    <row r="42" spans="43:48" ht="15" customHeight="1">
      <c r="AQ42" s="11">
        <v>1984</v>
      </c>
      <c r="AU42" s="334">
        <v>208.71</v>
      </c>
      <c r="AV42" s="334"/>
    </row>
    <row r="43" spans="43:48" ht="15" customHeight="1">
      <c r="AQ43" s="11">
        <v>1985</v>
      </c>
      <c r="AU43" s="334">
        <v>190.29</v>
      </c>
      <c r="AV43" s="334"/>
    </row>
    <row r="44" spans="43:48" ht="15" customHeight="1">
      <c r="AQ44" s="11">
        <v>1986</v>
      </c>
      <c r="AU44" s="334">
        <v>177.82</v>
      </c>
      <c r="AV44" s="334"/>
    </row>
    <row r="45" spans="43:48" ht="15" customHeight="1">
      <c r="AQ45" s="11">
        <v>1987</v>
      </c>
      <c r="AU45" s="334">
        <v>205.34</v>
      </c>
      <c r="AV45" s="334"/>
    </row>
    <row r="46" spans="43:48" ht="15" customHeight="1">
      <c r="AQ46" s="11">
        <v>1988</v>
      </c>
      <c r="AU46" s="334">
        <v>234.68</v>
      </c>
      <c r="AV46" s="334"/>
    </row>
    <row r="47" spans="43:48" ht="15" customHeight="1">
      <c r="AQ47" s="11">
        <v>1989</v>
      </c>
      <c r="AU47" s="334">
        <v>263.48</v>
      </c>
      <c r="AV47" s="334"/>
    </row>
    <row r="48" spans="1:48" ht="15" customHeight="1">
      <c r="A48" s="463">
        <v>13</v>
      </c>
      <c r="B48" s="463"/>
      <c r="C48" s="463"/>
      <c r="D48" s="463"/>
      <c r="E48" s="463"/>
      <c r="F48" s="463"/>
      <c r="AQ48" s="11">
        <v>1990</v>
      </c>
      <c r="AU48" s="334">
        <v>221.86</v>
      </c>
      <c r="AV48" s="334"/>
    </row>
    <row r="49" spans="43:48" ht="15" customHeight="1">
      <c r="AQ49" s="11">
        <v>1991</v>
      </c>
      <c r="AU49" s="334">
        <v>209.35</v>
      </c>
      <c r="AV49" s="334"/>
    </row>
    <row r="50" spans="43:48" ht="15" customHeight="1">
      <c r="AQ50" s="11">
        <v>1992</v>
      </c>
      <c r="AU50" s="334">
        <v>223.36</v>
      </c>
      <c r="AV50" s="334"/>
    </row>
    <row r="51" spans="43:48" ht="15" customHeight="1">
      <c r="AQ51" s="11">
        <v>1993</v>
      </c>
      <c r="AU51" s="334">
        <v>221.35</v>
      </c>
      <c r="AV51" s="334"/>
    </row>
    <row r="52" spans="43:48" ht="15" customHeight="1">
      <c r="AQ52" s="11">
        <v>1994</v>
      </c>
      <c r="AU52" s="334">
        <v>216.88</v>
      </c>
      <c r="AV52" s="334"/>
    </row>
    <row r="53" spans="43:48" ht="15" customHeight="1">
      <c r="AQ53" s="11">
        <v>1995</v>
      </c>
      <c r="AU53" s="334">
        <v>204.13</v>
      </c>
      <c r="AV53" s="334"/>
    </row>
    <row r="54" spans="43:48" ht="15" customHeight="1">
      <c r="AQ54" s="11">
        <v>1996</v>
      </c>
      <c r="AU54" s="334">
        <v>200.3</v>
      </c>
      <c r="AV54" s="334"/>
    </row>
    <row r="55" spans="43:48" ht="15" customHeight="1">
      <c r="AQ55" s="11">
        <v>1997</v>
      </c>
      <c r="AU55" s="334">
        <v>184.78</v>
      </c>
      <c r="AV55" s="334"/>
    </row>
    <row r="56" spans="43:48" ht="15" customHeight="1">
      <c r="AQ56" s="11">
        <v>1998</v>
      </c>
      <c r="AU56" s="334">
        <v>175.82</v>
      </c>
      <c r="AV56" s="334"/>
    </row>
    <row r="57" spans="43:48" ht="15" customHeight="1">
      <c r="AQ57" s="11">
        <v>1999</v>
      </c>
      <c r="AU57" s="334">
        <v>167.74</v>
      </c>
      <c r="AV57" s="334"/>
    </row>
    <row r="58" spans="43:48" ht="15" customHeight="1">
      <c r="AQ58" s="11">
        <v>2000</v>
      </c>
      <c r="AU58" s="403">
        <v>178.82</v>
      </c>
      <c r="AV58" s="334"/>
    </row>
    <row r="59" spans="43:48" ht="15" customHeight="1">
      <c r="AQ59" s="11">
        <v>2001</v>
      </c>
      <c r="AU59" s="403">
        <v>190.86</v>
      </c>
      <c r="AV59" s="334"/>
    </row>
    <row r="60" spans="43:48" ht="15" customHeight="1">
      <c r="AQ60" s="11">
        <v>2002</v>
      </c>
      <c r="AU60" s="403">
        <v>166.24</v>
      </c>
      <c r="AV60" s="334"/>
    </row>
    <row r="61" spans="43:48" ht="15" customHeight="1">
      <c r="AQ61" s="11">
        <v>2003</v>
      </c>
      <c r="AU61" s="403">
        <v>183.15</v>
      </c>
      <c r="AV61" s="334"/>
    </row>
    <row r="62" spans="43:48" ht="15" customHeight="1">
      <c r="AQ62" s="11">
        <v>2004</v>
      </c>
      <c r="AU62" s="403">
        <v>188.88</v>
      </c>
      <c r="AV62" s="334"/>
    </row>
    <row r="63" spans="43:48" ht="15" customHeight="1">
      <c r="AQ63" s="11">
        <v>2005</v>
      </c>
      <c r="AU63" s="403">
        <v>188.13</v>
      </c>
      <c r="AV63" s="334"/>
    </row>
    <row r="64" spans="43:48" ht="15" customHeight="1">
      <c r="AQ64" s="11">
        <v>2006</v>
      </c>
      <c r="AU64" s="403">
        <v>180.48</v>
      </c>
      <c r="AV64" s="334"/>
    </row>
    <row r="65" spans="43:48" ht="15" customHeight="1">
      <c r="AQ65" s="11">
        <v>2007</v>
      </c>
      <c r="AU65" s="403">
        <v>245.85</v>
      </c>
      <c r="AV65" s="334"/>
    </row>
    <row r="66" spans="43:48" ht="15" customHeight="1">
      <c r="AQ66" s="11">
        <v>2008</v>
      </c>
      <c r="AU66" s="403">
        <v>256.46</v>
      </c>
      <c r="AV66" s="334"/>
    </row>
    <row r="67" spans="43:48" ht="15" customHeight="1">
      <c r="AQ67" s="11">
        <v>2009</v>
      </c>
      <c r="AU67" s="403">
        <v>194.5</v>
      </c>
      <c r="AV67" s="334"/>
    </row>
    <row r="68" spans="43:48" ht="15" customHeight="1">
      <c r="AQ68" s="11">
        <v>2010</v>
      </c>
      <c r="AU68" s="403">
        <v>216.04</v>
      </c>
      <c r="AV68" s="334"/>
    </row>
    <row r="69" spans="43:48" ht="15" customHeight="1">
      <c r="AQ69" s="11">
        <v>2011</v>
      </c>
      <c r="AU69" s="403">
        <v>227.52</v>
      </c>
      <c r="AV69" s="334"/>
    </row>
    <row r="70" spans="43:48" ht="15" customHeight="1">
      <c r="AQ70" s="11">
        <v>2012</v>
      </c>
      <c r="AU70" s="403">
        <v>228.85</v>
      </c>
      <c r="AV70" s="334"/>
    </row>
    <row r="71" spans="43:48" ht="15" customHeight="1">
      <c r="AQ71" s="11">
        <v>2013</v>
      </c>
      <c r="AU71" s="403">
        <v>237.53</v>
      </c>
      <c r="AV71" s="334"/>
    </row>
    <row r="72" spans="43:48" ht="12.75">
      <c r="AQ72" s="11">
        <v>2014</v>
      </c>
      <c r="AU72" s="403">
        <v>252.32</v>
      </c>
      <c r="AV72" s="334"/>
    </row>
    <row r="73" spans="43:48" ht="12.75">
      <c r="AQ73" s="11">
        <v>2015</v>
      </c>
      <c r="AU73" s="403">
        <v>218.4</v>
      </c>
      <c r="AV73" s="334"/>
    </row>
    <row r="74" spans="43:48" ht="12.75">
      <c r="AQ74" s="11">
        <v>2016</v>
      </c>
      <c r="AU74" s="403">
        <v>207.47</v>
      </c>
      <c r="AV74" s="334"/>
    </row>
    <row r="75" spans="43:48" ht="12.75">
      <c r="AQ75" s="11">
        <v>2017</v>
      </c>
      <c r="AU75" s="403">
        <v>229.2</v>
      </c>
      <c r="AV75" s="334"/>
    </row>
    <row r="82" spans="30:42" ht="12.75">
      <c r="AD82" s="334">
        <v>154.63</v>
      </c>
      <c r="AE82" s="334">
        <v>159.96</v>
      </c>
      <c r="AF82" s="334">
        <v>162.43</v>
      </c>
      <c r="AG82" s="334">
        <v>165.07</v>
      </c>
      <c r="AH82" s="334">
        <v>176.22</v>
      </c>
      <c r="AI82" s="334">
        <v>181.64</v>
      </c>
      <c r="AJ82" s="334">
        <v>180.7</v>
      </c>
      <c r="AK82" s="334">
        <v>179.03</v>
      </c>
      <c r="AL82" s="334">
        <v>179.14</v>
      </c>
      <c r="AM82" s="334">
        <v>186.47</v>
      </c>
      <c r="AN82" s="334">
        <v>189.26</v>
      </c>
      <c r="AO82" s="334">
        <v>188.62</v>
      </c>
      <c r="AP82" s="334">
        <v>176.28</v>
      </c>
    </row>
    <row r="83" spans="30:42" ht="12.75">
      <c r="AD83" s="334">
        <v>188.74</v>
      </c>
      <c r="AE83" s="334">
        <v>190.38</v>
      </c>
      <c r="AF83" s="334">
        <v>195.37</v>
      </c>
      <c r="AG83" s="334">
        <v>196.18</v>
      </c>
      <c r="AH83" s="334">
        <v>197.87</v>
      </c>
      <c r="AI83" s="334">
        <v>197.05</v>
      </c>
      <c r="AJ83" s="334">
        <v>195.64</v>
      </c>
      <c r="AK83" s="334">
        <v>193.95</v>
      </c>
      <c r="AL83" s="334">
        <v>187.87</v>
      </c>
      <c r="AM83" s="334">
        <v>181.71</v>
      </c>
      <c r="AN83" s="334">
        <v>177.11</v>
      </c>
      <c r="AO83" s="334">
        <v>171.8</v>
      </c>
      <c r="AP83" s="334">
        <v>188.16</v>
      </c>
    </row>
    <row r="84" spans="30:42" ht="12.75">
      <c r="AD84" s="334">
        <v>171.65</v>
      </c>
      <c r="AE84" s="334">
        <v>174.01</v>
      </c>
      <c r="AF84" s="334">
        <v>173.32</v>
      </c>
      <c r="AG84" s="334">
        <v>170.73</v>
      </c>
      <c r="AH84" s="334">
        <v>173.81</v>
      </c>
      <c r="AI84" s="334">
        <v>174.99</v>
      </c>
      <c r="AJ84" s="334">
        <v>171.69</v>
      </c>
      <c r="AK84" s="334">
        <v>169.31</v>
      </c>
      <c r="AL84" s="334">
        <v>159.38</v>
      </c>
      <c r="AM84" s="334">
        <v>150.13</v>
      </c>
      <c r="AN84" s="334">
        <v>146</v>
      </c>
      <c r="AO84" s="334">
        <v>146.86</v>
      </c>
      <c r="AP84" s="334">
        <v>163.89</v>
      </c>
    </row>
    <row r="85" spans="30:42" ht="12.75">
      <c r="AD85" s="334">
        <v>152.04</v>
      </c>
      <c r="AE85" s="334">
        <v>157.28</v>
      </c>
      <c r="AF85" s="334">
        <v>161.17</v>
      </c>
      <c r="AG85" s="334">
        <v>165.22</v>
      </c>
      <c r="AH85" s="334">
        <v>179.15</v>
      </c>
      <c r="AI85" s="334">
        <v>194.63</v>
      </c>
      <c r="AJ85" s="334">
        <v>197.33</v>
      </c>
      <c r="AK85" s="334">
        <v>196.69</v>
      </c>
      <c r="AL85" s="334">
        <v>193.65</v>
      </c>
      <c r="AM85" s="334">
        <v>191.45</v>
      </c>
      <c r="AN85" s="334">
        <v>188.67</v>
      </c>
      <c r="AO85" s="334">
        <v>187.37</v>
      </c>
      <c r="AP85" s="334">
        <v>180.55</v>
      </c>
    </row>
    <row r="86" spans="30:42" ht="12.75">
      <c r="AD86" s="334">
        <v>187.68</v>
      </c>
      <c r="AE86" s="334">
        <v>186.28</v>
      </c>
      <c r="AF86" s="334">
        <v>183.19</v>
      </c>
      <c r="AG86" s="334">
        <v>182.8</v>
      </c>
      <c r="AH86" s="334">
        <v>189.48</v>
      </c>
      <c r="AI86" s="334">
        <v>195.54</v>
      </c>
      <c r="AJ86" s="334">
        <v>193.93</v>
      </c>
      <c r="AK86" s="334">
        <v>191.54</v>
      </c>
      <c r="AL86" s="334">
        <v>188.56</v>
      </c>
      <c r="AM86" s="334">
        <v>185.44</v>
      </c>
      <c r="AN86" s="334">
        <v>180.52</v>
      </c>
      <c r="AO86" s="334">
        <v>176.75</v>
      </c>
      <c r="AP86" s="334">
        <v>186.2</v>
      </c>
    </row>
    <row r="87" spans="30:42" ht="12.75">
      <c r="AD87" s="334">
        <v>177.51</v>
      </c>
      <c r="AE87" s="334">
        <v>181.02</v>
      </c>
      <c r="AF87" s="334">
        <v>184.62</v>
      </c>
      <c r="AG87" s="334">
        <v>185.71</v>
      </c>
      <c r="AH87" s="334">
        <v>192.09</v>
      </c>
      <c r="AI87" s="334">
        <v>199.25</v>
      </c>
      <c r="AJ87" s="334">
        <v>196.49</v>
      </c>
      <c r="AK87" s="334">
        <v>195.02</v>
      </c>
      <c r="AL87" s="334">
        <v>189.85</v>
      </c>
      <c r="AM87" s="334">
        <v>180.55</v>
      </c>
      <c r="AN87" s="334">
        <v>178.06</v>
      </c>
      <c r="AO87" s="334">
        <v>178.56</v>
      </c>
      <c r="AP87" s="334">
        <v>185.46</v>
      </c>
    </row>
    <row r="88" spans="30:42" ht="12.75">
      <c r="AD88" s="334">
        <v>180</v>
      </c>
      <c r="AE88" s="334">
        <v>181.92</v>
      </c>
      <c r="AF88" s="334">
        <v>186.13</v>
      </c>
      <c r="AG88" s="334">
        <v>187.45</v>
      </c>
      <c r="AH88" s="334">
        <v>188.73</v>
      </c>
      <c r="AI88" s="334">
        <v>188.67</v>
      </c>
      <c r="AJ88" s="334">
        <v>186.05</v>
      </c>
      <c r="AK88" s="334">
        <v>184.1</v>
      </c>
      <c r="AL88" s="334">
        <v>169.47</v>
      </c>
      <c r="AM88" s="334">
        <v>166</v>
      </c>
      <c r="AN88" s="334">
        <v>165.29</v>
      </c>
      <c r="AO88" s="334">
        <v>165.01</v>
      </c>
      <c r="AP88" s="334">
        <v>177.92</v>
      </c>
    </row>
    <row r="89" spans="30:42" ht="12.75">
      <c r="AD89" s="334">
        <v>169.27</v>
      </c>
      <c r="AE89" s="334">
        <v>176.14</v>
      </c>
      <c r="AF89" s="334">
        <v>191.92</v>
      </c>
      <c r="AG89" s="334">
        <v>206.91</v>
      </c>
      <c r="AH89" s="334">
        <v>245.21</v>
      </c>
      <c r="AI89" s="334">
        <v>265.09</v>
      </c>
      <c r="AJ89" s="334">
        <v>277.66</v>
      </c>
      <c r="AK89" s="334">
        <v>278.91</v>
      </c>
      <c r="AL89" s="334">
        <v>274.43</v>
      </c>
      <c r="AM89" s="334">
        <v>271.99</v>
      </c>
      <c r="AN89" s="334">
        <v>274.07</v>
      </c>
      <c r="AO89" s="334">
        <v>267.93</v>
      </c>
      <c r="AP89" s="334">
        <v>242.37</v>
      </c>
    </row>
    <row r="90" spans="30:42" ht="12.75">
      <c r="AD90" s="334">
        <v>261.35</v>
      </c>
      <c r="AE90" s="334">
        <v>262.19</v>
      </c>
      <c r="AF90" s="334">
        <v>266.71</v>
      </c>
      <c r="AG90" s="334">
        <v>270.66</v>
      </c>
      <c r="AH90" s="334">
        <v>272.69</v>
      </c>
      <c r="AI90" s="334">
        <v>269.64</v>
      </c>
      <c r="AJ90" s="334">
        <v>263.37</v>
      </c>
      <c r="AK90" s="334">
        <v>259.31</v>
      </c>
      <c r="AL90" s="334">
        <v>255.3</v>
      </c>
      <c r="AM90" s="334">
        <v>237.19</v>
      </c>
      <c r="AN90" s="334">
        <v>230.49</v>
      </c>
      <c r="AO90" s="334">
        <v>211.35</v>
      </c>
      <c r="AP90" s="334">
        <v>252.83</v>
      </c>
    </row>
    <row r="91" spans="30:42" ht="12.75">
      <c r="AD91" s="334">
        <v>201.89</v>
      </c>
      <c r="AE91" s="334">
        <v>199.91</v>
      </c>
      <c r="AF91" s="334">
        <v>190.12</v>
      </c>
      <c r="AG91" s="334">
        <v>189.41</v>
      </c>
      <c r="AH91" s="334">
        <v>197.66</v>
      </c>
      <c r="AI91" s="334">
        <v>197.77</v>
      </c>
      <c r="AJ91" s="334">
        <v>195.83</v>
      </c>
      <c r="AK91" s="334">
        <v>193.08</v>
      </c>
      <c r="AL91" s="334">
        <v>181.54</v>
      </c>
      <c r="AM91" s="334">
        <v>183.12</v>
      </c>
      <c r="AN91" s="334">
        <v>184.91</v>
      </c>
      <c r="AO91" s="334">
        <v>191.63</v>
      </c>
      <c r="AP91" s="334">
        <v>191.74</v>
      </c>
    </row>
    <row r="92" spans="30:42" ht="12.75">
      <c r="AD92" s="334">
        <v>201.22</v>
      </c>
      <c r="AE92" s="334">
        <v>203.61</v>
      </c>
      <c r="AF92" s="334">
        <v>206.17</v>
      </c>
      <c r="AG92" s="334">
        <v>209.08</v>
      </c>
      <c r="AH92" s="334">
        <v>230.63</v>
      </c>
      <c r="AI92" s="334">
        <v>228.98</v>
      </c>
      <c r="AJ92" s="334">
        <v>229.83</v>
      </c>
      <c r="AK92" s="334">
        <v>225.92</v>
      </c>
      <c r="AL92" s="334">
        <v>220.49</v>
      </c>
      <c r="AM92" s="334">
        <v>208.3</v>
      </c>
      <c r="AN92" s="334">
        <v>206.81</v>
      </c>
      <c r="AO92" s="334">
        <v>204.86</v>
      </c>
      <c r="AP92" s="334">
        <v>212.98</v>
      </c>
    </row>
    <row r="93" spans="30:42" ht="12.75">
      <c r="AD93" s="334">
        <v>204.88</v>
      </c>
      <c r="AE93" s="334">
        <v>209.11</v>
      </c>
      <c r="AF93" s="334">
        <v>229.61</v>
      </c>
      <c r="AG93" s="334">
        <v>233.7</v>
      </c>
      <c r="AH93" s="334">
        <v>237.63</v>
      </c>
      <c r="AI93" s="334">
        <v>234.25</v>
      </c>
      <c r="AJ93" s="334">
        <v>232.07</v>
      </c>
      <c r="AK93" s="334">
        <v>231.23</v>
      </c>
      <c r="AL93" s="334">
        <v>226.36</v>
      </c>
      <c r="AM93" s="334">
        <v>224.29</v>
      </c>
      <c r="AN93" s="334">
        <v>221.82</v>
      </c>
      <c r="AO93" s="334">
        <v>218.34</v>
      </c>
      <c r="AP93" s="334">
        <v>224.29</v>
      </c>
    </row>
    <row r="94" spans="30:42" ht="12.75">
      <c r="AD94" s="334">
        <v>216.72</v>
      </c>
      <c r="AE94" s="334">
        <v>223.85</v>
      </c>
      <c r="AF94" s="334">
        <v>228.09</v>
      </c>
      <c r="AG94" s="334">
        <v>233.36</v>
      </c>
      <c r="AH94" s="334">
        <v>236.78</v>
      </c>
      <c r="AI94" s="334">
        <v>235.53</v>
      </c>
      <c r="AJ94" s="334">
        <v>233.29</v>
      </c>
      <c r="AK94" s="334">
        <v>230.81</v>
      </c>
      <c r="AL94" s="334">
        <v>224.07</v>
      </c>
      <c r="AM94" s="334">
        <v>220.12</v>
      </c>
      <c r="AN94" s="334">
        <v>217.95</v>
      </c>
      <c r="AO94" s="334">
        <v>219.73</v>
      </c>
      <c r="AP94" s="334">
        <v>225.6</v>
      </c>
    </row>
    <row r="95" spans="30:42" ht="12.75">
      <c r="AD95" s="334">
        <v>216.03</v>
      </c>
      <c r="AE95" s="334">
        <v>218.97</v>
      </c>
      <c r="AF95" s="334">
        <v>228.03</v>
      </c>
      <c r="AG95" s="334">
        <v>231.87</v>
      </c>
      <c r="AH95" s="334">
        <v>255.99</v>
      </c>
      <c r="AI95" s="334">
        <v>260.48</v>
      </c>
      <c r="AJ95" s="334">
        <v>257.55</v>
      </c>
      <c r="AK95" s="334">
        <v>254.51</v>
      </c>
      <c r="AL95" s="334">
        <v>231.39</v>
      </c>
      <c r="AM95" s="334">
        <v>228.94</v>
      </c>
      <c r="AN95" s="334">
        <v>228.61</v>
      </c>
      <c r="AO95" s="334">
        <v>225.42</v>
      </c>
      <c r="AP95" s="334">
        <v>234.16</v>
      </c>
    </row>
    <row r="96" spans="30:42" ht="12.75">
      <c r="AD96" s="334">
        <v>239.34</v>
      </c>
      <c r="AE96" s="334">
        <v>245.65</v>
      </c>
      <c r="AF96" s="334">
        <v>253.87</v>
      </c>
      <c r="AG96" s="334">
        <v>257.31</v>
      </c>
      <c r="AH96" s="334">
        <v>268.72</v>
      </c>
      <c r="AI96" s="334">
        <v>266.89</v>
      </c>
      <c r="AJ96" s="334">
        <v>261.23</v>
      </c>
      <c r="AK96" s="334">
        <v>259.72</v>
      </c>
      <c r="AL96" s="334">
        <v>249.02</v>
      </c>
      <c r="AM96" s="334">
        <v>241.94</v>
      </c>
      <c r="AN96" s="334">
        <v>235.19</v>
      </c>
      <c r="AO96" s="334">
        <v>232.8</v>
      </c>
      <c r="AP96" s="334">
        <v>248.74</v>
      </c>
    </row>
    <row r="97" spans="30:42" ht="12.75">
      <c r="AD97" s="334">
        <v>218.91</v>
      </c>
      <c r="AE97" s="334">
        <v>218.45</v>
      </c>
      <c r="AF97" s="334">
        <v>225.48</v>
      </c>
      <c r="AG97" s="334">
        <v>230.13</v>
      </c>
      <c r="AH97" s="334">
        <v>238.07</v>
      </c>
      <c r="AI97" s="334">
        <v>238.33</v>
      </c>
      <c r="AJ97" s="334">
        <v>235.32</v>
      </c>
      <c r="AK97" s="334">
        <v>225.47</v>
      </c>
      <c r="AL97" s="334">
        <v>206.54</v>
      </c>
      <c r="AM97" s="334">
        <v>197.28</v>
      </c>
      <c r="AN97" s="334">
        <v>196.46</v>
      </c>
      <c r="AO97" s="334">
        <v>191.35</v>
      </c>
      <c r="AP97" s="334">
        <v>215.3</v>
      </c>
    </row>
    <row r="98" spans="30:42" ht="12.75">
      <c r="AD98" s="334">
        <v>192.75</v>
      </c>
      <c r="AE98" s="334">
        <v>197.86</v>
      </c>
      <c r="AF98" s="334">
        <v>206.86</v>
      </c>
      <c r="AG98" s="334">
        <v>217.67</v>
      </c>
      <c r="AH98" s="334">
        <v>216.26</v>
      </c>
      <c r="AI98" s="334">
        <v>216.85</v>
      </c>
      <c r="AJ98" s="334">
        <v>215.87</v>
      </c>
      <c r="AK98" s="334">
        <v>212.12</v>
      </c>
      <c r="AL98" s="334">
        <v>203.32</v>
      </c>
      <c r="AM98" s="333" t="s">
        <v>444</v>
      </c>
      <c r="AN98" s="333" t="s">
        <v>444</v>
      </c>
      <c r="AO98" s="333" t="s">
        <v>444</v>
      </c>
      <c r="AP98" s="334">
        <v>207.57</v>
      </c>
    </row>
  </sheetData>
  <sheetProtection/>
  <mergeCells count="1">
    <mergeCell ref="A48:F48"/>
  </mergeCells>
  <printOptions horizontalCentered="1"/>
  <pageMargins left="0.5905511811023623" right="0.5905511811023623" top="1.062992125984252" bottom="0.7874015748031497" header="0.5118110236220472" footer="0.1968503937007874"/>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S46"/>
  <sheetViews>
    <sheetView view="pageBreakPreview" zoomScaleNormal="80" zoomScaleSheetLayoutView="100" zoomScalePageLayoutView="0" workbookViewId="0" topLeftCell="A1">
      <selection activeCell="B15" sqref="B15:E15"/>
    </sheetView>
  </sheetViews>
  <sheetFormatPr defaultColWidth="10.90625" defaultRowHeight="18"/>
  <cols>
    <col min="1" max="1" width="20.90625" style="11" customWidth="1"/>
    <col min="2" max="5" width="11.453125" style="11" customWidth="1"/>
    <col min="6" max="6" width="10.90625" style="11" customWidth="1"/>
    <col min="7" max="16384" width="10.90625" style="11" customWidth="1"/>
  </cols>
  <sheetData>
    <row r="1" spans="1:5" ht="15" customHeight="1">
      <c r="A1" s="490" t="s">
        <v>558</v>
      </c>
      <c r="B1" s="490"/>
      <c r="C1" s="490"/>
      <c r="D1" s="490"/>
      <c r="E1" s="490"/>
    </row>
    <row r="2" ht="15" customHeight="1"/>
    <row r="3" spans="1:5" ht="15" customHeight="1">
      <c r="A3" s="517" t="s">
        <v>8</v>
      </c>
      <c r="B3" s="517"/>
      <c r="C3" s="517"/>
      <c r="D3" s="517"/>
      <c r="E3" s="517"/>
    </row>
    <row r="4" spans="1:5" ht="15" customHeight="1">
      <c r="A4" s="495" t="s">
        <v>124</v>
      </c>
      <c r="B4" s="482" t="s">
        <v>125</v>
      </c>
      <c r="C4" s="518" t="s">
        <v>547</v>
      </c>
      <c r="D4" s="519"/>
      <c r="E4" s="90" t="s">
        <v>88</v>
      </c>
    </row>
    <row r="5" spans="1:5" ht="15" customHeight="1">
      <c r="A5" s="496"/>
      <c r="B5" s="510"/>
      <c r="C5" s="88">
        <v>2016</v>
      </c>
      <c r="D5" s="91">
        <v>2017</v>
      </c>
      <c r="E5" s="92" t="s">
        <v>462</v>
      </c>
    </row>
    <row r="6" spans="1:5" ht="15" customHeight="1">
      <c r="A6" s="93"/>
      <c r="B6" s="94"/>
      <c r="C6" s="32"/>
      <c r="D6" s="94"/>
      <c r="E6" s="94"/>
    </row>
    <row r="7" spans="1:5" ht="15" customHeight="1">
      <c r="A7" s="34" t="s">
        <v>126</v>
      </c>
      <c r="B7" s="36" t="s">
        <v>315</v>
      </c>
      <c r="C7" s="72">
        <v>1240674577</v>
      </c>
      <c r="D7" s="95">
        <v>1277295990</v>
      </c>
      <c r="E7" s="217">
        <f>+D7/C7*100-100</f>
        <v>2.951733974315161</v>
      </c>
    </row>
    <row r="8" spans="1:5" ht="15" customHeight="1">
      <c r="A8" s="34"/>
      <c r="B8" s="36"/>
      <c r="C8" s="97"/>
      <c r="D8" s="97"/>
      <c r="E8" s="96"/>
    </row>
    <row r="9" spans="1:5" ht="15" customHeight="1">
      <c r="A9" s="34" t="s">
        <v>127</v>
      </c>
      <c r="B9" s="36" t="s">
        <v>315</v>
      </c>
      <c r="C9" s="97">
        <f>SUM(C10:C15)</f>
        <v>290420476</v>
      </c>
      <c r="D9" s="97">
        <f>SUM(D10:D15)</f>
        <v>283838123</v>
      </c>
      <c r="E9" s="96">
        <f aca="true" t="shared" si="0" ref="E9:E14">+D9/C9*100-100</f>
        <v>-2.2664906726480183</v>
      </c>
    </row>
    <row r="10" spans="1:5" ht="15" customHeight="1">
      <c r="A10" s="34" t="s">
        <v>285</v>
      </c>
      <c r="B10" s="36" t="s">
        <v>315</v>
      </c>
      <c r="C10" s="97">
        <v>1692386</v>
      </c>
      <c r="D10" s="97">
        <v>49573</v>
      </c>
      <c r="E10" s="96">
        <f t="shared" si="0"/>
        <v>-97.0708219046955</v>
      </c>
    </row>
    <row r="11" spans="1:5" ht="15" customHeight="1">
      <c r="A11" s="34" t="s">
        <v>286</v>
      </c>
      <c r="B11" s="36" t="s">
        <v>315</v>
      </c>
      <c r="C11" s="97">
        <v>14343340</v>
      </c>
      <c r="D11" s="97">
        <v>14840050</v>
      </c>
      <c r="E11" s="96">
        <f t="shared" si="0"/>
        <v>3.4630009467808662</v>
      </c>
    </row>
    <row r="12" spans="1:5" ht="15" customHeight="1">
      <c r="A12" s="34" t="s">
        <v>287</v>
      </c>
      <c r="B12" s="36" t="s">
        <v>315</v>
      </c>
      <c r="C12" s="97">
        <v>1386124</v>
      </c>
      <c r="D12" s="97">
        <v>1104002</v>
      </c>
      <c r="E12" s="96">
        <f t="shared" si="0"/>
        <v>-20.35330172480961</v>
      </c>
    </row>
    <row r="13" spans="1:5" ht="15" customHeight="1">
      <c r="A13" s="34" t="s">
        <v>288</v>
      </c>
      <c r="B13" s="36" t="s">
        <v>315</v>
      </c>
      <c r="C13" s="260">
        <v>75672901</v>
      </c>
      <c r="D13" s="260">
        <v>64315436</v>
      </c>
      <c r="E13" s="96">
        <f t="shared" si="0"/>
        <v>-15.008629046744232</v>
      </c>
    </row>
    <row r="14" spans="1:5" ht="15" customHeight="1">
      <c r="A14" s="34" t="s">
        <v>289</v>
      </c>
      <c r="B14" s="36" t="s">
        <v>315</v>
      </c>
      <c r="C14" s="260">
        <v>52078354</v>
      </c>
      <c r="D14" s="260">
        <v>48957147</v>
      </c>
      <c r="E14" s="96">
        <f t="shared" si="0"/>
        <v>-5.993290417742472</v>
      </c>
    </row>
    <row r="15" spans="1:5" ht="15" customHeight="1">
      <c r="A15" s="34" t="s">
        <v>290</v>
      </c>
      <c r="B15" s="36" t="s">
        <v>315</v>
      </c>
      <c r="C15" s="261">
        <v>145247371</v>
      </c>
      <c r="D15" s="261">
        <v>154571915</v>
      </c>
      <c r="E15" s="96">
        <f aca="true" t="shared" si="1" ref="E15:E34">+D15/C15*100-100</f>
        <v>6.419767831804691</v>
      </c>
    </row>
    <row r="16" spans="1:5" ht="15" customHeight="1">
      <c r="A16" s="34"/>
      <c r="B16" s="36"/>
      <c r="C16" s="260"/>
      <c r="D16" s="260"/>
      <c r="E16" s="96"/>
    </row>
    <row r="17" spans="1:5" ht="15" customHeight="1">
      <c r="A17" s="34" t="s">
        <v>128</v>
      </c>
      <c r="B17" s="36" t="s">
        <v>314</v>
      </c>
      <c r="C17" s="262">
        <f>SUM(C18:C22)</f>
        <v>43143182</v>
      </c>
      <c r="D17" s="262">
        <f>SUM(D18:D22)</f>
        <v>45399071</v>
      </c>
      <c r="E17" s="96">
        <f t="shared" si="1"/>
        <v>5.228842415934935</v>
      </c>
    </row>
    <row r="18" spans="1:5" ht="15" customHeight="1">
      <c r="A18" s="34" t="s">
        <v>291</v>
      </c>
      <c r="B18" s="36" t="s">
        <v>314</v>
      </c>
      <c r="C18" s="41">
        <v>1105425</v>
      </c>
      <c r="D18" s="97">
        <v>1014225</v>
      </c>
      <c r="E18" s="96">
        <f t="shared" si="1"/>
        <v>-8.250220503426291</v>
      </c>
    </row>
    <row r="19" spans="1:5" ht="15" customHeight="1">
      <c r="A19" s="34" t="s">
        <v>292</v>
      </c>
      <c r="B19" s="36" t="s">
        <v>314</v>
      </c>
      <c r="C19" s="41">
        <v>11245579</v>
      </c>
      <c r="D19" s="97">
        <v>14271338</v>
      </c>
      <c r="E19" s="96">
        <f t="shared" si="1"/>
        <v>26.90620909781525</v>
      </c>
    </row>
    <row r="20" spans="1:5" ht="15" customHeight="1">
      <c r="A20" s="34" t="s">
        <v>293</v>
      </c>
      <c r="B20" s="36" t="s">
        <v>314</v>
      </c>
      <c r="C20" s="41">
        <v>2480834</v>
      </c>
      <c r="D20" s="97">
        <v>437832</v>
      </c>
      <c r="E20" s="96">
        <f t="shared" si="1"/>
        <v>-82.3514189179929</v>
      </c>
    </row>
    <row r="21" spans="1:5" ht="15" customHeight="1">
      <c r="A21" s="34" t="s">
        <v>294</v>
      </c>
      <c r="B21" s="36" t="s">
        <v>314</v>
      </c>
      <c r="C21" s="41">
        <v>13737163</v>
      </c>
      <c r="D21" s="97">
        <v>13565682</v>
      </c>
      <c r="E21" s="96">
        <f t="shared" si="1"/>
        <v>-1.248299958295604</v>
      </c>
    </row>
    <row r="22" spans="1:5" ht="15" customHeight="1">
      <c r="A22" s="34" t="s">
        <v>295</v>
      </c>
      <c r="B22" s="36" t="s">
        <v>314</v>
      </c>
      <c r="C22" s="41">
        <v>14574181</v>
      </c>
      <c r="D22" s="97">
        <v>16109994</v>
      </c>
      <c r="E22" s="96">
        <f t="shared" si="1"/>
        <v>10.53790261010208</v>
      </c>
    </row>
    <row r="23" spans="1:5" ht="15" customHeight="1">
      <c r="A23" s="34"/>
      <c r="B23" s="36"/>
      <c r="C23" s="41"/>
      <c r="D23" s="97"/>
      <c r="E23" s="96"/>
    </row>
    <row r="24" spans="1:5" ht="15" customHeight="1">
      <c r="A24" s="34" t="s">
        <v>129</v>
      </c>
      <c r="B24" s="36" t="s">
        <v>314</v>
      </c>
      <c r="C24" s="41">
        <v>11117142</v>
      </c>
      <c r="D24" s="97">
        <v>10291905</v>
      </c>
      <c r="E24" s="96">
        <f t="shared" si="1"/>
        <v>-7.423103887671843</v>
      </c>
    </row>
    <row r="25" spans="1:7" ht="15" customHeight="1">
      <c r="A25" s="34" t="s">
        <v>130</v>
      </c>
      <c r="B25" s="36" t="s">
        <v>314</v>
      </c>
      <c r="C25" s="41">
        <v>53997230</v>
      </c>
      <c r="D25" s="97">
        <v>57955550</v>
      </c>
      <c r="E25" s="96">
        <f t="shared" si="1"/>
        <v>7.330598254762322</v>
      </c>
      <c r="G25" s="48"/>
    </row>
    <row r="26" spans="1:5" ht="15" customHeight="1">
      <c r="A26" s="34"/>
      <c r="B26" s="36"/>
      <c r="C26" s="41"/>
      <c r="D26" s="97"/>
      <c r="E26" s="96"/>
    </row>
    <row r="27" spans="1:5" ht="15" customHeight="1">
      <c r="A27" s="34" t="s">
        <v>131</v>
      </c>
      <c r="B27" s="36" t="s">
        <v>315</v>
      </c>
      <c r="C27" s="41">
        <v>169526160</v>
      </c>
      <c r="D27" s="97">
        <v>158706857</v>
      </c>
      <c r="E27" s="96">
        <f t="shared" si="1"/>
        <v>-6.382084629298518</v>
      </c>
    </row>
    <row r="28" spans="1:5" ht="15" customHeight="1">
      <c r="A28" s="34"/>
      <c r="B28" s="36"/>
      <c r="C28" s="41"/>
      <c r="D28" s="97"/>
      <c r="E28" s="96"/>
    </row>
    <row r="29" spans="1:5" ht="15" customHeight="1">
      <c r="A29" s="34" t="s">
        <v>261</v>
      </c>
      <c r="B29" s="36" t="s">
        <v>315</v>
      </c>
      <c r="C29" s="41">
        <v>8936124</v>
      </c>
      <c r="D29" s="97">
        <v>7539973</v>
      </c>
      <c r="E29" s="96">
        <f t="shared" si="1"/>
        <v>-15.623675320530467</v>
      </c>
    </row>
    <row r="30" spans="1:5" ht="15" customHeight="1">
      <c r="A30" s="34" t="s">
        <v>132</v>
      </c>
      <c r="B30" s="36" t="s">
        <v>314</v>
      </c>
      <c r="C30" s="41">
        <v>18911596</v>
      </c>
      <c r="D30" s="97">
        <v>19517300</v>
      </c>
      <c r="E30" s="96">
        <f t="shared" si="1"/>
        <v>3.202817995900503</v>
      </c>
    </row>
    <row r="31" spans="1:5" ht="15" customHeight="1">
      <c r="A31" s="34" t="s">
        <v>205</v>
      </c>
      <c r="B31" s="36" t="s">
        <v>314</v>
      </c>
      <c r="C31" s="41">
        <v>14549751</v>
      </c>
      <c r="D31" s="97">
        <v>15347541</v>
      </c>
      <c r="E31" s="96">
        <f t="shared" si="1"/>
        <v>5.483186619482353</v>
      </c>
    </row>
    <row r="32" spans="1:5" ht="15" customHeight="1">
      <c r="A32" s="34" t="s">
        <v>134</v>
      </c>
      <c r="B32" s="36" t="s">
        <v>314</v>
      </c>
      <c r="C32" s="41">
        <v>14332125</v>
      </c>
      <c r="D32" s="97">
        <v>15956344</v>
      </c>
      <c r="E32" s="96">
        <f>+D32/C32*100-100</f>
        <v>11.332715839416679</v>
      </c>
    </row>
    <row r="33" spans="1:5" ht="15" customHeight="1">
      <c r="A33" s="34" t="s">
        <v>135</v>
      </c>
      <c r="B33" s="36" t="s">
        <v>314</v>
      </c>
      <c r="C33" s="41">
        <v>25538790</v>
      </c>
      <c r="D33" s="97">
        <v>26552174</v>
      </c>
      <c r="E33" s="96">
        <f>+D33/C33*100-100</f>
        <v>3.968018845058836</v>
      </c>
    </row>
    <row r="34" spans="1:5" ht="15" customHeight="1">
      <c r="A34" s="34" t="s">
        <v>136</v>
      </c>
      <c r="B34" s="36" t="s">
        <v>314</v>
      </c>
      <c r="C34" s="41">
        <v>21281796</v>
      </c>
      <c r="D34" s="97">
        <v>24072657</v>
      </c>
      <c r="E34" s="96">
        <f t="shared" si="1"/>
        <v>13.113841519766467</v>
      </c>
    </row>
    <row r="35" spans="1:5" ht="15" customHeight="1">
      <c r="A35" s="34"/>
      <c r="B35" s="79"/>
      <c r="C35" s="41"/>
      <c r="D35" s="41"/>
      <c r="E35" s="96"/>
    </row>
    <row r="36" spans="1:5" ht="15" customHeight="1">
      <c r="A36" s="515" t="s">
        <v>494</v>
      </c>
      <c r="B36" s="486"/>
      <c r="C36" s="486"/>
      <c r="D36" s="486"/>
      <c r="E36" s="516"/>
    </row>
    <row r="37" spans="1:5" ht="15" customHeight="1">
      <c r="A37" s="405" t="s">
        <v>391</v>
      </c>
      <c r="B37" s="33"/>
      <c r="C37" s="33"/>
      <c r="D37" s="33"/>
      <c r="E37" s="107"/>
    </row>
    <row r="38" spans="3:4" ht="12">
      <c r="C38" s="48"/>
      <c r="D38" s="48"/>
    </row>
    <row r="39" spans="1:19" ht="17.25" customHeight="1">
      <c r="A39" s="198"/>
      <c r="B39" s="198"/>
      <c r="C39" s="198"/>
      <c r="D39" s="198"/>
      <c r="E39" s="198"/>
      <c r="F39" s="194"/>
      <c r="G39" s="194"/>
      <c r="H39" s="194"/>
      <c r="I39" s="194"/>
      <c r="J39" s="194"/>
      <c r="K39" s="194"/>
      <c r="L39" s="194"/>
      <c r="M39" s="194"/>
      <c r="N39" s="194"/>
      <c r="O39" s="194"/>
      <c r="P39" s="194"/>
      <c r="Q39" s="194"/>
      <c r="R39" s="194"/>
      <c r="S39" s="194"/>
    </row>
    <row r="46" spans="1:5" ht="12.75">
      <c r="A46" s="463">
        <v>14</v>
      </c>
      <c r="B46" s="463"/>
      <c r="C46" s="463"/>
      <c r="D46" s="463"/>
      <c r="E46" s="463"/>
    </row>
  </sheetData>
  <sheetProtection/>
  <mergeCells count="7">
    <mergeCell ref="A46:E46"/>
    <mergeCell ref="A36:E36"/>
    <mergeCell ref="A1:E1"/>
    <mergeCell ref="A3:E3"/>
    <mergeCell ref="C4:D4"/>
    <mergeCell ref="A4:A5"/>
    <mergeCell ref="B4:B5"/>
  </mergeCells>
  <printOptions horizontalCentered="1"/>
  <pageMargins left="0.5905511811023623" right="0.5905511811023623" top="1.062992125984252" bottom="0.7874015748031497" header="0.5118110236220472" footer="0.1968503937007874"/>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S52"/>
  <sheetViews>
    <sheetView view="pageBreakPreview" zoomScaleNormal="80" zoomScaleSheetLayoutView="100" zoomScalePageLayoutView="0" workbookViewId="0" topLeftCell="A1">
      <selection activeCell="B15" sqref="B15:E15"/>
    </sheetView>
  </sheetViews>
  <sheetFormatPr defaultColWidth="10.90625" defaultRowHeight="18"/>
  <cols>
    <col min="1" max="1" width="20.90625" style="11" customWidth="1"/>
    <col min="2" max="5" width="11.453125" style="11" customWidth="1"/>
    <col min="6" max="16384" width="10.90625" style="11" customWidth="1"/>
  </cols>
  <sheetData>
    <row r="1" spans="1:5" ht="15" customHeight="1">
      <c r="A1" s="490" t="s">
        <v>496</v>
      </c>
      <c r="B1" s="490"/>
      <c r="C1" s="490"/>
      <c r="D1" s="490"/>
      <c r="E1" s="490"/>
    </row>
    <row r="2" ht="15" customHeight="1"/>
    <row r="3" spans="1:5" ht="15" customHeight="1">
      <c r="A3" s="517" t="s">
        <v>8</v>
      </c>
      <c r="B3" s="517"/>
      <c r="C3" s="517"/>
      <c r="D3" s="517"/>
      <c r="E3" s="517"/>
    </row>
    <row r="4" spans="1:5" ht="15" customHeight="1">
      <c r="A4" s="495" t="s">
        <v>124</v>
      </c>
      <c r="B4" s="482" t="s">
        <v>125</v>
      </c>
      <c r="C4" s="518" t="s">
        <v>547</v>
      </c>
      <c r="D4" s="519"/>
      <c r="E4" s="90" t="s">
        <v>88</v>
      </c>
    </row>
    <row r="5" spans="1:5" ht="15" customHeight="1">
      <c r="A5" s="496"/>
      <c r="B5" s="510"/>
      <c r="C5" s="88">
        <v>2016</v>
      </c>
      <c r="D5" s="91">
        <v>2017</v>
      </c>
      <c r="E5" s="92" t="s">
        <v>462</v>
      </c>
    </row>
    <row r="6" spans="1:5" ht="15" customHeight="1">
      <c r="A6" s="93"/>
      <c r="B6" s="94"/>
      <c r="C6" s="32"/>
      <c r="D6" s="94"/>
      <c r="E6" s="94"/>
    </row>
    <row r="7" spans="1:5" ht="15" customHeight="1">
      <c r="A7" s="34" t="s">
        <v>126</v>
      </c>
      <c r="B7" s="36" t="s">
        <v>315</v>
      </c>
      <c r="C7" s="72">
        <v>1165799696</v>
      </c>
      <c r="D7" s="95">
        <v>1197277315</v>
      </c>
      <c r="E7" s="217">
        <f>+D7/C7*100-100</f>
        <v>2.7000881118774913</v>
      </c>
    </row>
    <row r="8" spans="1:5" ht="15" customHeight="1">
      <c r="A8" s="34"/>
      <c r="B8" s="36"/>
      <c r="C8" s="97"/>
      <c r="D8" s="97"/>
      <c r="E8" s="96"/>
    </row>
    <row r="9" spans="1:5" ht="15" customHeight="1">
      <c r="A9" s="34" t="s">
        <v>127</v>
      </c>
      <c r="B9" s="36" t="s">
        <v>315</v>
      </c>
      <c r="C9" s="97">
        <f>SUM(C10:C15)</f>
        <v>290420476</v>
      </c>
      <c r="D9" s="97">
        <f>SUM(D10:D15)</f>
        <v>283838123</v>
      </c>
      <c r="E9" s="96">
        <f aca="true" t="shared" si="0" ref="E9:E34">+D9/C9*100-100</f>
        <v>-2.2664906726480183</v>
      </c>
    </row>
    <row r="10" spans="1:5" ht="15" customHeight="1">
      <c r="A10" s="34" t="s">
        <v>285</v>
      </c>
      <c r="B10" s="36" t="s">
        <v>315</v>
      </c>
      <c r="C10" s="97">
        <v>1692386</v>
      </c>
      <c r="D10" s="97">
        <v>49573</v>
      </c>
      <c r="E10" s="96">
        <f t="shared" si="0"/>
        <v>-97.0708219046955</v>
      </c>
    </row>
    <row r="11" spans="1:5" ht="15" customHeight="1">
      <c r="A11" s="34" t="s">
        <v>286</v>
      </c>
      <c r="B11" s="36" t="s">
        <v>315</v>
      </c>
      <c r="C11" s="97">
        <v>14343340</v>
      </c>
      <c r="D11" s="97">
        <v>14840050</v>
      </c>
      <c r="E11" s="96">
        <f t="shared" si="0"/>
        <v>3.4630009467808662</v>
      </c>
    </row>
    <row r="12" spans="1:5" ht="15" customHeight="1">
      <c r="A12" s="34" t="s">
        <v>287</v>
      </c>
      <c r="B12" s="36" t="s">
        <v>315</v>
      </c>
      <c r="C12" s="97">
        <v>1386124</v>
      </c>
      <c r="D12" s="97">
        <v>1104002</v>
      </c>
      <c r="E12" s="96">
        <f t="shared" si="0"/>
        <v>-20.35330172480961</v>
      </c>
    </row>
    <row r="13" spans="1:5" ht="15" customHeight="1">
      <c r="A13" s="34" t="s">
        <v>288</v>
      </c>
      <c r="B13" s="36" t="s">
        <v>315</v>
      </c>
      <c r="C13" s="260">
        <v>75672901</v>
      </c>
      <c r="D13" s="260">
        <v>64315436</v>
      </c>
      <c r="E13" s="96">
        <f t="shared" si="0"/>
        <v>-15.008629046744232</v>
      </c>
    </row>
    <row r="14" spans="1:5" ht="15" customHeight="1">
      <c r="A14" s="34" t="s">
        <v>289</v>
      </c>
      <c r="B14" s="36" t="s">
        <v>315</v>
      </c>
      <c r="C14" s="260">
        <v>52078354</v>
      </c>
      <c r="D14" s="260">
        <v>48957147</v>
      </c>
      <c r="E14" s="96">
        <f t="shared" si="0"/>
        <v>-5.993290417742472</v>
      </c>
    </row>
    <row r="15" spans="1:5" ht="15" customHeight="1">
      <c r="A15" s="34" t="s">
        <v>290</v>
      </c>
      <c r="B15" s="36" t="s">
        <v>315</v>
      </c>
      <c r="C15" s="261">
        <v>145247371</v>
      </c>
      <c r="D15" s="261">
        <v>154571915</v>
      </c>
      <c r="E15" s="96">
        <f t="shared" si="0"/>
        <v>6.419767831804691</v>
      </c>
    </row>
    <row r="16" spans="1:5" ht="15" customHeight="1">
      <c r="A16" s="34"/>
      <c r="B16" s="36"/>
      <c r="C16" s="260"/>
      <c r="D16" s="260"/>
      <c r="E16" s="96"/>
    </row>
    <row r="17" spans="1:5" ht="15" customHeight="1">
      <c r="A17" s="34" t="s">
        <v>128</v>
      </c>
      <c r="B17" s="36" t="s">
        <v>314</v>
      </c>
      <c r="C17" s="262">
        <f>SUM(C18:C22)</f>
        <v>43143182</v>
      </c>
      <c r="D17" s="262">
        <f>SUM(D18:D22)</f>
        <v>45399071</v>
      </c>
      <c r="E17" s="96">
        <f t="shared" si="0"/>
        <v>5.228842415934935</v>
      </c>
    </row>
    <row r="18" spans="1:5" ht="15" customHeight="1">
      <c r="A18" s="34" t="s">
        <v>291</v>
      </c>
      <c r="B18" s="36" t="s">
        <v>314</v>
      </c>
      <c r="C18" s="41">
        <v>1105425</v>
      </c>
      <c r="D18" s="97">
        <v>1014225</v>
      </c>
      <c r="E18" s="96">
        <f t="shared" si="0"/>
        <v>-8.250220503426291</v>
      </c>
    </row>
    <row r="19" spans="1:5" ht="15" customHeight="1">
      <c r="A19" s="34" t="s">
        <v>292</v>
      </c>
      <c r="B19" s="36" t="s">
        <v>314</v>
      </c>
      <c r="C19" s="41">
        <v>11245579</v>
      </c>
      <c r="D19" s="97">
        <v>14271338</v>
      </c>
      <c r="E19" s="96">
        <f t="shared" si="0"/>
        <v>26.90620909781525</v>
      </c>
    </row>
    <row r="20" spans="1:5" ht="15" customHeight="1">
      <c r="A20" s="34" t="s">
        <v>293</v>
      </c>
      <c r="B20" s="36" t="s">
        <v>314</v>
      </c>
      <c r="C20" s="41">
        <v>2480834</v>
      </c>
      <c r="D20" s="97">
        <v>437832</v>
      </c>
      <c r="E20" s="96">
        <f t="shared" si="0"/>
        <v>-82.3514189179929</v>
      </c>
    </row>
    <row r="21" spans="1:5" ht="15" customHeight="1">
      <c r="A21" s="34" t="s">
        <v>294</v>
      </c>
      <c r="B21" s="36" t="s">
        <v>314</v>
      </c>
      <c r="C21" s="41">
        <v>13737163</v>
      </c>
      <c r="D21" s="97">
        <v>13565682</v>
      </c>
      <c r="E21" s="96">
        <f t="shared" si="0"/>
        <v>-1.248299958295604</v>
      </c>
    </row>
    <row r="22" spans="1:5" ht="15" customHeight="1">
      <c r="A22" s="34" t="s">
        <v>295</v>
      </c>
      <c r="B22" s="36" t="s">
        <v>314</v>
      </c>
      <c r="C22" s="41">
        <v>14574181</v>
      </c>
      <c r="D22" s="97">
        <v>16109994</v>
      </c>
      <c r="E22" s="96">
        <f t="shared" si="0"/>
        <v>10.53790261010208</v>
      </c>
    </row>
    <row r="23" spans="1:5" ht="15" customHeight="1">
      <c r="A23" s="34"/>
      <c r="B23" s="36"/>
      <c r="C23" s="41"/>
      <c r="D23" s="97"/>
      <c r="E23" s="96"/>
    </row>
    <row r="24" spans="1:5" ht="15" customHeight="1">
      <c r="A24" s="34" t="s">
        <v>129</v>
      </c>
      <c r="B24" s="36" t="s">
        <v>314</v>
      </c>
      <c r="C24" s="41">
        <v>6520809</v>
      </c>
      <c r="D24" s="97">
        <v>6616505</v>
      </c>
      <c r="E24" s="96">
        <f t="shared" si="0"/>
        <v>1.4675479683579056</v>
      </c>
    </row>
    <row r="25" spans="1:7" ht="15" customHeight="1">
      <c r="A25" s="34" t="s">
        <v>130</v>
      </c>
      <c r="B25" s="36" t="s">
        <v>314</v>
      </c>
      <c r="C25" s="41">
        <v>48468026</v>
      </c>
      <c r="D25" s="97">
        <v>50841857</v>
      </c>
      <c r="E25" s="96">
        <f t="shared" si="0"/>
        <v>4.8977257707998945</v>
      </c>
      <c r="G25" s="48"/>
    </row>
    <row r="26" spans="1:5" ht="15" customHeight="1">
      <c r="A26" s="34"/>
      <c r="B26" s="36"/>
      <c r="C26" s="41"/>
      <c r="D26" s="97"/>
      <c r="E26" s="96"/>
    </row>
    <row r="27" spans="1:5" ht="15" customHeight="1">
      <c r="A27" s="34" t="s">
        <v>131</v>
      </c>
      <c r="B27" s="36" t="s">
        <v>315</v>
      </c>
      <c r="C27" s="41">
        <v>169526160</v>
      </c>
      <c r="D27" s="97">
        <v>158706857</v>
      </c>
      <c r="E27" s="96">
        <f t="shared" si="0"/>
        <v>-6.382084629298518</v>
      </c>
    </row>
    <row r="28" spans="1:5" ht="15" customHeight="1">
      <c r="A28" s="34"/>
      <c r="B28" s="36"/>
      <c r="C28" s="41"/>
      <c r="D28" s="97"/>
      <c r="E28" s="96"/>
    </row>
    <row r="29" spans="1:5" ht="15" customHeight="1">
      <c r="A29" s="34" t="s">
        <v>261</v>
      </c>
      <c r="B29" s="36" t="s">
        <v>315</v>
      </c>
      <c r="C29" s="41">
        <v>8936124</v>
      </c>
      <c r="D29" s="97">
        <v>7539973</v>
      </c>
      <c r="E29" s="96">
        <f t="shared" si="0"/>
        <v>-15.623675320530467</v>
      </c>
    </row>
    <row r="30" spans="1:5" ht="15" customHeight="1">
      <c r="A30" s="34" t="s">
        <v>132</v>
      </c>
      <c r="B30" s="36" t="s">
        <v>314</v>
      </c>
      <c r="C30" s="41">
        <v>18911596</v>
      </c>
      <c r="D30" s="97">
        <v>19517290</v>
      </c>
      <c r="E30" s="96">
        <f t="shared" si="0"/>
        <v>3.2027651182903867</v>
      </c>
    </row>
    <row r="31" spans="1:5" ht="15" customHeight="1">
      <c r="A31" s="34" t="s">
        <v>205</v>
      </c>
      <c r="B31" s="36" t="s">
        <v>314</v>
      </c>
      <c r="C31" s="41">
        <v>14015945</v>
      </c>
      <c r="D31" s="97">
        <v>15117951</v>
      </c>
      <c r="E31" s="96">
        <f t="shared" si="0"/>
        <v>7.862516583790821</v>
      </c>
    </row>
    <row r="32" spans="1:5" ht="15" customHeight="1">
      <c r="A32" s="34" t="s">
        <v>134</v>
      </c>
      <c r="B32" s="36" t="s">
        <v>314</v>
      </c>
      <c r="C32" s="41">
        <v>14332125</v>
      </c>
      <c r="D32" s="97">
        <v>15956344</v>
      </c>
      <c r="E32" s="96">
        <f>+D32/C32*100-100</f>
        <v>11.332715839416679</v>
      </c>
    </row>
    <row r="33" spans="1:5" ht="15" customHeight="1">
      <c r="A33" s="34" t="s">
        <v>135</v>
      </c>
      <c r="B33" s="36" t="s">
        <v>314</v>
      </c>
      <c r="C33" s="41">
        <v>25538790</v>
      </c>
      <c r="D33" s="97">
        <v>26552174</v>
      </c>
      <c r="E33" s="96">
        <f>+D33/C33*100-100</f>
        <v>3.968018845058836</v>
      </c>
    </row>
    <row r="34" spans="1:5" ht="15" customHeight="1">
      <c r="A34" s="34" t="s">
        <v>136</v>
      </c>
      <c r="B34" s="36" t="s">
        <v>314</v>
      </c>
      <c r="C34" s="41">
        <v>21281796</v>
      </c>
      <c r="D34" s="97">
        <v>24072657</v>
      </c>
      <c r="E34" s="96">
        <f t="shared" si="0"/>
        <v>13.113841519766467</v>
      </c>
    </row>
    <row r="35" spans="1:5" ht="15" customHeight="1">
      <c r="A35" s="37"/>
      <c r="B35" s="380"/>
      <c r="C35" s="45"/>
      <c r="D35" s="45"/>
      <c r="E35" s="96"/>
    </row>
    <row r="36" spans="1:5" ht="15" customHeight="1">
      <c r="A36" s="316" t="s">
        <v>391</v>
      </c>
      <c r="B36" s="98"/>
      <c r="C36" s="98"/>
      <c r="D36" s="98"/>
      <c r="E36" s="99"/>
    </row>
    <row r="37" spans="3:4" ht="12">
      <c r="C37" s="48"/>
      <c r="D37" s="48"/>
    </row>
    <row r="38" spans="1:19" ht="17.25" customHeight="1">
      <c r="A38" s="198"/>
      <c r="B38" s="198"/>
      <c r="C38" s="198"/>
      <c r="D38" s="198"/>
      <c r="E38" s="198"/>
      <c r="F38" s="194"/>
      <c r="G38" s="194"/>
      <c r="H38" s="194"/>
      <c r="I38" s="194"/>
      <c r="J38" s="194"/>
      <c r="K38" s="194"/>
      <c r="L38" s="194"/>
      <c r="M38" s="194"/>
      <c r="N38" s="194"/>
      <c r="O38" s="194"/>
      <c r="P38" s="194"/>
      <c r="Q38" s="194"/>
      <c r="R38" s="194"/>
      <c r="S38" s="194"/>
    </row>
    <row r="52" spans="1:5" ht="12.75">
      <c r="A52" s="463">
        <v>15</v>
      </c>
      <c r="B52" s="463"/>
      <c r="C52" s="463"/>
      <c r="D52" s="463"/>
      <c r="E52" s="463"/>
    </row>
  </sheetData>
  <sheetProtection/>
  <mergeCells count="6">
    <mergeCell ref="A52:E52"/>
    <mergeCell ref="A1:E1"/>
    <mergeCell ref="A3:E3"/>
    <mergeCell ref="A4:A5"/>
    <mergeCell ref="B4:B5"/>
    <mergeCell ref="C4:D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97" r:id="rId1"/>
</worksheet>
</file>

<file path=xl/worksheets/sheet13.xml><?xml version="1.0" encoding="utf-8"?>
<worksheet xmlns="http://schemas.openxmlformats.org/spreadsheetml/2006/main" xmlns:r="http://schemas.openxmlformats.org/officeDocument/2006/relationships">
  <sheetPr>
    <pageSetUpPr fitToPage="1"/>
  </sheetPr>
  <dimension ref="A1:M36"/>
  <sheetViews>
    <sheetView view="pageBreakPreview" zoomScaleSheetLayoutView="100" zoomScalePageLayoutView="0" workbookViewId="0" topLeftCell="A1">
      <selection activeCell="B15" sqref="B15:E15"/>
    </sheetView>
  </sheetViews>
  <sheetFormatPr defaultColWidth="10.90625" defaultRowHeight="18"/>
  <cols>
    <col min="1" max="1" width="15.99609375" style="425" customWidth="1"/>
    <col min="2" max="13" width="7.2734375" style="407" customWidth="1"/>
    <col min="14" max="16384" width="10.90625" style="407" customWidth="1"/>
  </cols>
  <sheetData>
    <row r="1" spans="1:13" ht="18">
      <c r="A1" s="526" t="s">
        <v>557</v>
      </c>
      <c r="B1" s="526"/>
      <c r="C1" s="526"/>
      <c r="D1" s="526"/>
      <c r="E1" s="526"/>
      <c r="F1" s="526"/>
      <c r="G1" s="526"/>
      <c r="H1" s="526"/>
      <c r="I1" s="526"/>
      <c r="J1" s="526"/>
      <c r="K1" s="526"/>
      <c r="L1" s="526"/>
      <c r="M1" s="526"/>
    </row>
    <row r="2" spans="1:13" ht="18">
      <c r="A2" s="420"/>
      <c r="B2" s="411"/>
      <c r="C2" s="411"/>
      <c r="D2" s="411"/>
      <c r="E2" s="411"/>
      <c r="F2" s="411"/>
      <c r="G2" s="411"/>
      <c r="H2" s="411"/>
      <c r="I2" s="411"/>
      <c r="J2" s="411"/>
      <c r="K2" s="411"/>
      <c r="L2" s="411"/>
      <c r="M2" s="411"/>
    </row>
    <row r="3" spans="1:13" ht="18">
      <c r="A3" s="527" t="s">
        <v>498</v>
      </c>
      <c r="B3" s="528"/>
      <c r="C3" s="528"/>
      <c r="D3" s="528"/>
      <c r="E3" s="528"/>
      <c r="F3" s="528"/>
      <c r="G3" s="528"/>
      <c r="H3" s="528"/>
      <c r="I3" s="528"/>
      <c r="J3" s="528"/>
      <c r="K3" s="528"/>
      <c r="L3" s="528"/>
      <c r="M3" s="529"/>
    </row>
    <row r="4" spans="1:13" ht="18">
      <c r="A4" s="530" t="s">
        <v>553</v>
      </c>
      <c r="B4" s="526"/>
      <c r="C4" s="526"/>
      <c r="D4" s="526"/>
      <c r="E4" s="526"/>
      <c r="F4" s="526"/>
      <c r="G4" s="526"/>
      <c r="H4" s="526"/>
      <c r="I4" s="526"/>
      <c r="J4" s="526"/>
      <c r="K4" s="526"/>
      <c r="L4" s="526"/>
      <c r="M4" s="531"/>
    </row>
    <row r="5" spans="1:13" ht="18">
      <c r="A5" s="532" t="s">
        <v>499</v>
      </c>
      <c r="B5" s="535" t="s">
        <v>500</v>
      </c>
      <c r="C5" s="535"/>
      <c r="D5" s="535"/>
      <c r="E5" s="535"/>
      <c r="F5" s="535"/>
      <c r="G5" s="535"/>
      <c r="H5" s="535"/>
      <c r="I5" s="535"/>
      <c r="J5" s="535"/>
      <c r="K5" s="535"/>
      <c r="L5" s="535"/>
      <c r="M5" s="536"/>
    </row>
    <row r="6" spans="1:13" ht="18">
      <c r="A6" s="533"/>
      <c r="B6" s="521" t="s">
        <v>92</v>
      </c>
      <c r="C6" s="522"/>
      <c r="D6" s="521" t="s">
        <v>501</v>
      </c>
      <c r="E6" s="522"/>
      <c r="F6" s="521" t="s">
        <v>305</v>
      </c>
      <c r="G6" s="522"/>
      <c r="H6" s="521" t="s">
        <v>306</v>
      </c>
      <c r="I6" s="522"/>
      <c r="J6" s="521" t="s">
        <v>307</v>
      </c>
      <c r="K6" s="522"/>
      <c r="L6" s="521" t="s">
        <v>119</v>
      </c>
      <c r="M6" s="522"/>
    </row>
    <row r="7" spans="1:13" ht="18">
      <c r="A7" s="534"/>
      <c r="B7" s="415" t="s">
        <v>110</v>
      </c>
      <c r="C7" s="416" t="s">
        <v>95</v>
      </c>
      <c r="D7" s="415" t="s">
        <v>110</v>
      </c>
      <c r="E7" s="416" t="s">
        <v>95</v>
      </c>
      <c r="F7" s="415" t="s">
        <v>110</v>
      </c>
      <c r="G7" s="416" t="s">
        <v>95</v>
      </c>
      <c r="H7" s="415" t="s">
        <v>110</v>
      </c>
      <c r="I7" s="416" t="s">
        <v>95</v>
      </c>
      <c r="J7" s="415" t="s">
        <v>110</v>
      </c>
      <c r="K7" s="416" t="s">
        <v>95</v>
      </c>
      <c r="L7" s="415" t="s">
        <v>110</v>
      </c>
      <c r="M7" s="416" t="s">
        <v>95</v>
      </c>
    </row>
    <row r="8" spans="1:13" ht="18">
      <c r="A8" s="421" t="s">
        <v>502</v>
      </c>
      <c r="B8" s="417">
        <v>5118039</v>
      </c>
      <c r="C8" s="410">
        <v>31.6</v>
      </c>
      <c r="D8" s="417">
        <v>0</v>
      </c>
      <c r="E8" s="410">
        <v>0</v>
      </c>
      <c r="F8" s="417">
        <v>0</v>
      </c>
      <c r="G8" s="410">
        <v>0</v>
      </c>
      <c r="H8" s="417">
        <v>0</v>
      </c>
      <c r="I8" s="410">
        <v>0</v>
      </c>
      <c r="J8" s="417">
        <v>582290</v>
      </c>
      <c r="K8" s="410">
        <v>0.8</v>
      </c>
      <c r="L8" s="417">
        <v>5700329</v>
      </c>
      <c r="M8" s="410">
        <v>3.9</v>
      </c>
    </row>
    <row r="9" spans="1:13" ht="18">
      <c r="A9" s="422" t="s">
        <v>92</v>
      </c>
      <c r="B9" s="417">
        <v>4289644</v>
      </c>
      <c r="C9" s="410">
        <v>26.5</v>
      </c>
      <c r="D9" s="428">
        <v>0</v>
      </c>
      <c r="E9" s="410">
        <v>0</v>
      </c>
      <c r="F9" s="417">
        <v>0</v>
      </c>
      <c r="G9" s="410">
        <v>0</v>
      </c>
      <c r="H9" s="417">
        <v>0</v>
      </c>
      <c r="I9" s="410">
        <v>0</v>
      </c>
      <c r="J9" s="417">
        <v>600667</v>
      </c>
      <c r="K9" s="410">
        <v>0.9</v>
      </c>
      <c r="L9" s="417">
        <v>4890311</v>
      </c>
      <c r="M9" s="410">
        <v>3.3</v>
      </c>
    </row>
    <row r="10" spans="1:13" ht="18">
      <c r="A10" s="422" t="s">
        <v>503</v>
      </c>
      <c r="B10" s="417">
        <v>1603744</v>
      </c>
      <c r="C10" s="410">
        <v>9.9</v>
      </c>
      <c r="D10" s="417">
        <v>0</v>
      </c>
      <c r="E10" s="410">
        <v>0</v>
      </c>
      <c r="F10" s="417">
        <v>0</v>
      </c>
      <c r="G10" s="410">
        <v>0</v>
      </c>
      <c r="H10" s="417">
        <v>0</v>
      </c>
      <c r="I10" s="410">
        <v>0</v>
      </c>
      <c r="J10" s="417">
        <v>0</v>
      </c>
      <c r="K10" s="410">
        <v>0</v>
      </c>
      <c r="L10" s="417">
        <v>1603744</v>
      </c>
      <c r="M10" s="410">
        <v>1.1</v>
      </c>
    </row>
    <row r="11" spans="1:13" ht="18">
      <c r="A11" s="422" t="s">
        <v>504</v>
      </c>
      <c r="B11" s="417">
        <v>134985</v>
      </c>
      <c r="C11" s="410">
        <v>0.8</v>
      </c>
      <c r="D11" s="417">
        <v>0</v>
      </c>
      <c r="E11" s="410">
        <v>0</v>
      </c>
      <c r="F11" s="417">
        <v>0</v>
      </c>
      <c r="G11" s="410">
        <v>0</v>
      </c>
      <c r="H11" s="417">
        <v>0</v>
      </c>
      <c r="I11" s="410">
        <v>0</v>
      </c>
      <c r="J11" s="417">
        <v>0</v>
      </c>
      <c r="K11" s="410">
        <v>0</v>
      </c>
      <c r="L11" s="417">
        <v>134985</v>
      </c>
      <c r="M11" s="410">
        <v>0.1</v>
      </c>
    </row>
    <row r="12" spans="1:13" ht="18">
      <c r="A12" s="422" t="s">
        <v>501</v>
      </c>
      <c r="B12" s="417">
        <v>5032138</v>
      </c>
      <c r="C12" s="410">
        <v>31.1</v>
      </c>
      <c r="D12" s="417">
        <v>5249630</v>
      </c>
      <c r="E12" s="410">
        <v>64.4</v>
      </c>
      <c r="F12" s="417">
        <v>0</v>
      </c>
      <c r="G12" s="410">
        <v>0</v>
      </c>
      <c r="H12" s="417">
        <v>0</v>
      </c>
      <c r="I12" s="410">
        <v>0</v>
      </c>
      <c r="J12" s="417">
        <v>0</v>
      </c>
      <c r="K12" s="410">
        <v>0</v>
      </c>
      <c r="L12" s="417">
        <v>10281768</v>
      </c>
      <c r="M12" s="410">
        <v>7</v>
      </c>
    </row>
    <row r="13" spans="1:13" ht="18">
      <c r="A13" s="422" t="s">
        <v>305</v>
      </c>
      <c r="B13" s="417"/>
      <c r="C13" s="410">
        <v>0</v>
      </c>
      <c r="D13" s="417">
        <v>2905478</v>
      </c>
      <c r="E13" s="410">
        <v>35.6</v>
      </c>
      <c r="F13" s="417">
        <v>2278343</v>
      </c>
      <c r="G13" s="410">
        <v>27.9</v>
      </c>
      <c r="H13" s="417">
        <v>0</v>
      </c>
      <c r="I13" s="410">
        <v>0</v>
      </c>
      <c r="J13" s="417">
        <v>872177</v>
      </c>
      <c r="K13" s="410">
        <v>1.3</v>
      </c>
      <c r="L13" s="417">
        <v>6055998</v>
      </c>
      <c r="M13" s="410">
        <v>4.1</v>
      </c>
    </row>
    <row r="14" spans="1:13" ht="18">
      <c r="A14" s="422" t="s">
        <v>306</v>
      </c>
      <c r="B14" s="417"/>
      <c r="C14" s="410">
        <v>0</v>
      </c>
      <c r="D14" s="417">
        <v>0</v>
      </c>
      <c r="E14" s="410">
        <v>0</v>
      </c>
      <c r="F14" s="417">
        <v>3536422</v>
      </c>
      <c r="G14" s="410">
        <v>43.3</v>
      </c>
      <c r="H14" s="417">
        <v>37456007</v>
      </c>
      <c r="I14" s="410">
        <v>83</v>
      </c>
      <c r="J14" s="417">
        <v>7768381</v>
      </c>
      <c r="K14" s="410">
        <v>11.2</v>
      </c>
      <c r="L14" s="417">
        <v>48760810</v>
      </c>
      <c r="M14" s="410">
        <v>33.2</v>
      </c>
    </row>
    <row r="15" spans="1:13" ht="18">
      <c r="A15" s="422" t="s">
        <v>307</v>
      </c>
      <c r="B15" s="417"/>
      <c r="C15" s="410">
        <v>0</v>
      </c>
      <c r="D15" s="417">
        <v>0</v>
      </c>
      <c r="E15" s="410">
        <v>0</v>
      </c>
      <c r="F15" s="417">
        <v>2356430</v>
      </c>
      <c r="G15" s="410">
        <v>28.8</v>
      </c>
      <c r="H15" s="417">
        <v>7651288</v>
      </c>
      <c r="I15" s="410">
        <v>17</v>
      </c>
      <c r="J15" s="417">
        <v>59551131</v>
      </c>
      <c r="K15" s="410">
        <v>85.8</v>
      </c>
      <c r="L15" s="417">
        <v>69558849</v>
      </c>
      <c r="M15" s="410">
        <v>47.3</v>
      </c>
    </row>
    <row r="16" spans="1:13" ht="18">
      <c r="A16" s="423" t="s">
        <v>119</v>
      </c>
      <c r="B16" s="418">
        <v>16178550</v>
      </c>
      <c r="C16" s="419">
        <v>100</v>
      </c>
      <c r="D16" s="418">
        <v>8155108</v>
      </c>
      <c r="E16" s="419">
        <v>100</v>
      </c>
      <c r="F16" s="418">
        <v>8171195</v>
      </c>
      <c r="G16" s="419">
        <v>100</v>
      </c>
      <c r="H16" s="418">
        <v>45107295</v>
      </c>
      <c r="I16" s="419">
        <v>100</v>
      </c>
      <c r="J16" s="418">
        <v>69374646</v>
      </c>
      <c r="K16" s="419">
        <v>100</v>
      </c>
      <c r="L16" s="418">
        <v>146986794</v>
      </c>
      <c r="M16" s="419">
        <v>100</v>
      </c>
    </row>
    <row r="17" spans="1:13" ht="18">
      <c r="A17" s="523" t="s">
        <v>505</v>
      </c>
      <c r="B17" s="524"/>
      <c r="C17" s="524"/>
      <c r="D17" s="524"/>
      <c r="E17" s="524"/>
      <c r="F17" s="524"/>
      <c r="G17" s="524"/>
      <c r="H17" s="524"/>
      <c r="I17" s="524"/>
      <c r="J17" s="524"/>
      <c r="K17" s="524"/>
      <c r="L17" s="524"/>
      <c r="M17" s="525"/>
    </row>
    <row r="18" spans="1:13" ht="18">
      <c r="A18" s="412" t="s">
        <v>391</v>
      </c>
      <c r="B18" s="413"/>
      <c r="C18" s="413"/>
      <c r="D18" s="413"/>
      <c r="E18" s="413"/>
      <c r="F18" s="413"/>
      <c r="G18" s="413"/>
      <c r="H18" s="413"/>
      <c r="I18" s="413"/>
      <c r="J18" s="413"/>
      <c r="K18" s="413"/>
      <c r="L18" s="413"/>
      <c r="M18" s="414"/>
    </row>
    <row r="19" spans="1:13" ht="18">
      <c r="A19" s="424"/>
      <c r="B19" s="409"/>
      <c r="C19" s="409"/>
      <c r="D19" s="409"/>
      <c r="E19" s="409"/>
      <c r="F19" s="409"/>
      <c r="G19" s="409"/>
      <c r="H19" s="409"/>
      <c r="I19" s="409"/>
      <c r="J19" s="409"/>
      <c r="K19" s="409"/>
      <c r="L19" s="409"/>
      <c r="M19" s="408"/>
    </row>
    <row r="20" spans="1:13" ht="18">
      <c r="A20" s="424"/>
      <c r="B20" s="409"/>
      <c r="C20" s="409"/>
      <c r="D20" s="409"/>
      <c r="E20" s="409"/>
      <c r="F20" s="409"/>
      <c r="G20" s="409"/>
      <c r="H20" s="409"/>
      <c r="I20" s="409"/>
      <c r="J20" s="409"/>
      <c r="K20" s="409"/>
      <c r="L20" s="409"/>
      <c r="M20" s="408"/>
    </row>
    <row r="21" spans="1:13" ht="18">
      <c r="A21" s="424"/>
      <c r="B21" s="409"/>
      <c r="C21" s="409"/>
      <c r="D21" s="409"/>
      <c r="E21" s="409"/>
      <c r="F21" s="409"/>
      <c r="G21" s="409"/>
      <c r="H21" s="409"/>
      <c r="I21" s="409"/>
      <c r="J21" s="409"/>
      <c r="K21" s="409"/>
      <c r="L21" s="409"/>
      <c r="M21" s="408"/>
    </row>
    <row r="22" spans="1:13" ht="18">
      <c r="A22" s="424"/>
      <c r="B22" s="409"/>
      <c r="C22" s="409"/>
      <c r="D22" s="409"/>
      <c r="E22" s="409"/>
      <c r="F22" s="409"/>
      <c r="G22" s="409"/>
      <c r="H22" s="409"/>
      <c r="I22" s="409"/>
      <c r="J22" s="409"/>
      <c r="K22" s="409"/>
      <c r="L22" s="409"/>
      <c r="M22" s="408"/>
    </row>
    <row r="23" spans="1:13" ht="18">
      <c r="A23" s="424"/>
      <c r="B23" s="409"/>
      <c r="C23" s="409"/>
      <c r="D23" s="409"/>
      <c r="E23" s="409"/>
      <c r="F23" s="409"/>
      <c r="G23" s="409"/>
      <c r="H23" s="409"/>
      <c r="I23" s="409"/>
      <c r="J23" s="409"/>
      <c r="K23" s="409"/>
      <c r="L23" s="409"/>
      <c r="M23" s="408"/>
    </row>
    <row r="24" spans="1:13" ht="18">
      <c r="A24" s="424"/>
      <c r="B24" s="409"/>
      <c r="C24" s="409"/>
      <c r="D24" s="409"/>
      <c r="E24" s="409"/>
      <c r="F24" s="409"/>
      <c r="G24" s="409"/>
      <c r="H24" s="409"/>
      <c r="I24" s="409"/>
      <c r="J24" s="409"/>
      <c r="K24" s="409"/>
      <c r="L24" s="409"/>
      <c r="M24" s="408"/>
    </row>
    <row r="25" spans="1:13" ht="18">
      <c r="A25" s="424"/>
      <c r="B25" s="409"/>
      <c r="C25" s="409"/>
      <c r="D25" s="409"/>
      <c r="E25" s="409"/>
      <c r="F25" s="409"/>
      <c r="G25" s="409"/>
      <c r="H25" s="409"/>
      <c r="I25" s="409"/>
      <c r="J25" s="409"/>
      <c r="K25" s="409"/>
      <c r="L25" s="409"/>
      <c r="M25" s="408"/>
    </row>
    <row r="26" spans="1:13" ht="18">
      <c r="A26" s="424"/>
      <c r="B26" s="409"/>
      <c r="C26" s="409"/>
      <c r="D26" s="409"/>
      <c r="E26" s="409"/>
      <c r="F26" s="409"/>
      <c r="G26" s="409"/>
      <c r="H26" s="409"/>
      <c r="I26" s="409"/>
      <c r="J26" s="409"/>
      <c r="K26" s="409"/>
      <c r="L26" s="409"/>
      <c r="M26" s="408"/>
    </row>
    <row r="27" spans="1:13" ht="18">
      <c r="A27" s="424"/>
      <c r="B27" s="409"/>
      <c r="C27" s="409"/>
      <c r="D27" s="409"/>
      <c r="E27" s="409"/>
      <c r="F27" s="409"/>
      <c r="G27" s="409"/>
      <c r="H27" s="409"/>
      <c r="I27" s="409"/>
      <c r="J27" s="409"/>
      <c r="K27" s="409"/>
      <c r="L27" s="409"/>
      <c r="M27" s="408"/>
    </row>
    <row r="28" spans="1:13" ht="18">
      <c r="A28" s="424"/>
      <c r="B28" s="409"/>
      <c r="C28" s="409"/>
      <c r="D28" s="409"/>
      <c r="E28" s="409"/>
      <c r="F28" s="409"/>
      <c r="G28" s="409"/>
      <c r="H28" s="409"/>
      <c r="I28" s="409"/>
      <c r="J28" s="409"/>
      <c r="K28" s="409"/>
      <c r="L28" s="409"/>
      <c r="M28" s="408"/>
    </row>
    <row r="29" spans="1:13" ht="18">
      <c r="A29" s="424"/>
      <c r="B29" s="409"/>
      <c r="C29" s="409"/>
      <c r="D29" s="409"/>
      <c r="E29" s="409"/>
      <c r="F29" s="409"/>
      <c r="G29" s="409"/>
      <c r="H29" s="409"/>
      <c r="I29" s="409"/>
      <c r="J29" s="409"/>
      <c r="K29" s="409"/>
      <c r="L29" s="409"/>
      <c r="M29" s="408"/>
    </row>
    <row r="30" spans="1:13" ht="18">
      <c r="A30" s="424"/>
      <c r="B30" s="409"/>
      <c r="C30" s="409"/>
      <c r="D30" s="409"/>
      <c r="E30" s="409"/>
      <c r="F30" s="409"/>
      <c r="G30" s="409"/>
      <c r="H30" s="409"/>
      <c r="I30" s="409"/>
      <c r="J30" s="409"/>
      <c r="K30" s="409"/>
      <c r="L30" s="409"/>
      <c r="M30" s="408"/>
    </row>
    <row r="31" spans="1:13" ht="18">
      <c r="A31" s="424"/>
      <c r="B31" s="409"/>
      <c r="C31" s="409"/>
      <c r="D31" s="409"/>
      <c r="E31" s="409"/>
      <c r="F31" s="409"/>
      <c r="G31" s="409"/>
      <c r="H31" s="409"/>
      <c r="I31" s="409"/>
      <c r="J31" s="409"/>
      <c r="K31" s="409"/>
      <c r="L31" s="409"/>
      <c r="M31" s="408"/>
    </row>
    <row r="32" spans="1:13" ht="18">
      <c r="A32" s="424"/>
      <c r="B32" s="409"/>
      <c r="C32" s="409"/>
      <c r="D32" s="409"/>
      <c r="E32" s="409"/>
      <c r="F32" s="409"/>
      <c r="G32" s="409"/>
      <c r="H32" s="409"/>
      <c r="I32" s="409"/>
      <c r="J32" s="409"/>
      <c r="K32" s="409"/>
      <c r="L32" s="409"/>
      <c r="M32" s="408"/>
    </row>
    <row r="33" spans="1:13" ht="18">
      <c r="A33" s="424"/>
      <c r="B33" s="409"/>
      <c r="C33" s="409"/>
      <c r="D33" s="409"/>
      <c r="E33" s="409"/>
      <c r="F33" s="409"/>
      <c r="G33" s="409"/>
      <c r="H33" s="409"/>
      <c r="I33" s="409"/>
      <c r="J33" s="409"/>
      <c r="K33" s="409"/>
      <c r="L33" s="409"/>
      <c r="M33" s="408"/>
    </row>
    <row r="34" spans="1:13" ht="18">
      <c r="A34" s="424"/>
      <c r="B34" s="409"/>
      <c r="C34" s="409"/>
      <c r="D34" s="409"/>
      <c r="E34" s="409"/>
      <c r="F34" s="409"/>
      <c r="G34" s="409"/>
      <c r="H34" s="409"/>
      <c r="I34" s="409"/>
      <c r="J34" s="409"/>
      <c r="K34" s="409"/>
      <c r="L34" s="409"/>
      <c r="M34" s="408"/>
    </row>
    <row r="35" spans="1:13" ht="18">
      <c r="A35" s="424"/>
      <c r="B35" s="409"/>
      <c r="C35" s="409"/>
      <c r="D35" s="409"/>
      <c r="E35" s="409"/>
      <c r="F35" s="409"/>
      <c r="G35" s="409"/>
      <c r="H35" s="409"/>
      <c r="I35" s="409"/>
      <c r="J35" s="409"/>
      <c r="K35" s="409"/>
      <c r="L35" s="409"/>
      <c r="M35" s="408"/>
    </row>
    <row r="36" spans="1:13" ht="18">
      <c r="A36" s="520">
        <v>16</v>
      </c>
      <c r="B36" s="520"/>
      <c r="C36" s="520"/>
      <c r="D36" s="520"/>
      <c r="E36" s="520"/>
      <c r="F36" s="520"/>
      <c r="G36" s="520"/>
      <c r="H36" s="520"/>
      <c r="I36" s="520"/>
      <c r="J36" s="520"/>
      <c r="K36" s="520"/>
      <c r="L36" s="520"/>
      <c r="M36" s="520"/>
    </row>
  </sheetData>
  <sheetProtection/>
  <mergeCells count="13">
    <mergeCell ref="A36:M36"/>
    <mergeCell ref="L6:M6"/>
    <mergeCell ref="A17:M17"/>
    <mergeCell ref="A1:M1"/>
    <mergeCell ref="A3:M3"/>
    <mergeCell ref="A4:M4"/>
    <mergeCell ref="A5:A7"/>
    <mergeCell ref="B5:M5"/>
    <mergeCell ref="B6:C6"/>
    <mergeCell ref="D6:E6"/>
    <mergeCell ref="F6:G6"/>
    <mergeCell ref="H6:I6"/>
    <mergeCell ref="J6:K6"/>
  </mergeCells>
  <printOptions/>
  <pageMargins left="0.7086614173228347" right="0.7086614173228347" top="0.7480314960629921" bottom="0.7480314960629921" header="0.31496062992125984" footer="0.31496062992125984"/>
  <pageSetup fitToHeight="1" fitToWidth="1" horizontalDpi="600" verticalDpi="600" orientation="landscape" scale="82" r:id="rId1"/>
</worksheet>
</file>

<file path=xl/worksheets/sheet14.xml><?xml version="1.0" encoding="utf-8"?>
<worksheet xmlns="http://schemas.openxmlformats.org/spreadsheetml/2006/main" xmlns:r="http://schemas.openxmlformats.org/officeDocument/2006/relationships">
  <dimension ref="A1:H52"/>
  <sheetViews>
    <sheetView view="pageBreakPreview" zoomScaleSheetLayoutView="100" zoomScalePageLayoutView="0" workbookViewId="0" topLeftCell="A1">
      <selection activeCell="B15" sqref="B15:E15"/>
    </sheetView>
  </sheetViews>
  <sheetFormatPr defaultColWidth="10.90625" defaultRowHeight="18"/>
  <cols>
    <col min="1" max="1" width="16.0859375" style="11" customWidth="1"/>
    <col min="2" max="5" width="11.90625" style="11" customWidth="1"/>
    <col min="6" max="16384" width="10.90625" style="11" customWidth="1"/>
  </cols>
  <sheetData>
    <row r="1" spans="1:5" ht="15" customHeight="1">
      <c r="A1" s="490" t="s">
        <v>331</v>
      </c>
      <c r="B1" s="490"/>
      <c r="C1" s="490"/>
      <c r="D1" s="490"/>
      <c r="E1" s="490"/>
    </row>
    <row r="2" spans="1:5" ht="8.25" customHeight="1">
      <c r="A2" s="78"/>
      <c r="B2" s="78"/>
      <c r="C2" s="78"/>
      <c r="D2" s="78"/>
      <c r="E2" s="78"/>
    </row>
    <row r="3" spans="1:5" ht="14.25" customHeight="1">
      <c r="A3" s="501" t="s">
        <v>10</v>
      </c>
      <c r="B3" s="501"/>
      <c r="C3" s="501"/>
      <c r="D3" s="501"/>
      <c r="E3" s="501"/>
    </row>
    <row r="4" spans="1:5" ht="14.25" customHeight="1">
      <c r="A4" s="537" t="s">
        <v>531</v>
      </c>
      <c r="B4" s="537"/>
      <c r="C4" s="537"/>
      <c r="D4" s="537"/>
      <c r="E4" s="537"/>
    </row>
    <row r="5" spans="1:5" ht="14.25" customHeight="1">
      <c r="A5" s="495" t="s">
        <v>137</v>
      </c>
      <c r="B5" s="491" t="s">
        <v>378</v>
      </c>
      <c r="C5" s="491"/>
      <c r="D5" s="60" t="s">
        <v>184</v>
      </c>
      <c r="E5" s="64" t="s">
        <v>183</v>
      </c>
    </row>
    <row r="6" spans="1:5" ht="14.25" customHeight="1">
      <c r="A6" s="538"/>
      <c r="B6" s="60">
        <v>2016</v>
      </c>
      <c r="C6" s="64">
        <v>2017</v>
      </c>
      <c r="D6" s="79" t="s">
        <v>95</v>
      </c>
      <c r="E6" s="36" t="s">
        <v>95</v>
      </c>
    </row>
    <row r="7" spans="1:5" ht="12.75" customHeight="1">
      <c r="A7" s="386" t="s">
        <v>140</v>
      </c>
      <c r="B7" s="384">
        <v>25017.59508</v>
      </c>
      <c r="C7" s="384">
        <v>59288.395520000005</v>
      </c>
      <c r="D7" s="385">
        <f aca="true" t="shared" si="0" ref="D7:D21">(C7/B7-1)*100</f>
        <v>136.98679001882704</v>
      </c>
      <c r="E7" s="385">
        <f aca="true" t="shared" si="1" ref="E7:E43">C7/$C$47*100</f>
        <v>25.629863549845954</v>
      </c>
    </row>
    <row r="8" spans="1:5" ht="12.75" customHeight="1">
      <c r="A8" s="386" t="s">
        <v>139</v>
      </c>
      <c r="B8" s="387">
        <v>34488.29899</v>
      </c>
      <c r="C8" s="387">
        <v>43363.19567</v>
      </c>
      <c r="D8" s="100">
        <f t="shared" si="0"/>
        <v>25.733065822043887</v>
      </c>
      <c r="E8" s="100">
        <f t="shared" si="1"/>
        <v>18.745536598851963</v>
      </c>
    </row>
    <row r="9" spans="1:5" ht="12.75" customHeight="1">
      <c r="A9" s="386" t="s">
        <v>138</v>
      </c>
      <c r="B9" s="387">
        <v>29213.07835</v>
      </c>
      <c r="C9" s="387">
        <v>31847.45757</v>
      </c>
      <c r="D9" s="100">
        <f t="shared" si="0"/>
        <v>9.017807669693934</v>
      </c>
      <c r="E9" s="100">
        <f t="shared" si="1"/>
        <v>13.767382044488974</v>
      </c>
    </row>
    <row r="10" spans="1:5" ht="12.75" customHeight="1">
      <c r="A10" s="386" t="s">
        <v>400</v>
      </c>
      <c r="B10" s="387">
        <v>4410.50136</v>
      </c>
      <c r="C10" s="387">
        <v>26618.356649999998</v>
      </c>
      <c r="D10" s="100">
        <f t="shared" si="0"/>
        <v>503.5222410633152</v>
      </c>
      <c r="E10" s="100">
        <f t="shared" si="1"/>
        <v>11.506886682917516</v>
      </c>
    </row>
    <row r="11" spans="1:5" ht="12.75" customHeight="1">
      <c r="A11" s="386" t="s">
        <v>298</v>
      </c>
      <c r="B11" s="387">
        <v>9917.98826</v>
      </c>
      <c r="C11" s="387">
        <v>23314.519780000002</v>
      </c>
      <c r="D11" s="100">
        <f t="shared" si="0"/>
        <v>135.07307297417594</v>
      </c>
      <c r="E11" s="100">
        <f t="shared" si="1"/>
        <v>10.078666414408383</v>
      </c>
    </row>
    <row r="12" spans="1:5" ht="12.75" customHeight="1">
      <c r="A12" s="386" t="s">
        <v>151</v>
      </c>
      <c r="B12" s="387">
        <v>5240.86647</v>
      </c>
      <c r="C12" s="387">
        <v>10719.25023</v>
      </c>
      <c r="D12" s="100">
        <f t="shared" si="0"/>
        <v>104.5320233087335</v>
      </c>
      <c r="E12" s="100">
        <f t="shared" si="1"/>
        <v>4.633839697329607</v>
      </c>
    </row>
    <row r="13" spans="1:8" ht="12.75" customHeight="1">
      <c r="A13" s="386" t="s">
        <v>142</v>
      </c>
      <c r="B13" s="387">
        <v>4723.02441</v>
      </c>
      <c r="C13" s="387">
        <v>5898.16473</v>
      </c>
      <c r="D13" s="100">
        <f t="shared" si="0"/>
        <v>24.88109774558629</v>
      </c>
      <c r="E13" s="100">
        <f t="shared" si="1"/>
        <v>2.5497258932132763</v>
      </c>
      <c r="G13" s="48"/>
      <c r="H13" s="48"/>
    </row>
    <row r="14" spans="1:5" ht="12.75" customHeight="1">
      <c r="A14" s="386" t="s">
        <v>144</v>
      </c>
      <c r="B14" s="387">
        <v>7455.78713</v>
      </c>
      <c r="C14" s="387">
        <v>5828.4376600000005</v>
      </c>
      <c r="D14" s="100">
        <f t="shared" si="0"/>
        <v>-21.82666218368816</v>
      </c>
      <c r="E14" s="100">
        <f t="shared" si="1"/>
        <v>2.5195834804500956</v>
      </c>
    </row>
    <row r="15" spans="1:5" ht="12.75" customHeight="1">
      <c r="A15" s="386" t="s">
        <v>141</v>
      </c>
      <c r="B15" s="387">
        <v>3494.1855</v>
      </c>
      <c r="C15" s="387">
        <v>5253.81247</v>
      </c>
      <c r="D15" s="100">
        <f t="shared" si="0"/>
        <v>50.358716502028855</v>
      </c>
      <c r="E15" s="100">
        <f t="shared" si="1"/>
        <v>2.2711779521366124</v>
      </c>
    </row>
    <row r="16" spans="1:5" ht="12.75" customHeight="1">
      <c r="A16" s="386" t="s">
        <v>269</v>
      </c>
      <c r="B16" s="387">
        <v>3286.4197400000003</v>
      </c>
      <c r="C16" s="387">
        <v>4018.42814</v>
      </c>
      <c r="D16" s="100">
        <f t="shared" si="0"/>
        <v>22.27373427351673</v>
      </c>
      <c r="E16" s="100">
        <f t="shared" si="1"/>
        <v>1.7371319296086978</v>
      </c>
    </row>
    <row r="17" spans="1:5" ht="12.75" customHeight="1">
      <c r="A17" s="386" t="s">
        <v>148</v>
      </c>
      <c r="B17" s="387">
        <v>2282.9521099999997</v>
      </c>
      <c r="C17" s="387">
        <v>3677.39052</v>
      </c>
      <c r="D17" s="100">
        <f t="shared" si="0"/>
        <v>61.08049327412306</v>
      </c>
      <c r="E17" s="100">
        <f t="shared" si="1"/>
        <v>1.5897042991373072</v>
      </c>
    </row>
    <row r="18" spans="1:5" ht="12.75" customHeight="1">
      <c r="A18" s="386" t="s">
        <v>143</v>
      </c>
      <c r="B18" s="387">
        <v>2441.738</v>
      </c>
      <c r="C18" s="387">
        <v>2916.0079</v>
      </c>
      <c r="D18" s="100">
        <f t="shared" si="0"/>
        <v>19.423455751599896</v>
      </c>
      <c r="E18" s="100">
        <f t="shared" si="1"/>
        <v>1.2605651398014563</v>
      </c>
    </row>
    <row r="19" spans="1:5" ht="12.75" customHeight="1">
      <c r="A19" s="386" t="s">
        <v>146</v>
      </c>
      <c r="B19" s="387">
        <v>409.44483</v>
      </c>
      <c r="C19" s="387">
        <v>2753.80685</v>
      </c>
      <c r="D19" s="100">
        <f t="shared" si="0"/>
        <v>572.5709175519446</v>
      </c>
      <c r="E19" s="100">
        <f t="shared" si="1"/>
        <v>1.190447020687584</v>
      </c>
    </row>
    <row r="20" spans="1:5" ht="12.75" customHeight="1">
      <c r="A20" s="386" t="s">
        <v>145</v>
      </c>
      <c r="B20" s="387">
        <v>1028.26521</v>
      </c>
      <c r="C20" s="387">
        <v>1715.90068</v>
      </c>
      <c r="D20" s="100">
        <f t="shared" si="0"/>
        <v>66.87335750666892</v>
      </c>
      <c r="E20" s="100">
        <f t="shared" si="1"/>
        <v>0.7417691085712127</v>
      </c>
    </row>
    <row r="21" spans="1:5" ht="12.75" customHeight="1">
      <c r="A21" s="386" t="s">
        <v>147</v>
      </c>
      <c r="B21" s="387">
        <v>994.48325</v>
      </c>
      <c r="C21" s="387">
        <v>1057.7257299999999</v>
      </c>
      <c r="D21" s="100">
        <f t="shared" si="0"/>
        <v>6.359330838402744</v>
      </c>
      <c r="E21" s="100">
        <f t="shared" si="1"/>
        <v>0.4572457374717837</v>
      </c>
    </row>
    <row r="22" spans="1:5" ht="12.75" customHeight="1">
      <c r="A22" s="386" t="s">
        <v>463</v>
      </c>
      <c r="B22" s="387">
        <v>0</v>
      </c>
      <c r="C22" s="387">
        <v>860.29976</v>
      </c>
      <c r="D22" s="100"/>
      <c r="E22" s="100">
        <f t="shared" si="1"/>
        <v>0.37190018834844696</v>
      </c>
    </row>
    <row r="23" spans="1:5" ht="12.75" customHeight="1">
      <c r="A23" s="386" t="s">
        <v>150</v>
      </c>
      <c r="B23" s="387">
        <v>486.16785</v>
      </c>
      <c r="C23" s="387">
        <v>644.3420500000001</v>
      </c>
      <c r="D23" s="100">
        <f>(C23/B23-1)*100</f>
        <v>32.534895098472695</v>
      </c>
      <c r="E23" s="100">
        <f t="shared" si="1"/>
        <v>0.27854352738146115</v>
      </c>
    </row>
    <row r="24" spans="1:5" ht="12.75" customHeight="1">
      <c r="A24" s="386" t="s">
        <v>370</v>
      </c>
      <c r="B24" s="387">
        <v>394.45673999999997</v>
      </c>
      <c r="C24" s="387">
        <v>370.12210999999996</v>
      </c>
      <c r="D24" s="100">
        <f>(C24/B24-1)*100</f>
        <v>-6.1691505131842845</v>
      </c>
      <c r="E24" s="100">
        <f t="shared" si="1"/>
        <v>0.16000060539471103</v>
      </c>
    </row>
    <row r="25" spans="1:5" ht="12.75" customHeight="1">
      <c r="A25" s="386" t="s">
        <v>371</v>
      </c>
      <c r="B25" s="387">
        <v>331.61964</v>
      </c>
      <c r="C25" s="387">
        <v>294.5988</v>
      </c>
      <c r="D25" s="100">
        <f>(C25/B25-1)*100</f>
        <v>-11.163645193028982</v>
      </c>
      <c r="E25" s="100">
        <f t="shared" si="1"/>
        <v>0.1273525279226237</v>
      </c>
    </row>
    <row r="26" spans="1:5" ht="12.75" customHeight="1">
      <c r="A26" s="386" t="s">
        <v>431</v>
      </c>
      <c r="B26" s="387">
        <v>43.2</v>
      </c>
      <c r="C26" s="387">
        <v>282.83444000000003</v>
      </c>
      <c r="D26" s="100">
        <f>(C26/B26-1)*100</f>
        <v>554.7093518518519</v>
      </c>
      <c r="E26" s="100">
        <f t="shared" si="1"/>
        <v>0.122266896258843</v>
      </c>
    </row>
    <row r="27" spans="1:5" ht="12.75" customHeight="1">
      <c r="A27" s="386" t="s">
        <v>408</v>
      </c>
      <c r="B27" s="387">
        <v>417.66817</v>
      </c>
      <c r="C27" s="387">
        <v>281.83075</v>
      </c>
      <c r="D27" s="100">
        <f aca="true" t="shared" si="2" ref="D27:D41">(C27/B27-1)*100</f>
        <v>-32.52280871678585</v>
      </c>
      <c r="E27" s="100">
        <f t="shared" si="1"/>
        <v>0.12183300970278554</v>
      </c>
    </row>
    <row r="28" spans="1:5" ht="12.75" customHeight="1">
      <c r="A28" s="386" t="s">
        <v>379</v>
      </c>
      <c r="B28" s="387">
        <v>81.58763</v>
      </c>
      <c r="C28" s="387">
        <v>135.56441</v>
      </c>
      <c r="D28" s="100">
        <f t="shared" si="2"/>
        <v>66.15804381129836</v>
      </c>
      <c r="E28" s="100">
        <f t="shared" si="1"/>
        <v>0.05860332869597232</v>
      </c>
    </row>
    <row r="29" spans="1:5" ht="12.75" customHeight="1">
      <c r="A29" s="386" t="s">
        <v>418</v>
      </c>
      <c r="B29" s="387">
        <v>53.23912</v>
      </c>
      <c r="C29" s="387">
        <v>77.18796</v>
      </c>
      <c r="D29" s="100">
        <f t="shared" si="2"/>
        <v>44.983538420620036</v>
      </c>
      <c r="E29" s="100">
        <f t="shared" si="1"/>
        <v>0.033367691352409995</v>
      </c>
    </row>
    <row r="30" spans="1:5" ht="12.75" customHeight="1">
      <c r="A30" s="386" t="s">
        <v>422</v>
      </c>
      <c r="B30" s="387">
        <v>26.65174</v>
      </c>
      <c r="C30" s="387">
        <v>28.080209999999997</v>
      </c>
      <c r="D30" s="100">
        <f t="shared" si="2"/>
        <v>5.359762627130515</v>
      </c>
      <c r="E30" s="100">
        <f t="shared" si="1"/>
        <v>0.012138833315336441</v>
      </c>
    </row>
    <row r="31" spans="1:5" ht="12.75" customHeight="1">
      <c r="A31" s="386" t="s">
        <v>475</v>
      </c>
      <c r="B31" s="387">
        <v>29.93311</v>
      </c>
      <c r="C31" s="387">
        <v>27.85622</v>
      </c>
      <c r="D31" s="100">
        <f t="shared" si="2"/>
        <v>-6.9384370685171</v>
      </c>
      <c r="E31" s="100">
        <f t="shared" si="1"/>
        <v>0.012042004364473814</v>
      </c>
    </row>
    <row r="32" spans="1:5" ht="12.75" customHeight="1">
      <c r="A32" s="386" t="s">
        <v>464</v>
      </c>
      <c r="B32" s="387">
        <v>0</v>
      </c>
      <c r="C32" s="387">
        <v>19.30166</v>
      </c>
      <c r="D32" s="100"/>
      <c r="E32" s="100">
        <f t="shared" si="1"/>
        <v>0.00834394163894418</v>
      </c>
    </row>
    <row r="33" spans="1:5" ht="12.75" customHeight="1">
      <c r="A33" s="386" t="s">
        <v>152</v>
      </c>
      <c r="B33" s="387">
        <v>5.2302</v>
      </c>
      <c r="C33" s="387">
        <v>9.62602</v>
      </c>
      <c r="D33" s="100">
        <f t="shared" si="2"/>
        <v>84.04688157240643</v>
      </c>
      <c r="E33" s="100">
        <f t="shared" si="1"/>
        <v>0.004161245669818526</v>
      </c>
    </row>
    <row r="34" spans="1:5" ht="12.75" customHeight="1">
      <c r="A34" s="386" t="s">
        <v>154</v>
      </c>
      <c r="B34" s="387">
        <v>0.05898</v>
      </c>
      <c r="C34" s="387">
        <v>5.96688</v>
      </c>
      <c r="D34" s="100"/>
      <c r="E34" s="100">
        <f t="shared" si="1"/>
        <v>0.002579430913537139</v>
      </c>
    </row>
    <row r="35" spans="1:5" ht="12.75" customHeight="1">
      <c r="A35" s="386" t="s">
        <v>441</v>
      </c>
      <c r="B35" s="387">
        <v>0</v>
      </c>
      <c r="C35" s="387">
        <v>4.425680000000001</v>
      </c>
      <c r="D35" s="100"/>
      <c r="E35" s="100">
        <f t="shared" si="1"/>
        <v>0.0019131834066418373</v>
      </c>
    </row>
    <row r="36" spans="1:5" ht="12.75" customHeight="1">
      <c r="A36" s="386" t="s">
        <v>532</v>
      </c>
      <c r="B36" s="387">
        <v>0</v>
      </c>
      <c r="C36" s="387">
        <v>3.59708</v>
      </c>
      <c r="D36" s="100"/>
      <c r="E36" s="100">
        <f t="shared" si="1"/>
        <v>0.001554986751948451</v>
      </c>
    </row>
    <row r="37" spans="1:5" ht="12.75" customHeight="1">
      <c r="A37" s="386" t="s">
        <v>467</v>
      </c>
      <c r="B37" s="387">
        <v>2.0623899999999997</v>
      </c>
      <c r="C37" s="387">
        <v>3.33139</v>
      </c>
      <c r="D37" s="100">
        <f t="shared" si="2"/>
        <v>61.53055435683843</v>
      </c>
      <c r="E37" s="100">
        <f t="shared" si="1"/>
        <v>0.0014401312496729428</v>
      </c>
    </row>
    <row r="38" spans="1:5" ht="12.75" customHeight="1">
      <c r="A38" s="386" t="s">
        <v>421</v>
      </c>
      <c r="B38" s="387">
        <v>0.51724</v>
      </c>
      <c r="C38" s="387">
        <v>2.7260500000000003</v>
      </c>
      <c r="D38" s="100">
        <f t="shared" si="2"/>
        <v>427.0377387673034</v>
      </c>
      <c r="E38" s="100">
        <f t="shared" si="1"/>
        <v>0.0011784479731196066</v>
      </c>
    </row>
    <row r="39" spans="1:5" ht="12.75" customHeight="1">
      <c r="A39" s="386" t="s">
        <v>149</v>
      </c>
      <c r="B39" s="387">
        <v>0.46088999999999997</v>
      </c>
      <c r="C39" s="387">
        <v>1.56981</v>
      </c>
      <c r="D39" s="100">
        <f t="shared" si="2"/>
        <v>240.6040486884072</v>
      </c>
      <c r="E39" s="100">
        <f t="shared" si="1"/>
        <v>0.0006786153638718619</v>
      </c>
    </row>
    <row r="40" spans="1:5" ht="12.75" customHeight="1">
      <c r="A40" s="386" t="s">
        <v>490</v>
      </c>
      <c r="B40" s="387">
        <v>0</v>
      </c>
      <c r="C40" s="387">
        <v>0.9216599999999999</v>
      </c>
      <c r="D40" s="100"/>
      <c r="E40" s="100">
        <f t="shared" si="1"/>
        <v>0.0003984256924507681</v>
      </c>
    </row>
    <row r="41" spans="1:5" ht="12.75" customHeight="1">
      <c r="A41" s="386" t="s">
        <v>155</v>
      </c>
      <c r="B41" s="387">
        <v>0.06872</v>
      </c>
      <c r="C41" s="387">
        <v>0.17918</v>
      </c>
      <c r="D41" s="100">
        <f t="shared" si="2"/>
        <v>160.73923166472645</v>
      </c>
      <c r="E41" s="100">
        <f t="shared" si="1"/>
        <v>7.745797319329105E-05</v>
      </c>
    </row>
    <row r="42" spans="1:5" ht="12.75" customHeight="1">
      <c r="A42" s="386" t="s">
        <v>465</v>
      </c>
      <c r="B42" s="387">
        <v>0</v>
      </c>
      <c r="C42" s="387">
        <v>0.15955000000000003</v>
      </c>
      <c r="D42" s="100"/>
      <c r="E42" s="100">
        <f t="shared" si="1"/>
        <v>6.897209299581198E-05</v>
      </c>
    </row>
    <row r="43" spans="1:5" ht="12.75" customHeight="1">
      <c r="A43" s="386" t="s">
        <v>533</v>
      </c>
      <c r="B43" s="387">
        <v>0</v>
      </c>
      <c r="C43" s="387">
        <v>0.07171</v>
      </c>
      <c r="D43" s="100"/>
      <c r="E43" s="100">
        <f t="shared" si="1"/>
        <v>3.0999616350546385E-05</v>
      </c>
    </row>
    <row r="44" spans="1:5" ht="12.75" customHeight="1">
      <c r="A44" s="386" t="s">
        <v>153</v>
      </c>
      <c r="B44" s="387">
        <v>0.16175</v>
      </c>
      <c r="C44" s="387">
        <v>0</v>
      </c>
      <c r="D44" s="100"/>
      <c r="E44" s="100"/>
    </row>
    <row r="45" spans="1:5" ht="12.75" customHeight="1">
      <c r="A45" s="386" t="s">
        <v>472</v>
      </c>
      <c r="B45" s="387">
        <v>0.35416000000000003</v>
      </c>
      <c r="C45" s="387">
        <v>0</v>
      </c>
      <c r="D45" s="100"/>
      <c r="E45" s="100"/>
    </row>
    <row r="46" spans="1:5" ht="12.75" customHeight="1">
      <c r="A46" s="386" t="s">
        <v>466</v>
      </c>
      <c r="B46" s="387">
        <v>0.30949</v>
      </c>
      <c r="C46" s="387">
        <v>0</v>
      </c>
      <c r="D46" s="100"/>
      <c r="E46" s="100"/>
    </row>
    <row r="47" spans="1:5" ht="12.75" customHeight="1">
      <c r="A47" s="37" t="s">
        <v>118</v>
      </c>
      <c r="B47" s="45">
        <f>SUM(B7:B46)</f>
        <v>136278.37650999997</v>
      </c>
      <c r="C47" s="45">
        <f>SUM(C7:C46)</f>
        <v>231325.44347999993</v>
      </c>
      <c r="D47" s="100">
        <f>(C47/B47-1)*100</f>
        <v>69.74478960205803</v>
      </c>
      <c r="E47" s="100">
        <f>C47/$C$47*100</f>
        <v>100</v>
      </c>
    </row>
    <row r="48" spans="1:5" ht="12.75" customHeight="1">
      <c r="A48" s="75" t="s">
        <v>390</v>
      </c>
      <c r="B48" s="98"/>
      <c r="C48" s="98"/>
      <c r="D48" s="98"/>
      <c r="E48" s="99"/>
    </row>
    <row r="52" spans="1:5" ht="12.75">
      <c r="A52" s="463">
        <v>17</v>
      </c>
      <c r="B52" s="463"/>
      <c r="C52" s="463"/>
      <c r="D52" s="463"/>
      <c r="E52" s="463"/>
    </row>
  </sheetData>
  <sheetProtection/>
  <mergeCells count="6">
    <mergeCell ref="A52:E52"/>
    <mergeCell ref="A1:E1"/>
    <mergeCell ref="A3:E3"/>
    <mergeCell ref="A4:E4"/>
    <mergeCell ref="B5:C5"/>
    <mergeCell ref="A5:A6"/>
  </mergeCells>
  <printOptions horizontalCentered="1"/>
  <pageMargins left="0.5905511811023623" right="0.5905511811023623" top="0.9448818897637796" bottom="0.7874015748031497" header="0.5118110236220472" footer="0.1968503937007874"/>
  <pageSetup horizontalDpi="600" verticalDpi="600" orientation="portrait" r:id="rId1"/>
  <ignoredErrors>
    <ignoredError sqref="B47:C47" formulaRange="1"/>
  </ignoredErrors>
</worksheet>
</file>

<file path=xl/worksheets/sheet15.xml><?xml version="1.0" encoding="utf-8"?>
<worksheet xmlns="http://schemas.openxmlformats.org/spreadsheetml/2006/main" xmlns:r="http://schemas.openxmlformats.org/officeDocument/2006/relationships">
  <dimension ref="A1:N75"/>
  <sheetViews>
    <sheetView view="pageBreakPreview" zoomScaleNormal="98" zoomScaleSheetLayoutView="100" zoomScalePageLayoutView="98" workbookViewId="0" topLeftCell="A1">
      <selection activeCell="B15" sqref="B15:E15"/>
    </sheetView>
  </sheetViews>
  <sheetFormatPr defaultColWidth="10.90625" defaultRowHeight="18"/>
  <cols>
    <col min="1" max="1" width="6.0859375" style="313" customWidth="1"/>
    <col min="2" max="2" width="30.99609375" style="313" customWidth="1"/>
    <col min="3" max="4" width="5.2734375" style="313" customWidth="1"/>
    <col min="5" max="5" width="5.36328125" style="313" customWidth="1"/>
    <col min="6" max="6" width="4.99609375" style="313" customWidth="1"/>
    <col min="7" max="7" width="5.90625" style="313" customWidth="1"/>
    <col min="8" max="8" width="4.99609375" style="313" customWidth="1"/>
    <col min="9" max="9" width="6.2734375" style="11" customWidth="1"/>
    <col min="10" max="16" width="6.0859375" style="11" customWidth="1"/>
    <col min="17" max="16384" width="10.90625" style="11" customWidth="1"/>
  </cols>
  <sheetData>
    <row r="1" spans="1:8" ht="15" customHeight="1">
      <c r="A1" s="540" t="s">
        <v>332</v>
      </c>
      <c r="B1" s="540"/>
      <c r="C1" s="540"/>
      <c r="D1" s="540"/>
      <c r="E1" s="540"/>
      <c r="F1" s="540"/>
      <c r="G1" s="540"/>
      <c r="H1" s="540"/>
    </row>
    <row r="2" spans="1:8" ht="15" customHeight="1">
      <c r="A2" s="434"/>
      <c r="B2" s="434"/>
      <c r="C2" s="434"/>
      <c r="D2" s="434"/>
      <c r="E2" s="434"/>
      <c r="F2" s="434"/>
      <c r="G2" s="434"/>
      <c r="H2" s="434"/>
    </row>
    <row r="3" spans="1:8" ht="15" customHeight="1">
      <c r="A3" s="541" t="s">
        <v>12</v>
      </c>
      <c r="B3" s="541"/>
      <c r="C3" s="541"/>
      <c r="D3" s="541"/>
      <c r="E3" s="541"/>
      <c r="F3" s="541"/>
      <c r="G3" s="541"/>
      <c r="H3" s="541"/>
    </row>
    <row r="4" spans="1:8" ht="15" customHeight="1">
      <c r="A4" s="542" t="s">
        <v>531</v>
      </c>
      <c r="B4" s="542"/>
      <c r="C4" s="542"/>
      <c r="D4" s="542"/>
      <c r="E4" s="542"/>
      <c r="F4" s="542"/>
      <c r="G4" s="542"/>
      <c r="H4" s="542"/>
    </row>
    <row r="5" spans="1:8" ht="15" customHeight="1">
      <c r="A5" s="435" t="s">
        <v>157</v>
      </c>
      <c r="B5" s="543" t="s">
        <v>158</v>
      </c>
      <c r="C5" s="541" t="s">
        <v>159</v>
      </c>
      <c r="D5" s="541"/>
      <c r="E5" s="435" t="s">
        <v>93</v>
      </c>
      <c r="F5" s="541" t="s">
        <v>380</v>
      </c>
      <c r="G5" s="541"/>
      <c r="H5" s="435" t="s">
        <v>93</v>
      </c>
    </row>
    <row r="6" spans="1:8" ht="15" customHeight="1">
      <c r="A6" s="436" t="s">
        <v>160</v>
      </c>
      <c r="B6" s="544"/>
      <c r="C6" s="435">
        <v>2016</v>
      </c>
      <c r="D6" s="437">
        <v>2017</v>
      </c>
      <c r="E6" s="436" t="s">
        <v>95</v>
      </c>
      <c r="F6" s="435">
        <v>2016</v>
      </c>
      <c r="G6" s="437">
        <v>2017</v>
      </c>
      <c r="H6" s="436" t="s">
        <v>95</v>
      </c>
    </row>
    <row r="7" spans="1:8" ht="15" customHeight="1">
      <c r="A7" s="438">
        <v>4011000</v>
      </c>
      <c r="B7" s="439" t="s">
        <v>323</v>
      </c>
      <c r="C7" s="440">
        <v>48.64131</v>
      </c>
      <c r="D7" s="440">
        <v>390.53614</v>
      </c>
      <c r="E7" s="441">
        <f aca="true" t="shared" si="0" ref="E7:E42">(D7/C7-1)*100</f>
        <v>702.8898481558166</v>
      </c>
      <c r="F7" s="440">
        <v>28.170990000000003</v>
      </c>
      <c r="G7" s="440">
        <v>408.31548</v>
      </c>
      <c r="H7" s="441">
        <f aca="true" t="shared" si="1" ref="H7:H42">(G7/F7-1)*100</f>
        <v>1349.4182845544296</v>
      </c>
    </row>
    <row r="8" spans="1:14" ht="15" customHeight="1">
      <c r="A8" s="442">
        <v>4012000</v>
      </c>
      <c r="B8" s="443" t="s">
        <v>426</v>
      </c>
      <c r="C8" s="444">
        <v>52.66286</v>
      </c>
      <c r="D8" s="444">
        <v>261.7684957</v>
      </c>
      <c r="E8" s="445">
        <f t="shared" si="0"/>
        <v>397.0647163864629</v>
      </c>
      <c r="F8" s="444">
        <v>35.43796</v>
      </c>
      <c r="G8" s="444">
        <v>149.17421</v>
      </c>
      <c r="H8" s="445">
        <f t="shared" si="1"/>
        <v>320.94468756102214</v>
      </c>
      <c r="I8" s="48"/>
      <c r="J8" s="48"/>
      <c r="K8" s="48"/>
      <c r="L8" s="48"/>
      <c r="M8" s="48"/>
      <c r="N8" s="48"/>
    </row>
    <row r="9" spans="1:14" ht="15" customHeight="1">
      <c r="A9" s="442">
        <v>4013000</v>
      </c>
      <c r="B9" s="313" t="s">
        <v>324</v>
      </c>
      <c r="C9" s="444">
        <v>44.0049683</v>
      </c>
      <c r="D9" s="444">
        <v>41.018386899999996</v>
      </c>
      <c r="E9" s="445">
        <f t="shared" si="0"/>
        <v>-6.786918648910845</v>
      </c>
      <c r="F9" s="444">
        <v>17.87409</v>
      </c>
      <c r="G9" s="444">
        <v>86.41292</v>
      </c>
      <c r="H9" s="445">
        <f t="shared" si="1"/>
        <v>383.4535352568998</v>
      </c>
      <c r="I9" s="48"/>
      <c r="J9" s="48"/>
      <c r="K9" s="48"/>
      <c r="L9" s="48"/>
      <c r="M9" s="48"/>
      <c r="N9" s="48"/>
    </row>
    <row r="10" spans="1:8" ht="15" customHeight="1">
      <c r="A10" s="442">
        <v>4021000</v>
      </c>
      <c r="B10" s="313" t="s">
        <v>409</v>
      </c>
      <c r="C10" s="444">
        <v>8339.4739155</v>
      </c>
      <c r="D10" s="444">
        <v>9972.250800000002</v>
      </c>
      <c r="E10" s="445">
        <f t="shared" si="0"/>
        <v>19.57889551600218</v>
      </c>
      <c r="F10" s="444">
        <v>17843.95677</v>
      </c>
      <c r="G10" s="444">
        <v>22383.52289</v>
      </c>
      <c r="H10" s="445">
        <f t="shared" si="1"/>
        <v>25.440355962036996</v>
      </c>
    </row>
    <row r="11" spans="1:8" ht="15" customHeight="1">
      <c r="A11" s="442">
        <v>4022111</v>
      </c>
      <c r="B11" s="313" t="s">
        <v>473</v>
      </c>
      <c r="C11" s="444">
        <v>46.2717162</v>
      </c>
      <c r="D11" s="444">
        <v>0.0105</v>
      </c>
      <c r="E11" s="445"/>
      <c r="F11" s="444">
        <v>90.78253</v>
      </c>
      <c r="G11" s="444">
        <v>2.77577</v>
      </c>
      <c r="H11" s="445">
        <f t="shared" si="1"/>
        <v>-96.9423962958512</v>
      </c>
    </row>
    <row r="12" spans="1:14" ht="15" customHeight="1">
      <c r="A12" s="442">
        <v>4022112</v>
      </c>
      <c r="B12" s="313" t="s">
        <v>423</v>
      </c>
      <c r="C12" s="444">
        <v>0.001</v>
      </c>
      <c r="D12" s="444">
        <v>19.1</v>
      </c>
      <c r="E12" s="445"/>
      <c r="F12" s="444">
        <v>0.05525</v>
      </c>
      <c r="G12" s="444">
        <v>46.031</v>
      </c>
      <c r="H12" s="445"/>
      <c r="J12" s="48"/>
      <c r="K12" s="48"/>
      <c r="L12" s="48"/>
      <c r="M12" s="48"/>
      <c r="N12" s="48"/>
    </row>
    <row r="13" spans="1:8" ht="15" customHeight="1">
      <c r="A13" s="442">
        <v>4022114</v>
      </c>
      <c r="B13" s="313" t="s">
        <v>476</v>
      </c>
      <c r="C13" s="444">
        <v>2.7</v>
      </c>
      <c r="D13" s="444">
        <v>0</v>
      </c>
      <c r="E13" s="445"/>
      <c r="F13" s="444">
        <v>12.47215</v>
      </c>
      <c r="G13" s="444">
        <v>0</v>
      </c>
      <c r="H13" s="445"/>
    </row>
    <row r="14" spans="1:9" ht="15" customHeight="1">
      <c r="A14" s="442">
        <v>4022116</v>
      </c>
      <c r="B14" s="313" t="s">
        <v>424</v>
      </c>
      <c r="C14" s="444">
        <v>0.294177</v>
      </c>
      <c r="D14" s="444">
        <v>1.5503923</v>
      </c>
      <c r="E14" s="445">
        <f t="shared" si="0"/>
        <v>427.02702794576044</v>
      </c>
      <c r="F14" s="444">
        <v>8.12774</v>
      </c>
      <c r="G14" s="444">
        <v>25.51768</v>
      </c>
      <c r="H14" s="445">
        <f t="shared" si="1"/>
        <v>213.95787758958824</v>
      </c>
      <c r="I14" s="48"/>
    </row>
    <row r="15" spans="1:9" ht="15" customHeight="1">
      <c r="A15" s="442">
        <v>4022118</v>
      </c>
      <c r="B15" s="313" t="s">
        <v>317</v>
      </c>
      <c r="C15" s="444">
        <v>4967.2107908</v>
      </c>
      <c r="D15" s="444">
        <v>8165.9134195999995</v>
      </c>
      <c r="E15" s="445">
        <f t="shared" si="0"/>
        <v>64.39635367849628</v>
      </c>
      <c r="F15" s="444">
        <v>12565.95479</v>
      </c>
      <c r="G15" s="444">
        <v>23238.37126</v>
      </c>
      <c r="H15" s="445">
        <f t="shared" si="1"/>
        <v>84.93120219160045</v>
      </c>
      <c r="I15" s="48"/>
    </row>
    <row r="16" spans="1:8" ht="15" customHeight="1">
      <c r="A16" s="446">
        <v>4022120</v>
      </c>
      <c r="B16" s="447" t="s">
        <v>374</v>
      </c>
      <c r="C16" s="444">
        <v>0.4</v>
      </c>
      <c r="D16" s="444">
        <v>1.04692</v>
      </c>
      <c r="E16" s="445">
        <f t="shared" si="0"/>
        <v>161.73000000000002</v>
      </c>
      <c r="F16" s="444">
        <v>2.69532</v>
      </c>
      <c r="G16" s="444">
        <v>6.79261</v>
      </c>
      <c r="H16" s="445">
        <f t="shared" si="1"/>
        <v>152.01497410326047</v>
      </c>
    </row>
    <row r="17" spans="1:8" ht="15" customHeight="1">
      <c r="A17" s="446">
        <v>4022911</v>
      </c>
      <c r="B17" s="447" t="s">
        <v>534</v>
      </c>
      <c r="C17" s="444">
        <v>0</v>
      </c>
      <c r="D17" s="444">
        <v>14.36364</v>
      </c>
      <c r="E17" s="445"/>
      <c r="F17" s="444">
        <v>0</v>
      </c>
      <c r="G17" s="444">
        <v>15.551200000000001</v>
      </c>
      <c r="H17" s="445"/>
    </row>
    <row r="18" spans="1:8" ht="15" customHeight="1">
      <c r="A18" s="446">
        <v>4022916</v>
      </c>
      <c r="B18" s="447" t="s">
        <v>410</v>
      </c>
      <c r="C18" s="444">
        <v>0.054</v>
      </c>
      <c r="D18" s="444">
        <v>0</v>
      </c>
      <c r="E18" s="445"/>
      <c r="F18" s="444">
        <v>0.5767100000000001</v>
      </c>
      <c r="G18" s="444">
        <v>0</v>
      </c>
      <c r="H18" s="445"/>
    </row>
    <row r="19" spans="1:8" ht="15" customHeight="1">
      <c r="A19" s="446">
        <v>4022917</v>
      </c>
      <c r="B19" s="447" t="s">
        <v>411</v>
      </c>
      <c r="C19" s="444">
        <v>0.054</v>
      </c>
      <c r="D19" s="444">
        <v>0</v>
      </c>
      <c r="E19" s="445"/>
      <c r="F19" s="444">
        <v>0.65413</v>
      </c>
      <c r="G19" s="444">
        <v>0</v>
      </c>
      <c r="H19" s="445"/>
    </row>
    <row r="20" spans="1:8" ht="15" customHeight="1">
      <c r="A20" s="446">
        <v>4022918</v>
      </c>
      <c r="B20" s="448" t="s">
        <v>477</v>
      </c>
      <c r="C20" s="444">
        <v>0.400128</v>
      </c>
      <c r="D20" s="444">
        <v>178.4481923</v>
      </c>
      <c r="E20" s="445"/>
      <c r="F20" s="444">
        <v>0.38097000000000003</v>
      </c>
      <c r="G20" s="444">
        <v>584.6256500000001</v>
      </c>
      <c r="H20" s="445"/>
    </row>
    <row r="21" spans="1:8" ht="15" customHeight="1">
      <c r="A21" s="442">
        <v>4029110</v>
      </c>
      <c r="B21" s="313" t="s">
        <v>412</v>
      </c>
      <c r="C21" s="444">
        <v>1608.912675</v>
      </c>
      <c r="D21" s="444">
        <v>1976.3874051999999</v>
      </c>
      <c r="E21" s="445">
        <f t="shared" si="0"/>
        <v>22.839942522051416</v>
      </c>
      <c r="F21" s="444">
        <v>1807.0371100000002</v>
      </c>
      <c r="G21" s="444">
        <v>2220.60231</v>
      </c>
      <c r="H21" s="445">
        <f t="shared" si="1"/>
        <v>22.8863700535735</v>
      </c>
    </row>
    <row r="22" spans="1:8" ht="15" customHeight="1">
      <c r="A22" s="442">
        <v>4029910</v>
      </c>
      <c r="B22" s="313" t="s">
        <v>135</v>
      </c>
      <c r="C22" s="444">
        <v>218.6564177</v>
      </c>
      <c r="D22" s="444">
        <v>729.0136221</v>
      </c>
      <c r="E22" s="445">
        <f t="shared" si="0"/>
        <v>233.40600279120008</v>
      </c>
      <c r="F22" s="444">
        <v>303.82394</v>
      </c>
      <c r="G22" s="444">
        <v>1065.5388799999998</v>
      </c>
      <c r="H22" s="445">
        <f t="shared" si="1"/>
        <v>250.7093219843044</v>
      </c>
    </row>
    <row r="23" spans="1:8" ht="15" customHeight="1">
      <c r="A23" s="442">
        <v>4029990</v>
      </c>
      <c r="B23" s="313" t="s">
        <v>325</v>
      </c>
      <c r="C23" s="444">
        <v>69.52377349999999</v>
      </c>
      <c r="D23" s="444">
        <v>97.4977314</v>
      </c>
      <c r="E23" s="445">
        <f t="shared" si="0"/>
        <v>40.23653563625975</v>
      </c>
      <c r="F23" s="444">
        <v>102.43799</v>
      </c>
      <c r="G23" s="444">
        <v>184.96448</v>
      </c>
      <c r="H23" s="445">
        <f t="shared" si="1"/>
        <v>80.56238705972267</v>
      </c>
    </row>
    <row r="24" spans="1:8" ht="15" customHeight="1">
      <c r="A24" s="442">
        <v>4031000</v>
      </c>
      <c r="B24" s="313" t="s">
        <v>131</v>
      </c>
      <c r="C24" s="444">
        <v>93.3468343</v>
      </c>
      <c r="D24" s="444">
        <v>105.6530377</v>
      </c>
      <c r="E24" s="445">
        <f t="shared" si="0"/>
        <v>13.183310920271897</v>
      </c>
      <c r="F24" s="444">
        <v>94.64464</v>
      </c>
      <c r="G24" s="444">
        <v>128.56342999999998</v>
      </c>
      <c r="H24" s="445">
        <f t="shared" si="1"/>
        <v>35.8380464017825</v>
      </c>
    </row>
    <row r="25" spans="1:8" ht="15" customHeight="1">
      <c r="A25" s="442">
        <v>4039000</v>
      </c>
      <c r="B25" s="313" t="s">
        <v>316</v>
      </c>
      <c r="C25" s="444">
        <v>40.1744</v>
      </c>
      <c r="D25" s="444">
        <v>164.6001138</v>
      </c>
      <c r="E25" s="445">
        <f t="shared" si="0"/>
        <v>309.7139317575372</v>
      </c>
      <c r="F25" s="444">
        <v>88.08611</v>
      </c>
      <c r="G25" s="444">
        <v>352.5552</v>
      </c>
      <c r="H25" s="445">
        <f t="shared" si="1"/>
        <v>300.2392658729055</v>
      </c>
    </row>
    <row r="26" spans="1:8" ht="15" customHeight="1">
      <c r="A26" s="442">
        <v>4041000</v>
      </c>
      <c r="B26" s="313" t="s">
        <v>161</v>
      </c>
      <c r="C26" s="444">
        <v>1862.1829173</v>
      </c>
      <c r="D26" s="444">
        <v>2951.016</v>
      </c>
      <c r="E26" s="445">
        <f t="shared" si="0"/>
        <v>58.47079105841606</v>
      </c>
      <c r="F26" s="444">
        <v>1923.27767</v>
      </c>
      <c r="G26" s="444">
        <v>4544.11471</v>
      </c>
      <c r="H26" s="445">
        <f t="shared" si="1"/>
        <v>136.26930114568427</v>
      </c>
    </row>
    <row r="27" spans="1:8" ht="15" customHeight="1">
      <c r="A27" s="449">
        <v>4049000</v>
      </c>
      <c r="B27" s="313" t="s">
        <v>302</v>
      </c>
      <c r="C27" s="444">
        <v>621.0505713</v>
      </c>
      <c r="D27" s="444">
        <v>585.36175</v>
      </c>
      <c r="E27" s="445">
        <f t="shared" si="0"/>
        <v>-5.746524188085866</v>
      </c>
      <c r="F27" s="444">
        <v>2774.35068</v>
      </c>
      <c r="G27" s="444">
        <v>2832.2442</v>
      </c>
      <c r="H27" s="445">
        <f t="shared" si="1"/>
        <v>2.086741247865609</v>
      </c>
    </row>
    <row r="28" spans="1:8" ht="15" customHeight="1">
      <c r="A28" s="442">
        <v>4051000</v>
      </c>
      <c r="B28" s="313" t="s">
        <v>162</v>
      </c>
      <c r="C28" s="444">
        <v>4549.2799078</v>
      </c>
      <c r="D28" s="444">
        <v>4828.0947292</v>
      </c>
      <c r="E28" s="445">
        <f t="shared" si="0"/>
        <v>6.128768223778813</v>
      </c>
      <c r="F28" s="444">
        <v>13869.00403</v>
      </c>
      <c r="G28" s="444">
        <v>21958.948350000002</v>
      </c>
      <c r="H28" s="445">
        <f t="shared" si="1"/>
        <v>58.331112331503164</v>
      </c>
    </row>
    <row r="29" spans="1:8" ht="15" customHeight="1">
      <c r="A29" s="442">
        <v>4052000</v>
      </c>
      <c r="B29" s="313" t="s">
        <v>430</v>
      </c>
      <c r="C29" s="444">
        <v>1.7911885</v>
      </c>
      <c r="D29" s="444">
        <v>56.86795</v>
      </c>
      <c r="E29" s="445">
        <f t="shared" si="0"/>
        <v>3074.8724380488147</v>
      </c>
      <c r="F29" s="444">
        <v>9.322709999999999</v>
      </c>
      <c r="G29" s="444">
        <v>306.55685</v>
      </c>
      <c r="H29" s="445">
        <f t="shared" si="1"/>
        <v>3188.2804463509005</v>
      </c>
    </row>
    <row r="30" spans="1:8" ht="15" customHeight="1">
      <c r="A30" s="442">
        <v>4059000</v>
      </c>
      <c r="B30" s="313" t="s">
        <v>468</v>
      </c>
      <c r="C30" s="444">
        <v>5.15175</v>
      </c>
      <c r="D30" s="444">
        <v>2.36664</v>
      </c>
      <c r="E30" s="445">
        <f t="shared" si="0"/>
        <v>-54.061435434561076</v>
      </c>
      <c r="F30" s="444">
        <v>22.86695</v>
      </c>
      <c r="G30" s="444">
        <v>19.30166</v>
      </c>
      <c r="H30" s="445">
        <f t="shared" si="1"/>
        <v>-15.591454041750218</v>
      </c>
    </row>
    <row r="31" spans="1:8" ht="15" customHeight="1">
      <c r="A31" s="442"/>
      <c r="C31" s="262"/>
      <c r="D31" s="262"/>
      <c r="E31" s="445"/>
      <c r="F31" s="262"/>
      <c r="G31" s="262"/>
      <c r="H31" s="445"/>
    </row>
    <row r="32" spans="1:8" ht="15" customHeight="1">
      <c r="A32" s="442">
        <v>4061000</v>
      </c>
      <c r="B32" s="313" t="s">
        <v>326</v>
      </c>
      <c r="C32" s="450">
        <v>6424.4448302</v>
      </c>
      <c r="D32" s="450">
        <v>8136.0239628</v>
      </c>
      <c r="E32" s="445">
        <f t="shared" si="0"/>
        <v>26.64166597795683</v>
      </c>
      <c r="F32" s="450">
        <v>24513.88879</v>
      </c>
      <c r="G32" s="450">
        <v>32622.554399999997</v>
      </c>
      <c r="H32" s="445">
        <f t="shared" si="1"/>
        <v>33.07784284844999</v>
      </c>
    </row>
    <row r="33" spans="1:8" ht="15" customHeight="1">
      <c r="A33" s="442">
        <v>4062000</v>
      </c>
      <c r="B33" s="313" t="s">
        <v>163</v>
      </c>
      <c r="C33" s="450">
        <v>951.1485137</v>
      </c>
      <c r="D33" s="450">
        <v>646.5399150000001</v>
      </c>
      <c r="E33" s="445">
        <f t="shared" si="0"/>
        <v>-32.0253456019252</v>
      </c>
      <c r="F33" s="450">
        <v>4642.99888</v>
      </c>
      <c r="G33" s="450">
        <v>3872.60266</v>
      </c>
      <c r="H33" s="445">
        <f t="shared" si="1"/>
        <v>-16.592642813646343</v>
      </c>
    </row>
    <row r="34" spans="1:8" ht="15" customHeight="1">
      <c r="A34" s="442">
        <v>4063000</v>
      </c>
      <c r="B34" s="313" t="s">
        <v>318</v>
      </c>
      <c r="C34" s="450">
        <v>1452.842659</v>
      </c>
      <c r="D34" s="450">
        <v>1421.520074</v>
      </c>
      <c r="E34" s="445">
        <f t="shared" si="0"/>
        <v>-2.1559516308228055</v>
      </c>
      <c r="F34" s="450">
        <v>5967.13793</v>
      </c>
      <c r="G34" s="450">
        <v>6544.59509</v>
      </c>
      <c r="H34" s="445">
        <f t="shared" si="1"/>
        <v>9.677288622688174</v>
      </c>
    </row>
    <row r="35" spans="1:8" ht="15" customHeight="1">
      <c r="A35" s="442">
        <v>4064000</v>
      </c>
      <c r="B35" s="313" t="s">
        <v>164</v>
      </c>
      <c r="C35" s="450">
        <v>191.9057444</v>
      </c>
      <c r="D35" s="450">
        <v>199.3580728</v>
      </c>
      <c r="E35" s="445">
        <f t="shared" si="0"/>
        <v>3.8833274237308313</v>
      </c>
      <c r="F35" s="450">
        <v>1339.03818</v>
      </c>
      <c r="G35" s="450">
        <v>1688.25451</v>
      </c>
      <c r="H35" s="445">
        <f t="shared" si="1"/>
        <v>26.079639491683505</v>
      </c>
    </row>
    <row r="36" spans="1:8" ht="15" customHeight="1">
      <c r="A36" s="442">
        <v>4069000</v>
      </c>
      <c r="B36" s="313" t="s">
        <v>303</v>
      </c>
      <c r="C36" s="450">
        <v>12014.2665745</v>
      </c>
      <c r="D36" s="450">
        <v>23248.989929299998</v>
      </c>
      <c r="E36" s="445">
        <f t="shared" si="0"/>
        <v>93.511520533808</v>
      </c>
      <c r="F36" s="450">
        <v>35274.865979999995</v>
      </c>
      <c r="G36" s="450">
        <v>87704.87187999999</v>
      </c>
      <c r="H36" s="445">
        <f t="shared" si="1"/>
        <v>148.63275718673617</v>
      </c>
    </row>
    <row r="37" spans="1:8" ht="15" customHeight="1">
      <c r="A37" s="442"/>
      <c r="B37" s="313" t="s">
        <v>256</v>
      </c>
      <c r="C37" s="262">
        <f>SUM(C32:C36)</f>
        <v>21034.6083218</v>
      </c>
      <c r="D37" s="262">
        <f>SUM(D32:D36)</f>
        <v>33652.4319539</v>
      </c>
      <c r="E37" s="445">
        <f t="shared" si="0"/>
        <v>59.986016564059575</v>
      </c>
      <c r="F37" s="262">
        <f>SUM(F32:F36)</f>
        <v>71737.92976</v>
      </c>
      <c r="G37" s="262">
        <f>SUM(G32:G36)</f>
        <v>132432.87854</v>
      </c>
      <c r="H37" s="445">
        <f t="shared" si="1"/>
        <v>84.60649614932518</v>
      </c>
    </row>
    <row r="38" spans="1:8" ht="15" customHeight="1">
      <c r="A38" s="442"/>
      <c r="C38" s="262"/>
      <c r="D38" s="262"/>
      <c r="E38" s="445"/>
      <c r="F38" s="262"/>
      <c r="G38" s="262"/>
      <c r="H38" s="445"/>
    </row>
    <row r="39" spans="1:8" ht="15" customHeight="1">
      <c r="A39" s="442">
        <v>19011010</v>
      </c>
      <c r="B39" s="313" t="s">
        <v>319</v>
      </c>
      <c r="C39" s="450">
        <v>2000.664735</v>
      </c>
      <c r="D39" s="450">
        <v>2576.9409803999997</v>
      </c>
      <c r="E39" s="445">
        <f t="shared" si="0"/>
        <v>28.804238677201432</v>
      </c>
      <c r="F39" s="450">
        <v>11222.411</v>
      </c>
      <c r="G39" s="450">
        <v>16498.30958</v>
      </c>
      <c r="H39" s="445">
        <f t="shared" si="1"/>
        <v>47.01216681513447</v>
      </c>
    </row>
    <row r="40" spans="1:8" ht="15" customHeight="1">
      <c r="A40" s="442">
        <v>19019011</v>
      </c>
      <c r="B40" s="313" t="s">
        <v>165</v>
      </c>
      <c r="C40" s="450">
        <v>780.5793898999999</v>
      </c>
      <c r="D40" s="450">
        <v>754.3443003</v>
      </c>
      <c r="E40" s="445">
        <f t="shared" si="0"/>
        <v>-3.3609764668986353</v>
      </c>
      <c r="F40" s="450">
        <v>1434.31834</v>
      </c>
      <c r="G40" s="450">
        <v>1600.00908</v>
      </c>
      <c r="H40" s="445">
        <f t="shared" si="1"/>
        <v>11.551880456328822</v>
      </c>
    </row>
    <row r="41" spans="1:9" ht="15" customHeight="1">
      <c r="A41" s="442">
        <v>22029931</v>
      </c>
      <c r="B41" s="313" t="s">
        <v>453</v>
      </c>
      <c r="C41" s="450">
        <v>29.8852756</v>
      </c>
      <c r="D41" s="450">
        <v>9.84399</v>
      </c>
      <c r="E41" s="445">
        <f t="shared" si="0"/>
        <v>-67.06073542115838</v>
      </c>
      <c r="F41" s="450">
        <v>136.50262</v>
      </c>
      <c r="G41" s="450">
        <v>47.1917</v>
      </c>
      <c r="H41" s="445">
        <f t="shared" si="1"/>
        <v>-65.42798958730609</v>
      </c>
      <c r="I41" s="12"/>
    </row>
    <row r="42" spans="1:9" ht="12">
      <c r="A42" s="442">
        <v>22029932</v>
      </c>
      <c r="B42" s="313" t="s">
        <v>454</v>
      </c>
      <c r="C42" s="450">
        <v>42.4025056</v>
      </c>
      <c r="D42" s="450">
        <v>58.52387</v>
      </c>
      <c r="E42" s="445">
        <f t="shared" si="0"/>
        <v>38.01983909177294</v>
      </c>
      <c r="F42" s="450">
        <v>145.22356</v>
      </c>
      <c r="G42" s="450">
        <v>186.57384</v>
      </c>
      <c r="H42" s="445">
        <f t="shared" si="1"/>
        <v>28.47353418412275</v>
      </c>
      <c r="I42" s="58"/>
    </row>
    <row r="43" spans="1:9" ht="12">
      <c r="A43" s="451"/>
      <c r="B43" s="313" t="s">
        <v>166</v>
      </c>
      <c r="C43" s="452"/>
      <c r="D43" s="452"/>
      <c r="E43" s="453"/>
      <c r="F43" s="452">
        <f>SUM(F7:F42)-F37</f>
        <v>136278.37651</v>
      </c>
      <c r="G43" s="452">
        <f>SUM(G7:G42)-G37</f>
        <v>231325.44348000002</v>
      </c>
      <c r="H43" s="453">
        <f>(G43/F43-1)*100</f>
        <v>69.74478960205805</v>
      </c>
      <c r="I43" s="58"/>
    </row>
    <row r="44" spans="1:9" ht="12">
      <c r="A44" s="454" t="s">
        <v>390</v>
      </c>
      <c r="B44" s="455"/>
      <c r="C44" s="455"/>
      <c r="D44" s="455"/>
      <c r="E44" s="455"/>
      <c r="F44" s="455"/>
      <c r="G44" s="455"/>
      <c r="H44" s="456"/>
      <c r="I44" s="12"/>
    </row>
    <row r="45" spans="4:9" ht="12">
      <c r="D45" s="311"/>
      <c r="E45" s="311"/>
      <c r="F45" s="443"/>
      <c r="G45" s="443"/>
      <c r="H45" s="311"/>
      <c r="I45" s="68"/>
    </row>
    <row r="46" spans="1:9" ht="12.75">
      <c r="A46" s="539">
        <v>18</v>
      </c>
      <c r="B46" s="539"/>
      <c r="C46" s="539"/>
      <c r="D46" s="539"/>
      <c r="E46" s="539"/>
      <c r="F46" s="539"/>
      <c r="G46" s="539"/>
      <c r="H46" s="539"/>
      <c r="I46" s="68"/>
    </row>
    <row r="47" ht="12">
      <c r="I47" s="68"/>
    </row>
    <row r="48" spans="4:9" ht="12">
      <c r="D48" s="443"/>
      <c r="E48" s="443"/>
      <c r="F48" s="311"/>
      <c r="G48" s="311"/>
      <c r="H48" s="457"/>
      <c r="I48" s="68"/>
    </row>
    <row r="49" spans="4:9" ht="12">
      <c r="D49" s="443"/>
      <c r="E49" s="443"/>
      <c r="F49" s="311"/>
      <c r="G49" s="311"/>
      <c r="H49" s="457"/>
      <c r="I49" s="68"/>
    </row>
    <row r="50" spans="4:9" ht="12">
      <c r="D50" s="443"/>
      <c r="E50" s="443"/>
      <c r="F50" s="311"/>
      <c r="G50" s="311"/>
      <c r="H50" s="457"/>
      <c r="I50" s="68"/>
    </row>
    <row r="51" spans="4:9" ht="12">
      <c r="D51" s="443"/>
      <c r="E51" s="443"/>
      <c r="F51" s="311"/>
      <c r="G51" s="311"/>
      <c r="H51" s="457"/>
      <c r="I51" s="68"/>
    </row>
    <row r="52" spans="4:9" ht="12">
      <c r="D52" s="443"/>
      <c r="E52" s="443"/>
      <c r="F52" s="311"/>
      <c r="G52" s="311"/>
      <c r="H52" s="457"/>
      <c r="I52" s="68"/>
    </row>
    <row r="53" spans="4:9" ht="12">
      <c r="D53" s="443"/>
      <c r="E53" s="443"/>
      <c r="F53" s="311"/>
      <c r="G53" s="311"/>
      <c r="H53" s="457"/>
      <c r="I53" s="68"/>
    </row>
    <row r="54" spans="4:9" ht="12">
      <c r="D54" s="443"/>
      <c r="E54" s="443"/>
      <c r="F54" s="311"/>
      <c r="G54" s="311"/>
      <c r="H54" s="457"/>
      <c r="I54" s="68"/>
    </row>
    <row r="55" spans="4:9" ht="12">
      <c r="D55" s="443"/>
      <c r="E55" s="443"/>
      <c r="F55" s="311"/>
      <c r="G55" s="311"/>
      <c r="H55" s="457"/>
      <c r="I55" s="68"/>
    </row>
    <row r="56" spans="4:9" ht="12">
      <c r="D56" s="443"/>
      <c r="E56" s="443"/>
      <c r="F56" s="311"/>
      <c r="G56" s="311"/>
      <c r="H56" s="457"/>
      <c r="I56" s="68"/>
    </row>
    <row r="57" spans="4:9" ht="12">
      <c r="D57" s="443"/>
      <c r="E57" s="443"/>
      <c r="F57" s="311"/>
      <c r="G57" s="311"/>
      <c r="H57" s="457"/>
      <c r="I57" s="68"/>
    </row>
    <row r="58" spans="4:9" ht="12">
      <c r="D58" s="443"/>
      <c r="E58" s="443"/>
      <c r="F58" s="311"/>
      <c r="G58" s="311"/>
      <c r="H58" s="457"/>
      <c r="I58" s="68"/>
    </row>
    <row r="59" spans="4:9" ht="12">
      <c r="D59" s="443"/>
      <c r="E59" s="443"/>
      <c r="F59" s="311"/>
      <c r="G59" s="311"/>
      <c r="H59" s="457"/>
      <c r="I59" s="68"/>
    </row>
    <row r="60" spans="4:9" ht="12">
      <c r="D60" s="443"/>
      <c r="E60" s="443"/>
      <c r="F60" s="311"/>
      <c r="G60" s="311"/>
      <c r="H60" s="457"/>
      <c r="I60" s="68"/>
    </row>
    <row r="61" spans="4:9" ht="12">
      <c r="D61" s="443"/>
      <c r="E61" s="443"/>
      <c r="F61" s="311"/>
      <c r="G61" s="311"/>
      <c r="H61" s="457"/>
      <c r="I61" s="68"/>
    </row>
    <row r="62" spans="4:9" ht="12">
      <c r="D62" s="443"/>
      <c r="E62" s="443"/>
      <c r="F62" s="311"/>
      <c r="G62" s="311"/>
      <c r="H62" s="457"/>
      <c r="I62" s="68"/>
    </row>
    <row r="63" spans="4:9" ht="12">
      <c r="D63" s="443"/>
      <c r="E63" s="443"/>
      <c r="F63" s="311"/>
      <c r="G63" s="311"/>
      <c r="H63" s="457"/>
      <c r="I63" s="68"/>
    </row>
    <row r="64" spans="4:9" ht="12">
      <c r="D64" s="443"/>
      <c r="E64" s="443"/>
      <c r="F64" s="311"/>
      <c r="G64" s="311"/>
      <c r="H64" s="457"/>
      <c r="I64" s="68"/>
    </row>
    <row r="65" spans="4:9" ht="12">
      <c r="D65" s="443"/>
      <c r="E65" s="443"/>
      <c r="F65" s="311"/>
      <c r="G65" s="311"/>
      <c r="H65" s="457"/>
      <c r="I65" s="68"/>
    </row>
    <row r="66" spans="4:9" ht="12">
      <c r="D66" s="443"/>
      <c r="E66" s="443"/>
      <c r="F66" s="311"/>
      <c r="G66" s="311"/>
      <c r="H66" s="457"/>
      <c r="I66" s="68"/>
    </row>
    <row r="67" spans="4:9" ht="12">
      <c r="D67" s="443"/>
      <c r="E67" s="443"/>
      <c r="F67" s="311"/>
      <c r="G67" s="311"/>
      <c r="H67" s="457"/>
      <c r="I67" s="68"/>
    </row>
    <row r="68" spans="4:9" ht="12">
      <c r="D68" s="443"/>
      <c r="E68" s="443"/>
      <c r="F68" s="311"/>
      <c r="G68" s="311"/>
      <c r="H68" s="457"/>
      <c r="I68" s="68"/>
    </row>
    <row r="69" spans="4:9" ht="12">
      <c r="D69" s="443"/>
      <c r="E69" s="443"/>
      <c r="F69" s="311"/>
      <c r="G69" s="311"/>
      <c r="H69" s="457"/>
      <c r="I69" s="68"/>
    </row>
    <row r="70" spans="4:9" ht="12">
      <c r="D70" s="443"/>
      <c r="E70" s="443"/>
      <c r="F70" s="311"/>
      <c r="G70" s="311"/>
      <c r="H70" s="457"/>
      <c r="I70" s="68"/>
    </row>
    <row r="71" spans="4:9" ht="12">
      <c r="D71" s="443"/>
      <c r="E71" s="443"/>
      <c r="F71" s="311"/>
      <c r="G71" s="311"/>
      <c r="H71" s="457"/>
      <c r="I71" s="68"/>
    </row>
    <row r="72" spans="4:9" ht="12">
      <c r="D72" s="443"/>
      <c r="E72" s="443"/>
      <c r="F72" s="311"/>
      <c r="G72" s="311"/>
      <c r="H72" s="457"/>
      <c r="I72" s="68"/>
    </row>
    <row r="73" spans="4:9" ht="12">
      <c r="D73" s="443"/>
      <c r="E73" s="443"/>
      <c r="F73" s="311"/>
      <c r="G73" s="311"/>
      <c r="H73" s="457"/>
      <c r="I73" s="68"/>
    </row>
    <row r="74" spans="4:9" ht="12">
      <c r="D74" s="443"/>
      <c r="E74" s="443"/>
      <c r="F74" s="311"/>
      <c r="G74" s="311"/>
      <c r="H74" s="457"/>
      <c r="I74" s="68"/>
    </row>
    <row r="75" spans="4:9" ht="12">
      <c r="D75" s="443"/>
      <c r="E75" s="443"/>
      <c r="F75" s="443"/>
      <c r="G75" s="443"/>
      <c r="H75" s="457"/>
      <c r="I75" s="12"/>
    </row>
  </sheetData>
  <sheetProtection/>
  <mergeCells count="7">
    <mergeCell ref="A46:H46"/>
    <mergeCell ref="A1:H1"/>
    <mergeCell ref="A3:H3"/>
    <mergeCell ref="A4:H4"/>
    <mergeCell ref="C5:D5"/>
    <mergeCell ref="F5:G5"/>
    <mergeCell ref="B5:B6"/>
  </mergeCells>
  <printOptions horizontalCentered="1"/>
  <pageMargins left="0.5511811023622047" right="0.4330708661417323" top="0.9055118110236221" bottom="0.7874015748031497" header="0.5118110236220472" footer="0.1968503937007874"/>
  <pageSetup horizontalDpi="600" verticalDpi="600" orientation="portrait" r:id="rId1"/>
  <ignoredErrors>
    <ignoredError sqref="E37" formula="1"/>
  </ignoredErrors>
</worksheet>
</file>

<file path=xl/worksheets/sheet16.xml><?xml version="1.0" encoding="utf-8"?>
<worksheet xmlns="http://schemas.openxmlformats.org/spreadsheetml/2006/main" xmlns:r="http://schemas.openxmlformats.org/officeDocument/2006/relationships">
  <dimension ref="A1:AP44"/>
  <sheetViews>
    <sheetView view="pageBreakPreview" zoomScaleSheetLayoutView="100" zoomScalePageLayoutView="0" workbookViewId="0" topLeftCell="A1">
      <selection activeCell="B15" sqref="B15:E15"/>
    </sheetView>
  </sheetViews>
  <sheetFormatPr defaultColWidth="10.90625" defaultRowHeight="18"/>
  <cols>
    <col min="1" max="1" width="17.36328125" style="11" customWidth="1"/>
    <col min="2" max="4" width="15.0859375" style="11" customWidth="1"/>
    <col min="5" max="12" width="3.90625" style="11" customWidth="1"/>
    <col min="13" max="13" width="4.453125" style="11" customWidth="1"/>
    <col min="14" max="14" width="4.2734375" style="11" customWidth="1"/>
    <col min="15" max="15" width="4.0859375" style="11" customWidth="1"/>
    <col min="16" max="37" width="3.90625" style="11" customWidth="1"/>
    <col min="38" max="38" width="6.36328125" style="11" customWidth="1"/>
    <col min="39" max="39" width="5.0859375" style="11" customWidth="1"/>
    <col min="40" max="40" width="4.0859375" style="11" customWidth="1"/>
    <col min="41" max="16384" width="10.90625" style="11" customWidth="1"/>
  </cols>
  <sheetData>
    <row r="1" spans="1:37" ht="15" customHeight="1">
      <c r="A1" s="12"/>
      <c r="B1" s="12"/>
      <c r="C1" s="12"/>
      <c r="D1" s="12"/>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row>
    <row r="2" spans="1:4" ht="15" customHeight="1">
      <c r="A2" s="490" t="s">
        <v>333</v>
      </c>
      <c r="B2" s="490"/>
      <c r="C2" s="490"/>
      <c r="D2" s="490"/>
    </row>
    <row r="3" spans="1:4" ht="15" customHeight="1">
      <c r="A3" s="58"/>
      <c r="B3" s="58"/>
      <c r="C3" s="58"/>
      <c r="D3" s="58"/>
    </row>
    <row r="4" spans="1:4" ht="15" customHeight="1">
      <c r="A4" s="491" t="s">
        <v>12</v>
      </c>
      <c r="B4" s="491"/>
      <c r="C4" s="491"/>
      <c r="D4" s="491"/>
    </row>
    <row r="5" spans="1:4" ht="15" customHeight="1">
      <c r="A5" s="545" t="s">
        <v>535</v>
      </c>
      <c r="B5" s="545"/>
      <c r="C5" s="545"/>
      <c r="D5" s="545"/>
    </row>
    <row r="6" spans="1:15" ht="15" customHeight="1">
      <c r="A6" s="495" t="s">
        <v>158</v>
      </c>
      <c r="B6" s="60" t="s">
        <v>167</v>
      </c>
      <c r="C6" s="64" t="s">
        <v>168</v>
      </c>
      <c r="D6" s="64" t="s">
        <v>169</v>
      </c>
      <c r="N6" s="48"/>
      <c r="O6" s="48"/>
    </row>
    <row r="7" spans="1:4" ht="15" customHeight="1">
      <c r="A7" s="496"/>
      <c r="B7" s="380" t="s">
        <v>177</v>
      </c>
      <c r="C7" s="38" t="s">
        <v>380</v>
      </c>
      <c r="D7" s="38" t="s">
        <v>372</v>
      </c>
    </row>
    <row r="8" spans="1:13" ht="15" customHeight="1">
      <c r="A8" s="61" t="s">
        <v>480</v>
      </c>
      <c r="B8" s="291">
        <v>8344.3616119</v>
      </c>
      <c r="C8" s="291">
        <v>23822.99691</v>
      </c>
      <c r="D8" s="97">
        <f aca="true" t="shared" si="0" ref="D8:D13">C8/B8*1000</f>
        <v>2854.9813656236715</v>
      </c>
      <c r="F8" s="48"/>
      <c r="G8" s="48"/>
      <c r="H8" s="48"/>
      <c r="I8" s="48"/>
      <c r="J8" s="48"/>
      <c r="K8" s="48"/>
      <c r="L8" s="48"/>
      <c r="M8" s="48"/>
    </row>
    <row r="9" spans="1:39" ht="15" customHeight="1">
      <c r="A9" s="34" t="s">
        <v>481</v>
      </c>
      <c r="B9" s="290">
        <v>10007.275332300002</v>
      </c>
      <c r="C9" s="290">
        <v>22473.398540000002</v>
      </c>
      <c r="D9" s="97">
        <f t="shared" si="0"/>
        <v>2245.706028239644</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48"/>
      <c r="AM9" s="48"/>
    </row>
    <row r="10" spans="1:42" ht="15" customHeight="1">
      <c r="A10" s="34" t="s">
        <v>171</v>
      </c>
      <c r="B10" s="290">
        <v>3700.9778638000003</v>
      </c>
      <c r="C10" s="290">
        <v>7728.91411</v>
      </c>
      <c r="D10" s="97">
        <f t="shared" si="0"/>
        <v>2088.343782219841</v>
      </c>
      <c r="F10" s="48"/>
      <c r="G10" s="48"/>
      <c r="H10" s="48"/>
      <c r="I10" s="48"/>
      <c r="J10" s="48"/>
      <c r="K10" s="48"/>
      <c r="L10" s="48"/>
      <c r="M10" s="48"/>
      <c r="N10" s="48"/>
      <c r="O10" s="48"/>
      <c r="AO10" s="48"/>
      <c r="AP10" s="48"/>
    </row>
    <row r="11" spans="1:4" ht="15" customHeight="1">
      <c r="A11" s="34" t="s">
        <v>130</v>
      </c>
      <c r="B11" s="290">
        <v>33652.4319539</v>
      </c>
      <c r="C11" s="290">
        <v>132432.87854</v>
      </c>
      <c r="D11" s="97">
        <f t="shared" si="0"/>
        <v>3935.3137604265266</v>
      </c>
    </row>
    <row r="12" spans="1:4" ht="24" customHeight="1">
      <c r="A12" s="219" t="s">
        <v>319</v>
      </c>
      <c r="B12" s="292">
        <v>2576.9409803999997</v>
      </c>
      <c r="C12" s="292">
        <v>16498.30958</v>
      </c>
      <c r="D12" s="218">
        <f t="shared" si="0"/>
        <v>6402.284610119045</v>
      </c>
    </row>
    <row r="13" spans="1:4" ht="15" customHeight="1">
      <c r="A13" s="34" t="s">
        <v>172</v>
      </c>
      <c r="B13" s="290">
        <v>9312.9632185</v>
      </c>
      <c r="C13" s="290">
        <v>28368.9458</v>
      </c>
      <c r="D13" s="97">
        <f t="shared" si="0"/>
        <v>3046.178228605661</v>
      </c>
    </row>
    <row r="14" spans="1:4" ht="15" customHeight="1">
      <c r="A14" s="34"/>
      <c r="B14" s="41"/>
      <c r="C14" s="41"/>
      <c r="D14" s="97"/>
    </row>
    <row r="15" spans="1:4" ht="15" customHeight="1">
      <c r="A15" s="34" t="s">
        <v>166</v>
      </c>
      <c r="B15" s="41">
        <f>SUM(B8:B13)</f>
        <v>67594.9509608</v>
      </c>
      <c r="C15" s="41">
        <f>SUM(C8:C13)</f>
        <v>231325.44348000002</v>
      </c>
      <c r="D15" s="97"/>
    </row>
    <row r="16" spans="1:4" ht="15" customHeight="1">
      <c r="A16" s="34"/>
      <c r="B16" s="37"/>
      <c r="C16" s="35"/>
      <c r="D16" s="35"/>
    </row>
    <row r="17" spans="1:4" ht="15" customHeight="1">
      <c r="A17" s="75" t="s">
        <v>390</v>
      </c>
      <c r="B17" s="98"/>
      <c r="C17" s="98"/>
      <c r="D17" s="99"/>
    </row>
    <row r="18" ht="15" customHeight="1"/>
    <row r="19" ht="15" customHeight="1"/>
    <row r="20" ht="17.25" customHeight="1"/>
    <row r="21" spans="38:40" ht="17.25" customHeight="1">
      <c r="AL21" s="11" t="s">
        <v>170</v>
      </c>
      <c r="AM21" s="48">
        <f aca="true" t="shared" si="1" ref="AM21:AM26">C8</f>
        <v>23822.99691</v>
      </c>
      <c r="AN21" s="109">
        <f aca="true" t="shared" si="2" ref="AN21:AN27">AM21/$AM$27*100</f>
        <v>10.298476705205017</v>
      </c>
    </row>
    <row r="22" spans="38:40" ht="17.25" customHeight="1">
      <c r="AL22" s="12" t="str">
        <f>A9</f>
        <v>Leche descremada en polvo</v>
      </c>
      <c r="AM22" s="68">
        <f t="shared" si="1"/>
        <v>22473.398540000002</v>
      </c>
      <c r="AN22" s="109">
        <f t="shared" si="2"/>
        <v>9.715056935335785</v>
      </c>
    </row>
    <row r="23" spans="38:40" ht="17.25" customHeight="1">
      <c r="AL23" s="12" t="str">
        <f>A10</f>
        <v>Suero y lactosuero</v>
      </c>
      <c r="AM23" s="68">
        <f t="shared" si="1"/>
        <v>7728.91411</v>
      </c>
      <c r="AN23" s="109">
        <f t="shared" si="2"/>
        <v>3.3411431071862308</v>
      </c>
    </row>
    <row r="24" spans="38:40" ht="17.25" customHeight="1">
      <c r="AL24" s="12" t="str">
        <f>A11</f>
        <v>Quesos</v>
      </c>
      <c r="AM24" s="68">
        <f t="shared" si="1"/>
        <v>132432.87854</v>
      </c>
      <c r="AN24" s="109">
        <f t="shared" si="2"/>
        <v>57.24959457451549</v>
      </c>
    </row>
    <row r="25" spans="38:40" ht="17.25" customHeight="1">
      <c r="AL25" s="12" t="str">
        <f>A12</f>
        <v>Preparaciones para la alimentación infantil</v>
      </c>
      <c r="AM25" s="68">
        <f t="shared" si="1"/>
        <v>16498.30958</v>
      </c>
      <c r="AN25" s="109">
        <f>AM25/$AM$27*100</f>
        <v>7.1320773589812285</v>
      </c>
    </row>
    <row r="26" spans="38:40" ht="17.25" customHeight="1">
      <c r="AL26" s="12" t="str">
        <f>A13</f>
        <v>Otros productos</v>
      </c>
      <c r="AM26" s="68">
        <f t="shared" si="1"/>
        <v>28368.9458</v>
      </c>
      <c r="AN26" s="109">
        <f t="shared" si="2"/>
        <v>12.263651318776239</v>
      </c>
    </row>
    <row r="27" spans="38:40" ht="17.25" customHeight="1">
      <c r="AL27" s="12"/>
      <c r="AM27" s="68">
        <f>SUM(AM21:AM26)</f>
        <v>231325.44348000002</v>
      </c>
      <c r="AN27" s="109">
        <f t="shared" si="2"/>
        <v>100</v>
      </c>
    </row>
    <row r="28" ht="17.25" customHeight="1"/>
    <row r="29" ht="17.25" customHeight="1">
      <c r="AL29" s="12"/>
    </row>
    <row r="30" ht="17.25" customHeight="1"/>
    <row r="31" ht="17.25" customHeight="1"/>
    <row r="32" ht="17.25" customHeight="1"/>
    <row r="33" ht="17.25" customHeight="1"/>
    <row r="34" ht="17.25" customHeight="1"/>
    <row r="44" spans="1:4" ht="12.75">
      <c r="A44" s="463">
        <v>19</v>
      </c>
      <c r="B44" s="463"/>
      <c r="C44" s="463"/>
      <c r="D44" s="463"/>
    </row>
  </sheetData>
  <sheetProtection/>
  <mergeCells count="5">
    <mergeCell ref="A2:D2"/>
    <mergeCell ref="A4:D4"/>
    <mergeCell ref="A5:D5"/>
    <mergeCell ref="A6:A7"/>
    <mergeCell ref="A44:D44"/>
  </mergeCells>
  <printOptions horizontalCentered="1"/>
  <pageMargins left="0.5905511811023623" right="0.5905511811023623" top="1.0236220472440944" bottom="0.7874015748031497" header="0.5118110236220472" footer="0.1968503937007874"/>
  <pageSetup horizontalDpi="600" verticalDpi="600" orientation="portrait" r:id="rId2"/>
  <colBreaks count="1" manualBreakCount="1">
    <brk id="4" max="65535" man="1"/>
  </colBreaks>
  <drawing r:id="rId1"/>
</worksheet>
</file>

<file path=xl/worksheets/sheet17.xml><?xml version="1.0" encoding="utf-8"?>
<worksheet xmlns="http://schemas.openxmlformats.org/spreadsheetml/2006/main" xmlns:r="http://schemas.openxmlformats.org/officeDocument/2006/relationships">
  <dimension ref="A1:AO48"/>
  <sheetViews>
    <sheetView view="pageBreakPreview" zoomScaleNormal="98" zoomScaleSheetLayoutView="100" zoomScalePageLayoutView="98" workbookViewId="0" topLeftCell="A19">
      <selection activeCell="B15" sqref="B15:E15"/>
    </sheetView>
  </sheetViews>
  <sheetFormatPr defaultColWidth="10.90625" defaultRowHeight="18"/>
  <cols>
    <col min="1" max="1" width="12.453125" style="11" customWidth="1"/>
    <col min="2" max="10" width="6.0859375" style="11" customWidth="1"/>
    <col min="11" max="11" width="5.90625" style="11" customWidth="1"/>
    <col min="12" max="16" width="5.0859375" style="11" customWidth="1"/>
    <col min="17" max="36" width="9.0859375" style="11" customWidth="1"/>
    <col min="37" max="37" width="4.0859375" style="11" customWidth="1"/>
    <col min="38" max="38" width="5.0859375" style="68" customWidth="1"/>
    <col min="39" max="41" width="5.0859375" style="12" customWidth="1"/>
    <col min="42" max="42" width="5.6328125" style="11" customWidth="1"/>
    <col min="43" max="16384" width="10.90625" style="11" customWidth="1"/>
  </cols>
  <sheetData>
    <row r="1" spans="1:10" ht="14.25" customHeight="1">
      <c r="A1" s="481" t="s">
        <v>334</v>
      </c>
      <c r="B1" s="481"/>
      <c r="C1" s="481"/>
      <c r="D1" s="481"/>
      <c r="E1" s="481"/>
      <c r="F1" s="481"/>
      <c r="G1" s="481"/>
      <c r="H1" s="481"/>
      <c r="I1" s="481"/>
      <c r="J1" s="481"/>
    </row>
    <row r="2" spans="1:10" ht="14.25" customHeight="1">
      <c r="A2" s="517" t="s">
        <v>15</v>
      </c>
      <c r="B2" s="517"/>
      <c r="C2" s="517"/>
      <c r="D2" s="517"/>
      <c r="E2" s="517"/>
      <c r="F2" s="517"/>
      <c r="G2" s="517"/>
      <c r="H2" s="517"/>
      <c r="I2" s="517"/>
      <c r="J2" s="517"/>
    </row>
    <row r="3" spans="1:10" ht="14.25" customHeight="1">
      <c r="A3" s="61"/>
      <c r="B3" s="491" t="s">
        <v>173</v>
      </c>
      <c r="C3" s="491"/>
      <c r="D3" s="491" t="s">
        <v>174</v>
      </c>
      <c r="E3" s="491"/>
      <c r="F3" s="491" t="s">
        <v>175</v>
      </c>
      <c r="G3" s="491"/>
      <c r="H3" s="546" t="s">
        <v>455</v>
      </c>
      <c r="I3" s="546"/>
      <c r="J3" s="546"/>
    </row>
    <row r="4" spans="1:10" ht="14.25" customHeight="1">
      <c r="A4" s="34" t="s">
        <v>176</v>
      </c>
      <c r="B4" s="501" t="s">
        <v>159</v>
      </c>
      <c r="C4" s="501"/>
      <c r="D4" s="492" t="s">
        <v>384</v>
      </c>
      <c r="E4" s="492"/>
      <c r="F4" s="501" t="s">
        <v>383</v>
      </c>
      <c r="G4" s="501"/>
      <c r="H4" s="60" t="s">
        <v>173</v>
      </c>
      <c r="I4" s="60" t="s">
        <v>168</v>
      </c>
      <c r="J4" s="64" t="s">
        <v>168</v>
      </c>
    </row>
    <row r="5" spans="1:41" ht="14.25" customHeight="1">
      <c r="A5" s="34"/>
      <c r="B5" s="63">
        <v>2016</v>
      </c>
      <c r="C5" s="63">
        <v>2017</v>
      </c>
      <c r="D5" s="63">
        <v>2016</v>
      </c>
      <c r="E5" s="63">
        <v>2017</v>
      </c>
      <c r="F5" s="63">
        <v>2016</v>
      </c>
      <c r="G5" s="63">
        <v>2017</v>
      </c>
      <c r="H5" s="110" t="s">
        <v>177</v>
      </c>
      <c r="I5" s="110" t="s">
        <v>178</v>
      </c>
      <c r="J5" s="110" t="s">
        <v>179</v>
      </c>
      <c r="AL5" s="111">
        <v>2002</v>
      </c>
      <c r="AM5" s="111">
        <v>2003</v>
      </c>
      <c r="AN5" s="111">
        <v>2004</v>
      </c>
      <c r="AO5" s="111">
        <v>2005</v>
      </c>
    </row>
    <row r="6" spans="1:41" ht="14.25" customHeight="1">
      <c r="A6" s="61" t="s">
        <v>96</v>
      </c>
      <c r="B6" s="41">
        <v>164.222</v>
      </c>
      <c r="C6" s="41">
        <v>2884.95</v>
      </c>
      <c r="D6" s="41">
        <v>452.826</v>
      </c>
      <c r="E6" s="41">
        <v>6942.05</v>
      </c>
      <c r="F6" s="97">
        <f>D6/B6*1000</f>
        <v>2757.4015661726203</v>
      </c>
      <c r="G6" s="97">
        <f>E6/C6*1000</f>
        <v>2406.298202741815</v>
      </c>
      <c r="H6" s="103">
        <f aca="true" t="shared" si="0" ref="H6:H12">+(C6/B6-1)*100</f>
        <v>1656.7378304977406</v>
      </c>
      <c r="I6" s="103">
        <f aca="true" t="shared" si="1" ref="I6:I12">+(E6/D6-1)*100</f>
        <v>1433.0502223812236</v>
      </c>
      <c r="J6" s="70">
        <f aca="true" t="shared" si="2" ref="J6:J12">+(G6/F6-1)*100</f>
        <v>-12.733124102709137</v>
      </c>
      <c r="AK6" s="12" t="s">
        <v>96</v>
      </c>
      <c r="AM6" s="68">
        <v>1283.6596508402677</v>
      </c>
      <c r="AN6" s="68">
        <v>1912.8309303526378</v>
      </c>
      <c r="AO6" s="68">
        <v>1974.6812257837266</v>
      </c>
    </row>
    <row r="7" spans="1:41" ht="14.25" customHeight="1">
      <c r="A7" s="34" t="s">
        <v>97</v>
      </c>
      <c r="B7" s="41">
        <v>8</v>
      </c>
      <c r="C7" s="41">
        <v>982.9824</v>
      </c>
      <c r="D7" s="41">
        <v>24.091</v>
      </c>
      <c r="E7" s="41">
        <v>2946.46713</v>
      </c>
      <c r="F7" s="97">
        <f aca="true" t="shared" si="3" ref="F7:G19">D7/B7*1000</f>
        <v>3011.375</v>
      </c>
      <c r="G7" s="97">
        <f t="shared" si="3"/>
        <v>2997.476994501631</v>
      </c>
      <c r="H7" s="103">
        <f t="shared" si="0"/>
        <v>12187.28</v>
      </c>
      <c r="I7" s="103">
        <f t="shared" si="1"/>
        <v>12130.572122369349</v>
      </c>
      <c r="J7" s="70">
        <f t="shared" si="2"/>
        <v>-0.4615169315800638</v>
      </c>
      <c r="AK7" s="12" t="s">
        <v>97</v>
      </c>
      <c r="AM7" s="68">
        <v>1610.5391035902128</v>
      </c>
      <c r="AN7" s="68">
        <v>1871.573051997839</v>
      </c>
      <c r="AO7" s="68">
        <v>1690.9350100552401</v>
      </c>
    </row>
    <row r="8" spans="1:41" ht="14.25" customHeight="1">
      <c r="A8" s="34" t="s">
        <v>98</v>
      </c>
      <c r="B8" s="41">
        <v>341.272</v>
      </c>
      <c r="C8" s="41">
        <v>880.625</v>
      </c>
      <c r="D8" s="41">
        <v>882.924</v>
      </c>
      <c r="E8" s="41">
        <v>2718.09729</v>
      </c>
      <c r="F8" s="97">
        <f t="shared" si="3"/>
        <v>2587.1562858951215</v>
      </c>
      <c r="G8" s="97">
        <f t="shared" si="3"/>
        <v>3086.5547650816184</v>
      </c>
      <c r="H8" s="103">
        <f t="shared" si="0"/>
        <v>158.04197238566306</v>
      </c>
      <c r="I8" s="103">
        <f t="shared" si="1"/>
        <v>207.85178452505542</v>
      </c>
      <c r="J8" s="70">
        <f t="shared" si="2"/>
        <v>19.302988455284286</v>
      </c>
      <c r="AK8" s="12" t="s">
        <v>98</v>
      </c>
      <c r="AL8" s="68">
        <v>1400</v>
      </c>
      <c r="AM8" s="68">
        <v>1724.2656325739215</v>
      </c>
      <c r="AN8" s="68">
        <v>1964.979251164555</v>
      </c>
      <c r="AO8" s="68">
        <v>2227.3176044944394</v>
      </c>
    </row>
    <row r="9" spans="1:41" ht="14.25" customHeight="1">
      <c r="A9" s="34" t="s">
        <v>99</v>
      </c>
      <c r="B9" s="41">
        <v>406.978</v>
      </c>
      <c r="C9" s="41">
        <v>731.623</v>
      </c>
      <c r="D9" s="41">
        <v>1030.843</v>
      </c>
      <c r="E9" s="41">
        <v>2618.735</v>
      </c>
      <c r="F9" s="97">
        <f t="shared" si="3"/>
        <v>2532.9206984161306</v>
      </c>
      <c r="G9" s="97">
        <f t="shared" si="3"/>
        <v>3579.350293798855</v>
      </c>
      <c r="H9" s="103">
        <f t="shared" si="0"/>
        <v>79.76966813930974</v>
      </c>
      <c r="I9" s="103">
        <f t="shared" si="1"/>
        <v>154.0381998034618</v>
      </c>
      <c r="J9" s="70">
        <f t="shared" si="2"/>
        <v>41.313160575341776</v>
      </c>
      <c r="AK9" s="12" t="s">
        <v>99</v>
      </c>
      <c r="AL9" s="68">
        <v>1373.3333333333333</v>
      </c>
      <c r="AM9" s="68">
        <v>1653.3333333333333</v>
      </c>
      <c r="AN9" s="68">
        <v>2070.927922149037</v>
      </c>
      <c r="AO9" s="68">
        <v>2196.0351847984966</v>
      </c>
    </row>
    <row r="10" spans="1:41" ht="14.25" customHeight="1">
      <c r="A10" s="34" t="s">
        <v>100</v>
      </c>
      <c r="B10" s="41">
        <v>809.978</v>
      </c>
      <c r="C10" s="41">
        <v>229.025</v>
      </c>
      <c r="D10" s="41">
        <v>2130.5314399999997</v>
      </c>
      <c r="E10" s="41">
        <v>730.298</v>
      </c>
      <c r="F10" s="97">
        <f t="shared" si="3"/>
        <v>2630.357170194746</v>
      </c>
      <c r="G10" s="97">
        <f t="shared" si="3"/>
        <v>3188.726121602445</v>
      </c>
      <c r="H10" s="103">
        <f t="shared" si="0"/>
        <v>-71.72454066653661</v>
      </c>
      <c r="I10" s="103">
        <f t="shared" si="1"/>
        <v>-65.72226129645851</v>
      </c>
      <c r="J10" s="70">
        <f t="shared" si="2"/>
        <v>21.227875732418443</v>
      </c>
      <c r="AK10" s="12" t="s">
        <v>100</v>
      </c>
      <c r="AL10" s="68">
        <v>1158.4</v>
      </c>
      <c r="AM10" s="68">
        <v>1672.3809523809523</v>
      </c>
      <c r="AN10" s="68">
        <v>1939.6330096915835</v>
      </c>
      <c r="AO10" s="68">
        <v>2261.4320518182685</v>
      </c>
    </row>
    <row r="11" spans="1:41" ht="14.25" customHeight="1">
      <c r="A11" s="34" t="s">
        <v>101</v>
      </c>
      <c r="B11" s="41">
        <v>1186.255</v>
      </c>
      <c r="C11" s="41">
        <v>678.577</v>
      </c>
      <c r="D11" s="41">
        <v>2729.609</v>
      </c>
      <c r="E11" s="41">
        <v>2364.888</v>
      </c>
      <c r="F11" s="97">
        <f t="shared" si="3"/>
        <v>2301.030554138865</v>
      </c>
      <c r="G11" s="97">
        <f t="shared" si="3"/>
        <v>3485.06949100839</v>
      </c>
      <c r="H11" s="103">
        <f t="shared" si="0"/>
        <v>-42.7967005407775</v>
      </c>
      <c r="I11" s="103">
        <f t="shared" si="1"/>
        <v>-13.361657292308172</v>
      </c>
      <c r="J11" s="70">
        <f t="shared" si="2"/>
        <v>51.45689763831223</v>
      </c>
      <c r="AK11" s="12" t="s">
        <v>101</v>
      </c>
      <c r="AL11" s="68">
        <v>1456.5650954140162</v>
      </c>
      <c r="AM11" s="68">
        <v>1773.7931034482758</v>
      </c>
      <c r="AN11" s="68">
        <v>1979.6348196754323</v>
      </c>
      <c r="AO11" s="68">
        <v>2293.7071991713183</v>
      </c>
    </row>
    <row r="12" spans="1:41" ht="14.25" customHeight="1">
      <c r="A12" s="34" t="s">
        <v>102</v>
      </c>
      <c r="B12" s="41">
        <v>984.216</v>
      </c>
      <c r="C12" s="41">
        <v>813.825</v>
      </c>
      <c r="D12" s="41">
        <v>2578.079</v>
      </c>
      <c r="E12" s="41">
        <v>2794.455</v>
      </c>
      <c r="F12" s="97">
        <f t="shared" si="3"/>
        <v>2619.423988230226</v>
      </c>
      <c r="G12" s="97">
        <f t="shared" si="3"/>
        <v>3433.729610174177</v>
      </c>
      <c r="H12" s="103">
        <f t="shared" si="0"/>
        <v>-17.31235826282035</v>
      </c>
      <c r="I12" s="103">
        <f t="shared" si="1"/>
        <v>8.392915810570578</v>
      </c>
      <c r="J12" s="70">
        <f t="shared" si="2"/>
        <v>31.087201827685963</v>
      </c>
      <c r="AK12" s="12" t="s">
        <v>102</v>
      </c>
      <c r="AL12" s="68">
        <v>1285.8010794140325</v>
      </c>
      <c r="AM12" s="68">
        <v>1868.0769230769229</v>
      </c>
      <c r="AN12" s="68">
        <v>1918.9186717513971</v>
      </c>
      <c r="AO12" s="68">
        <v>2359.879618728304</v>
      </c>
    </row>
    <row r="13" spans="1:41" ht="14.25" customHeight="1">
      <c r="A13" s="34" t="s">
        <v>103</v>
      </c>
      <c r="B13" s="41">
        <v>1066.7</v>
      </c>
      <c r="C13" s="41">
        <v>1142.7531196</v>
      </c>
      <c r="D13" s="41">
        <v>2737.495</v>
      </c>
      <c r="E13" s="41">
        <v>2708.00826</v>
      </c>
      <c r="F13" s="97">
        <f t="shared" si="3"/>
        <v>2566.321364957345</v>
      </c>
      <c r="G13" s="97">
        <f>E13/C13*1000</f>
        <v>2369.722920509628</v>
      </c>
      <c r="H13" s="103">
        <f>+(C13/B13-1)*100</f>
        <v>7.129757157588812</v>
      </c>
      <c r="I13" s="103">
        <f>+(E13/D13-1)*100</f>
        <v>-1.0771431545993582</v>
      </c>
      <c r="J13" s="70">
        <f>+(G13/F13-1)*100</f>
        <v>-7.660710273165061</v>
      </c>
      <c r="AK13" s="12" t="s">
        <v>103</v>
      </c>
      <c r="AL13" s="68">
        <v>1192.217286107551</v>
      </c>
      <c r="AM13" s="68">
        <v>1802.698145025295</v>
      </c>
      <c r="AN13" s="68">
        <v>2089.455571685261</v>
      </c>
      <c r="AO13" s="68">
        <v>2281.3099494756852</v>
      </c>
    </row>
    <row r="14" spans="1:40" ht="14.25" customHeight="1">
      <c r="A14" s="34" t="s">
        <v>104</v>
      </c>
      <c r="B14" s="41">
        <v>298.976</v>
      </c>
      <c r="C14" s="41"/>
      <c r="D14" s="41">
        <v>810.583</v>
      </c>
      <c r="E14" s="41"/>
      <c r="F14" s="97">
        <f t="shared" si="3"/>
        <v>2711.1975543187414</v>
      </c>
      <c r="G14" s="97"/>
      <c r="H14" s="100"/>
      <c r="I14" s="100"/>
      <c r="J14" s="70"/>
      <c r="AK14" s="12" t="s">
        <v>104</v>
      </c>
      <c r="AL14" s="68">
        <v>1257.7658303464755</v>
      </c>
      <c r="AM14" s="68">
        <v>1875.4701211867948</v>
      </c>
      <c r="AN14" s="68">
        <v>2033.8047239356101</v>
      </c>
    </row>
    <row r="15" spans="1:40" ht="14.25" customHeight="1">
      <c r="A15" s="34" t="s">
        <v>105</v>
      </c>
      <c r="B15" s="41">
        <v>400.55</v>
      </c>
      <c r="C15" s="41"/>
      <c r="D15" s="41">
        <v>1050.804</v>
      </c>
      <c r="E15" s="41"/>
      <c r="F15" s="97">
        <f t="shared" si="3"/>
        <v>2623.402821120959</v>
      </c>
      <c r="G15" s="97"/>
      <c r="H15" s="103"/>
      <c r="I15" s="70"/>
      <c r="J15" s="70"/>
      <c r="AK15" s="12" t="s">
        <v>105</v>
      </c>
      <c r="AL15" s="68">
        <v>1208.1314720347007</v>
      </c>
      <c r="AM15" s="68">
        <v>1820.2368137782562</v>
      </c>
      <c r="AN15" s="68">
        <v>2116.3057779363553</v>
      </c>
    </row>
    <row r="16" spans="1:40" ht="14.25" customHeight="1">
      <c r="A16" s="34" t="s">
        <v>106</v>
      </c>
      <c r="B16" s="41">
        <v>267.395</v>
      </c>
      <c r="C16" s="41"/>
      <c r="D16" s="41">
        <v>769.143</v>
      </c>
      <c r="E16" s="41"/>
      <c r="F16" s="97">
        <f t="shared" si="3"/>
        <v>2876.430000560968</v>
      </c>
      <c r="G16" s="97"/>
      <c r="H16" s="103"/>
      <c r="I16" s="70"/>
      <c r="J16" s="70"/>
      <c r="AK16" s="12" t="s">
        <v>106</v>
      </c>
      <c r="AL16" s="68">
        <v>1239.9888377284778</v>
      </c>
      <c r="AM16" s="68">
        <v>1883.1664282308059</v>
      </c>
      <c r="AN16" s="68">
        <v>1827.5917349483434</v>
      </c>
    </row>
    <row r="17" spans="1:40" ht="14.25" customHeight="1">
      <c r="A17" s="34" t="s">
        <v>107</v>
      </c>
      <c r="B17" s="41">
        <v>532.6</v>
      </c>
      <c r="C17" s="41"/>
      <c r="D17" s="97">
        <v>1510.875</v>
      </c>
      <c r="E17" s="97"/>
      <c r="F17" s="97">
        <f t="shared" si="3"/>
        <v>2836.791212917762</v>
      </c>
      <c r="G17" s="97"/>
      <c r="H17" s="103"/>
      <c r="I17" s="70"/>
      <c r="J17" s="70"/>
      <c r="AK17" s="12" t="s">
        <v>107</v>
      </c>
      <c r="AL17" s="68">
        <v>1297.674666477182</v>
      </c>
      <c r="AM17" s="68">
        <v>1915.0365448504986</v>
      </c>
      <c r="AN17" s="68">
        <v>1370.1346153846155</v>
      </c>
    </row>
    <row r="18" spans="1:40" ht="14.25" customHeight="1">
      <c r="A18" s="34" t="s">
        <v>536</v>
      </c>
      <c r="B18" s="41">
        <f>SUM(B6:B13)</f>
        <v>4967.621</v>
      </c>
      <c r="C18" s="41">
        <f>SUM(C6:C13)</f>
        <v>8344.360519599999</v>
      </c>
      <c r="D18" s="41">
        <f>SUM(D6:D13)</f>
        <v>12566.39844</v>
      </c>
      <c r="E18" s="41">
        <f>SUM(E6:E13)</f>
        <v>23822.99868</v>
      </c>
      <c r="F18" s="97">
        <f t="shared" si="3"/>
        <v>2529.661268442178</v>
      </c>
      <c r="G18" s="97">
        <f t="shared" si="3"/>
        <v>2854.9819514679834</v>
      </c>
      <c r="H18" s="103">
        <f>+(C18/B18-1)*100</f>
        <v>67.97498278552246</v>
      </c>
      <c r="I18" s="70">
        <f>+(E18/D18-1)*100</f>
        <v>89.57698018048836</v>
      </c>
      <c r="J18" s="70">
        <f>+(G18/F18-1)*100</f>
        <v>12.860246827676857</v>
      </c>
      <c r="AK18" s="12"/>
      <c r="AM18" s="68"/>
      <c r="AN18" s="68"/>
    </row>
    <row r="19" spans="1:10" ht="14.25" customHeight="1">
      <c r="A19" s="34" t="s">
        <v>279</v>
      </c>
      <c r="B19" s="41">
        <f>SUM(B6:B17)</f>
        <v>6467.142</v>
      </c>
      <c r="C19" s="41"/>
      <c r="D19" s="41">
        <f>SUM(D6:D17)</f>
        <v>16707.803440000003</v>
      </c>
      <c r="E19" s="41"/>
      <c r="F19" s="97">
        <f t="shared" si="3"/>
        <v>2583.4910444211687</v>
      </c>
      <c r="G19" s="97"/>
      <c r="H19" s="103"/>
      <c r="I19" s="70"/>
      <c r="J19" s="70"/>
    </row>
    <row r="20" spans="1:10" ht="14.25" customHeight="1">
      <c r="A20" s="75" t="s">
        <v>390</v>
      </c>
      <c r="B20" s="98"/>
      <c r="C20" s="98"/>
      <c r="D20" s="98"/>
      <c r="E20" s="98"/>
      <c r="F20" s="98"/>
      <c r="G20" s="98"/>
      <c r="H20" s="98"/>
      <c r="I20" s="98"/>
      <c r="J20" s="99"/>
    </row>
    <row r="21" spans="1:10" ht="14.25" customHeight="1">
      <c r="A21" s="101" t="s">
        <v>180</v>
      </c>
      <c r="B21" s="12"/>
      <c r="C21" s="12"/>
      <c r="D21" s="12"/>
      <c r="E21" s="12"/>
      <c r="F21" s="12"/>
      <c r="G21" s="12"/>
      <c r="H21" s="12"/>
      <c r="I21" s="12"/>
      <c r="J21" s="12"/>
    </row>
    <row r="22" ht="14.25" customHeight="1">
      <c r="A22" s="12"/>
    </row>
    <row r="23" spans="1:10" ht="14.25" customHeight="1">
      <c r="A23" s="490" t="s">
        <v>335</v>
      </c>
      <c r="B23" s="490"/>
      <c r="C23" s="490"/>
      <c r="D23" s="490"/>
      <c r="E23" s="490"/>
      <c r="F23" s="490"/>
      <c r="G23" s="490"/>
      <c r="H23" s="490"/>
      <c r="I23" s="490"/>
      <c r="J23" s="490"/>
    </row>
    <row r="24" spans="1:10" ht="14.25" customHeight="1">
      <c r="A24" s="493" t="s">
        <v>17</v>
      </c>
      <c r="B24" s="493"/>
      <c r="C24" s="493"/>
      <c r="D24" s="493"/>
      <c r="E24" s="493"/>
      <c r="F24" s="493"/>
      <c r="G24" s="493"/>
      <c r="H24" s="493"/>
      <c r="I24" s="493"/>
      <c r="J24" s="493"/>
    </row>
    <row r="25" spans="1:41" ht="14.25" customHeight="1">
      <c r="A25" s="61"/>
      <c r="B25" s="491" t="s">
        <v>173</v>
      </c>
      <c r="C25" s="491"/>
      <c r="D25" s="491" t="s">
        <v>174</v>
      </c>
      <c r="E25" s="491"/>
      <c r="F25" s="491" t="s">
        <v>175</v>
      </c>
      <c r="G25" s="491"/>
      <c r="H25" s="546" t="s">
        <v>455</v>
      </c>
      <c r="I25" s="546"/>
      <c r="J25" s="546"/>
      <c r="AL25" s="111">
        <v>2002</v>
      </c>
      <c r="AM25" s="111">
        <v>2003</v>
      </c>
      <c r="AN25" s="111">
        <v>2004</v>
      </c>
      <c r="AO25" s="111">
        <v>2005</v>
      </c>
    </row>
    <row r="26" spans="1:10" ht="14.25" customHeight="1">
      <c r="A26" s="34" t="s">
        <v>176</v>
      </c>
      <c r="B26" s="501" t="s">
        <v>159</v>
      </c>
      <c r="C26" s="501"/>
      <c r="D26" s="492" t="s">
        <v>380</v>
      </c>
      <c r="E26" s="492"/>
      <c r="F26" s="501" t="s">
        <v>383</v>
      </c>
      <c r="G26" s="501"/>
      <c r="H26" s="60" t="s">
        <v>173</v>
      </c>
      <c r="I26" s="60" t="s">
        <v>168</v>
      </c>
      <c r="J26" s="64" t="s">
        <v>168</v>
      </c>
    </row>
    <row r="27" spans="1:41" ht="14.25" customHeight="1">
      <c r="A27" s="34"/>
      <c r="B27" s="63">
        <v>2016</v>
      </c>
      <c r="C27" s="63">
        <v>2017</v>
      </c>
      <c r="D27" s="63">
        <v>2016</v>
      </c>
      <c r="E27" s="63">
        <v>2017</v>
      </c>
      <c r="F27" s="63">
        <v>2016</v>
      </c>
      <c r="G27" s="63">
        <v>2017</v>
      </c>
      <c r="H27" s="110" t="s">
        <v>177</v>
      </c>
      <c r="I27" s="110" t="s">
        <v>178</v>
      </c>
      <c r="J27" s="110" t="s">
        <v>179</v>
      </c>
      <c r="AK27" s="12" t="s">
        <v>96</v>
      </c>
      <c r="AL27" s="68">
        <v>1655</v>
      </c>
      <c r="AM27" s="68">
        <v>1342.7404608070217</v>
      </c>
      <c r="AN27" s="68">
        <v>1721.6315834327595</v>
      </c>
      <c r="AO27" s="68">
        <v>1861.2843601895734</v>
      </c>
    </row>
    <row r="28" spans="1:41" ht="14.25" customHeight="1">
      <c r="A28" s="61" t="s">
        <v>96</v>
      </c>
      <c r="B28" s="41">
        <v>781.452</v>
      </c>
      <c r="C28" s="41">
        <v>546.51</v>
      </c>
      <c r="D28" s="41">
        <v>1577.896</v>
      </c>
      <c r="E28" s="41">
        <v>1232.9</v>
      </c>
      <c r="F28" s="97">
        <f>D28/B28*1000</f>
        <v>2019.1847995782211</v>
      </c>
      <c r="G28" s="97">
        <f>E28/C28*1000</f>
        <v>2255.9514007063003</v>
      </c>
      <c r="H28" s="103">
        <f aca="true" t="shared" si="4" ref="H28:H34">+(C28/B28-1)*100</f>
        <v>-30.064802444679906</v>
      </c>
      <c r="I28" s="103">
        <f aca="true" t="shared" si="5" ref="I28:I34">+(E28/D28-1)*100</f>
        <v>-21.864305378808226</v>
      </c>
      <c r="J28" s="70">
        <f aca="true" t="shared" si="6" ref="J28:J34">+(G28/F28-1)*100</f>
        <v>11.725851005689837</v>
      </c>
      <c r="AK28" s="12" t="s">
        <v>97</v>
      </c>
      <c r="AL28" s="68">
        <v>1663</v>
      </c>
      <c r="AM28" s="68">
        <v>1474.3209876543208</v>
      </c>
      <c r="AN28" s="68">
        <v>1679.9958523741457</v>
      </c>
      <c r="AO28" s="68">
        <v>1992.5671812464268</v>
      </c>
    </row>
    <row r="29" spans="1:41" ht="14.25" customHeight="1">
      <c r="A29" s="34" t="s">
        <v>97</v>
      </c>
      <c r="B29" s="41">
        <v>738.927</v>
      </c>
      <c r="C29" s="41">
        <v>1303.415</v>
      </c>
      <c r="D29" s="41">
        <v>1754.826</v>
      </c>
      <c r="E29" s="41">
        <v>3056.2716</v>
      </c>
      <c r="F29" s="97">
        <f aca="true" t="shared" si="7" ref="F29:G43">D29/B29*1000</f>
        <v>2374.829989971946</v>
      </c>
      <c r="G29" s="97">
        <f t="shared" si="7"/>
        <v>2344.8184960277426</v>
      </c>
      <c r="H29" s="103">
        <f t="shared" si="4"/>
        <v>76.39293191343664</v>
      </c>
      <c r="I29" s="103">
        <f t="shared" si="5"/>
        <v>74.16379743632702</v>
      </c>
      <c r="J29" s="70">
        <f t="shared" si="6"/>
        <v>-1.2637323122468125</v>
      </c>
      <c r="AK29" s="12" t="s">
        <v>98</v>
      </c>
      <c r="AL29" s="68">
        <v>1625</v>
      </c>
      <c r="AM29" s="68">
        <v>1613.0959595959596</v>
      </c>
      <c r="AN29" s="68">
        <v>1721.989076296633</v>
      </c>
      <c r="AO29" s="68">
        <v>2183.2473253618627</v>
      </c>
    </row>
    <row r="30" spans="1:41" ht="14.25" customHeight="1">
      <c r="A30" s="34" t="s">
        <v>98</v>
      </c>
      <c r="B30" s="41">
        <v>1494.55</v>
      </c>
      <c r="C30" s="41">
        <v>1556.3758</v>
      </c>
      <c r="D30" s="41">
        <v>3231.87</v>
      </c>
      <c r="E30" s="41">
        <v>3709.63444</v>
      </c>
      <c r="F30" s="97">
        <f t="shared" si="7"/>
        <v>2162.436853902512</v>
      </c>
      <c r="G30" s="97">
        <f t="shared" si="7"/>
        <v>2383.508173283085</v>
      </c>
      <c r="H30" s="103">
        <f t="shared" si="4"/>
        <v>4.13675019236559</v>
      </c>
      <c r="I30" s="103">
        <f t="shared" si="5"/>
        <v>14.782910203690115</v>
      </c>
      <c r="J30" s="70">
        <f t="shared" si="6"/>
        <v>10.223249709308702</v>
      </c>
      <c r="AK30" s="12" t="s">
        <v>99</v>
      </c>
      <c r="AL30" s="68">
        <v>1489</v>
      </c>
      <c r="AM30" s="68">
        <v>1714.2857142857142</v>
      </c>
      <c r="AN30" s="68">
        <v>1834.6153846153845</v>
      </c>
      <c r="AO30" s="68">
        <v>2164.4781454183644</v>
      </c>
    </row>
    <row r="31" spans="1:41" ht="14.25" customHeight="1">
      <c r="A31" s="34" t="s">
        <v>99</v>
      </c>
      <c r="B31" s="41">
        <v>1401.802</v>
      </c>
      <c r="C31" s="41">
        <v>737.954</v>
      </c>
      <c r="D31" s="41">
        <v>2998.347</v>
      </c>
      <c r="E31" s="41">
        <v>1839.548</v>
      </c>
      <c r="F31" s="97">
        <f t="shared" si="7"/>
        <v>2138.9233286869335</v>
      </c>
      <c r="G31" s="97">
        <f t="shared" si="7"/>
        <v>2492.767841898005</v>
      </c>
      <c r="H31" s="103">
        <f t="shared" si="4"/>
        <v>-47.35675937115228</v>
      </c>
      <c r="I31" s="103">
        <f t="shared" si="5"/>
        <v>-38.6479283418497</v>
      </c>
      <c r="J31" s="70">
        <f t="shared" si="6"/>
        <v>16.543113465796534</v>
      </c>
      <c r="AK31" s="12" t="s">
        <v>100</v>
      </c>
      <c r="AL31" s="68">
        <v>1484</v>
      </c>
      <c r="AM31" s="68">
        <v>1707.6124567474048</v>
      </c>
      <c r="AN31" s="68">
        <v>1807.299115419249</v>
      </c>
      <c r="AO31" s="68">
        <v>2106.8803770069594</v>
      </c>
    </row>
    <row r="32" spans="1:41" ht="14.25" customHeight="1">
      <c r="A32" s="34" t="s">
        <v>100</v>
      </c>
      <c r="B32" s="41">
        <v>939.2608</v>
      </c>
      <c r="C32" s="41">
        <v>2531.658</v>
      </c>
      <c r="D32" s="41">
        <v>1970.4696499999998</v>
      </c>
      <c r="E32" s="41">
        <v>5477.057</v>
      </c>
      <c r="F32" s="97">
        <f t="shared" si="7"/>
        <v>2097.8940566879824</v>
      </c>
      <c r="G32" s="97">
        <f t="shared" si="7"/>
        <v>2163.426892573957</v>
      </c>
      <c r="H32" s="103">
        <f t="shared" si="4"/>
        <v>169.5372786770192</v>
      </c>
      <c r="I32" s="103">
        <f t="shared" si="5"/>
        <v>177.95693275458467</v>
      </c>
      <c r="J32" s="70">
        <f t="shared" si="6"/>
        <v>3.123743817141733</v>
      </c>
      <c r="AK32" s="12" t="s">
        <v>101</v>
      </c>
      <c r="AL32" s="68">
        <v>1388</v>
      </c>
      <c r="AM32" s="68">
        <v>1766.8500687757908</v>
      </c>
      <c r="AN32" s="68">
        <v>1972.1962556984072</v>
      </c>
      <c r="AO32" s="68">
        <v>2248.071272582886</v>
      </c>
    </row>
    <row r="33" spans="1:41" ht="14.25" customHeight="1">
      <c r="A33" s="34" t="s">
        <v>101</v>
      </c>
      <c r="B33" s="41">
        <v>595.846</v>
      </c>
      <c r="C33" s="41">
        <v>1249.264</v>
      </c>
      <c r="D33" s="41">
        <v>1247.503</v>
      </c>
      <c r="E33" s="41">
        <v>2587.132</v>
      </c>
      <c r="F33" s="97">
        <f t="shared" si="7"/>
        <v>2093.6668199501214</v>
      </c>
      <c r="G33" s="97">
        <f t="shared" si="7"/>
        <v>2070.9249606168114</v>
      </c>
      <c r="H33" s="103">
        <f t="shared" si="4"/>
        <v>109.66222815962512</v>
      </c>
      <c r="I33" s="103">
        <f t="shared" si="5"/>
        <v>107.38483194028392</v>
      </c>
      <c r="J33" s="70">
        <f t="shared" si="6"/>
        <v>-1.0862215093923933</v>
      </c>
      <c r="AK33" s="12" t="s">
        <v>102</v>
      </c>
      <c r="AL33" s="68">
        <v>1395</v>
      </c>
      <c r="AM33" s="68">
        <v>1753.9808917197452</v>
      </c>
      <c r="AN33" s="68">
        <v>2022.7564353336986</v>
      </c>
      <c r="AO33" s="68">
        <v>2240.219095477387</v>
      </c>
    </row>
    <row r="34" spans="1:41" ht="14.25" customHeight="1">
      <c r="A34" s="34" t="s">
        <v>102</v>
      </c>
      <c r="B34" s="41">
        <v>1317.314</v>
      </c>
      <c r="C34" s="41">
        <v>1005.682</v>
      </c>
      <c r="D34" s="41">
        <v>2790.617</v>
      </c>
      <c r="E34" s="41">
        <v>2137.222</v>
      </c>
      <c r="F34" s="97">
        <f t="shared" si="7"/>
        <v>2118.414440292899</v>
      </c>
      <c r="G34" s="97">
        <f t="shared" si="7"/>
        <v>2125.146915227677</v>
      </c>
      <c r="H34" s="103">
        <f t="shared" si="4"/>
        <v>-23.656622490917123</v>
      </c>
      <c r="I34" s="103">
        <f t="shared" si="5"/>
        <v>-23.4139976929833</v>
      </c>
      <c r="J34" s="70">
        <f t="shared" si="6"/>
        <v>0.31780726220156374</v>
      </c>
      <c r="AK34" s="12" t="s">
        <v>103</v>
      </c>
      <c r="AL34" s="68">
        <v>1360</v>
      </c>
      <c r="AM34" s="68">
        <v>1706.8852459016393</v>
      </c>
      <c r="AN34" s="68">
        <v>2042.5731485370293</v>
      </c>
      <c r="AO34" s="68">
        <v>2301.9812952516713</v>
      </c>
    </row>
    <row r="35" spans="1:40" ht="14.25" customHeight="1">
      <c r="A35" s="34" t="s">
        <v>103</v>
      </c>
      <c r="B35" s="41">
        <v>1119.696</v>
      </c>
      <c r="C35" s="41">
        <v>1076.41864</v>
      </c>
      <c r="D35" s="41">
        <v>2385.495</v>
      </c>
      <c r="E35" s="41">
        <v>2433.6362599999998</v>
      </c>
      <c r="F35" s="97">
        <f t="shared" si="7"/>
        <v>2130.4845243709005</v>
      </c>
      <c r="G35" s="97">
        <f t="shared" si="7"/>
        <v>2260.8641002352015</v>
      </c>
      <c r="H35" s="103">
        <f>+(C35/B35-1)*100</f>
        <v>-3.865099098326674</v>
      </c>
      <c r="I35" s="103">
        <f>+(E35/D35-1)*100</f>
        <v>2.0180826201689817</v>
      </c>
      <c r="J35" s="70">
        <f>+(G35/F35-1)*100</f>
        <v>6.119714758444439</v>
      </c>
      <c r="AK35" s="12" t="s">
        <v>104</v>
      </c>
      <c r="AL35" s="68">
        <v>1234</v>
      </c>
      <c r="AM35" s="68">
        <v>1752.549286199864</v>
      </c>
      <c r="AN35" s="68">
        <v>2071.725567416313</v>
      </c>
    </row>
    <row r="36" spans="1:40" ht="14.25" customHeight="1">
      <c r="A36" s="34" t="s">
        <v>104</v>
      </c>
      <c r="B36" s="41">
        <v>854.246</v>
      </c>
      <c r="C36" s="41"/>
      <c r="D36" s="41">
        <v>1913.628</v>
      </c>
      <c r="E36" s="41"/>
      <c r="F36" s="97">
        <f t="shared" si="7"/>
        <v>2240.136916063991</v>
      </c>
      <c r="G36" s="97"/>
      <c r="H36" s="103"/>
      <c r="I36" s="103"/>
      <c r="J36" s="70"/>
      <c r="AK36" s="12" t="s">
        <v>105</v>
      </c>
      <c r="AL36" s="68">
        <v>1398</v>
      </c>
      <c r="AM36" s="68">
        <v>1761.9783616692425</v>
      </c>
      <c r="AN36" s="68">
        <v>2129.962105263158</v>
      </c>
    </row>
    <row r="37" spans="1:40" ht="14.25" customHeight="1">
      <c r="A37" s="34" t="s">
        <v>105</v>
      </c>
      <c r="B37" s="41">
        <v>970.901</v>
      </c>
      <c r="C37" s="41"/>
      <c r="D37" s="41">
        <v>2125.06</v>
      </c>
      <c r="E37" s="41"/>
      <c r="F37" s="97">
        <f t="shared" si="7"/>
        <v>2188.7504493249053</v>
      </c>
      <c r="G37" s="97"/>
      <c r="H37" s="103"/>
      <c r="I37" s="103"/>
      <c r="J37" s="70"/>
      <c r="AK37" s="12" t="s">
        <v>106</v>
      </c>
      <c r="AL37" s="68">
        <v>1272</v>
      </c>
      <c r="AM37" s="68">
        <v>1793.103448275862</v>
      </c>
      <c r="AN37" s="68">
        <v>2001.4420562771709</v>
      </c>
    </row>
    <row r="38" spans="1:40" ht="14.25" customHeight="1">
      <c r="A38" s="34" t="s">
        <v>106</v>
      </c>
      <c r="B38" s="41">
        <v>971.395</v>
      </c>
      <c r="C38" s="41"/>
      <c r="D38" s="41">
        <v>2210.249</v>
      </c>
      <c r="E38" s="41"/>
      <c r="F38" s="97">
        <f t="shared" si="7"/>
        <v>2275.3349564286414</v>
      </c>
      <c r="G38" s="97"/>
      <c r="H38" s="103"/>
      <c r="I38" s="103"/>
      <c r="J38" s="70"/>
      <c r="AK38" s="12"/>
      <c r="AM38" s="68"/>
      <c r="AN38" s="68"/>
    </row>
    <row r="39" spans="1:40" ht="14.25" customHeight="1">
      <c r="A39" s="34" t="s">
        <v>107</v>
      </c>
      <c r="B39" s="41">
        <v>513.173</v>
      </c>
      <c r="C39" s="41"/>
      <c r="D39" s="41">
        <v>1172.571</v>
      </c>
      <c r="E39" s="41"/>
      <c r="F39" s="97">
        <f t="shared" si="7"/>
        <v>2284.9428945014643</v>
      </c>
      <c r="G39" s="97"/>
      <c r="H39" s="103"/>
      <c r="I39" s="103"/>
      <c r="J39" s="70"/>
      <c r="AK39" s="12"/>
      <c r="AM39" s="68"/>
      <c r="AN39" s="68"/>
    </row>
    <row r="40" spans="1:40" ht="14.25" customHeight="1">
      <c r="A40" s="34" t="s">
        <v>537</v>
      </c>
      <c r="B40" s="41">
        <f>SUM(B28:B35)</f>
        <v>8388.8478</v>
      </c>
      <c r="C40" s="41">
        <f>SUM(C28:C35)</f>
        <v>10007.27744</v>
      </c>
      <c r="D40" s="41">
        <f>SUM(D28:D35)</f>
        <v>17957.02365</v>
      </c>
      <c r="E40" s="41">
        <f>SUM(E28:E35)</f>
        <v>22473.4013</v>
      </c>
      <c r="F40" s="97">
        <f t="shared" si="7"/>
        <v>2140.5828402322427</v>
      </c>
      <c r="G40" s="97">
        <f t="shared" si="7"/>
        <v>2245.7058310556845</v>
      </c>
      <c r="H40" s="103">
        <f>+(C40/B40-1)*100</f>
        <v>19.292633250540092</v>
      </c>
      <c r="I40" s="103">
        <f>+(E40/D40-1)*100</f>
        <v>25.151036931446047</v>
      </c>
      <c r="J40" s="70">
        <f>+(G40/F40-1)*100</f>
        <v>4.910951767325034</v>
      </c>
      <c r="AK40" s="12"/>
      <c r="AM40" s="68"/>
      <c r="AN40" s="68"/>
    </row>
    <row r="41" spans="1:40" ht="14.25" customHeight="1">
      <c r="A41" s="34" t="s">
        <v>538</v>
      </c>
      <c r="B41" s="41">
        <f>B18+B40</f>
        <v>13356.468799999999</v>
      </c>
      <c r="C41" s="41">
        <f>C18+C40</f>
        <v>18351.637959599997</v>
      </c>
      <c r="D41" s="41">
        <f>D18+D40</f>
        <v>30523.42209</v>
      </c>
      <c r="E41" s="41">
        <f>E18+E40</f>
        <v>46296.39998</v>
      </c>
      <c r="F41" s="97">
        <f>D41/B41*1000</f>
        <v>2285.2913106793617</v>
      </c>
      <c r="G41" s="97">
        <f>E41/C41*1000</f>
        <v>2522.7393915419802</v>
      </c>
      <c r="H41" s="103">
        <f>+(C41/B41-1)*100</f>
        <v>37.398875663903006</v>
      </c>
      <c r="I41" s="103">
        <f>+(E41/D41-1)*100</f>
        <v>51.67499844379344</v>
      </c>
      <c r="J41" s="70">
        <f>+(G41/F41-1)*100</f>
        <v>10.39027627475777</v>
      </c>
      <c r="AK41" s="12"/>
      <c r="AM41" s="68"/>
      <c r="AN41" s="68"/>
    </row>
    <row r="42" spans="1:10" ht="14.25" customHeight="1">
      <c r="A42" s="34" t="s">
        <v>277</v>
      </c>
      <c r="B42" s="41">
        <f>SUM(B28:B39)</f>
        <v>11698.5628</v>
      </c>
      <c r="C42" s="41"/>
      <c r="D42" s="41">
        <f>SUM(D28:D39)</f>
        <v>25378.53165</v>
      </c>
      <c r="E42" s="41"/>
      <c r="F42" s="97">
        <f t="shared" si="7"/>
        <v>2169.3717496648396</v>
      </c>
      <c r="G42" s="97"/>
      <c r="H42" s="103"/>
      <c r="I42" s="103"/>
      <c r="J42" s="70"/>
    </row>
    <row r="43" spans="1:10" ht="14.25" customHeight="1">
      <c r="A43" s="37" t="s">
        <v>327</v>
      </c>
      <c r="B43" s="45">
        <f>B18+B42</f>
        <v>16666.1838</v>
      </c>
      <c r="C43" s="45"/>
      <c r="D43" s="45">
        <f>D18+D42</f>
        <v>37944.93009</v>
      </c>
      <c r="E43" s="45"/>
      <c r="F43" s="97">
        <f t="shared" si="7"/>
        <v>2276.7617677419353</v>
      </c>
      <c r="G43" s="97"/>
      <c r="H43" s="103"/>
      <c r="I43" s="103"/>
      <c r="J43" s="70"/>
    </row>
    <row r="44" spans="1:10" ht="14.25" customHeight="1">
      <c r="A44" s="75" t="s">
        <v>390</v>
      </c>
      <c r="B44" s="98"/>
      <c r="C44" s="98"/>
      <c r="D44" s="98"/>
      <c r="E44" s="98"/>
      <c r="F44" s="98"/>
      <c r="G44" s="98"/>
      <c r="H44" s="98"/>
      <c r="I44" s="98"/>
      <c r="J44" s="99"/>
    </row>
    <row r="45" spans="1:10" ht="12">
      <c r="A45" s="101" t="s">
        <v>180</v>
      </c>
      <c r="F45" s="305"/>
      <c r="G45" s="305"/>
      <c r="H45" s="305"/>
      <c r="I45" s="305"/>
      <c r="J45" s="305"/>
    </row>
    <row r="48" spans="1:10" ht="12">
      <c r="A48" s="547">
        <v>20</v>
      </c>
      <c r="B48" s="547"/>
      <c r="C48" s="547"/>
      <c r="D48" s="547"/>
      <c r="E48" s="547"/>
      <c r="F48" s="547"/>
      <c r="G48" s="547"/>
      <c r="H48" s="547"/>
      <c r="I48" s="547"/>
      <c r="J48" s="547"/>
    </row>
  </sheetData>
  <sheetProtection/>
  <mergeCells count="19">
    <mergeCell ref="B4:C4"/>
    <mergeCell ref="D4:E4"/>
    <mergeCell ref="F4:G4"/>
    <mergeCell ref="A23:J23"/>
    <mergeCell ref="A24:J24"/>
    <mergeCell ref="B25:C25"/>
    <mergeCell ref="D25:E25"/>
    <mergeCell ref="F25:G25"/>
    <mergeCell ref="H25:J25"/>
    <mergeCell ref="A48:J48"/>
    <mergeCell ref="B26:C26"/>
    <mergeCell ref="D26:E26"/>
    <mergeCell ref="F26:G26"/>
    <mergeCell ref="A1:J1"/>
    <mergeCell ref="A2:J2"/>
    <mergeCell ref="B3:C3"/>
    <mergeCell ref="D3:E3"/>
    <mergeCell ref="F3:G3"/>
    <mergeCell ref="H3:J3"/>
  </mergeCells>
  <printOptions horizontalCentered="1"/>
  <pageMargins left="0.5905511811023623" right="0.5905511811023623" top="0.984251968503937" bottom="0.7874015748031497" header="0.5118110236220472" footer="0.1968503937007874"/>
  <pageSetup horizontalDpi="600" verticalDpi="600" orientation="portrait" r:id="rId1"/>
  <ignoredErrors>
    <ignoredError sqref="B18:E18 B40:E40 B42 D42 B19 D19" formulaRange="1"/>
  </ignoredErrors>
</worksheet>
</file>

<file path=xl/worksheets/sheet18.xml><?xml version="1.0" encoding="utf-8"?>
<worksheet xmlns="http://schemas.openxmlformats.org/spreadsheetml/2006/main" xmlns:r="http://schemas.openxmlformats.org/officeDocument/2006/relationships">
  <dimension ref="A1:BJ45"/>
  <sheetViews>
    <sheetView view="pageBreakPreview" zoomScaleSheetLayoutView="100" zoomScalePageLayoutView="0" workbookViewId="0" topLeftCell="A1">
      <selection activeCell="B15" sqref="B15:E15"/>
    </sheetView>
  </sheetViews>
  <sheetFormatPr defaultColWidth="10.90625" defaultRowHeight="18"/>
  <cols>
    <col min="1" max="1" width="8.453125" style="11" customWidth="1"/>
    <col min="2" max="5" width="8.36328125" style="11" customWidth="1"/>
    <col min="6" max="6" width="7.99609375" style="11" customWidth="1"/>
    <col min="7" max="7" width="8.453125" style="11" customWidth="1"/>
    <col min="8" max="45" width="7.90625" style="11" customWidth="1"/>
    <col min="46" max="46" width="1.99609375" style="11" customWidth="1"/>
    <col min="47" max="53" width="2.99609375" style="49" customWidth="1"/>
    <col min="54" max="56" width="3.453125" style="11" customWidth="1"/>
    <col min="57" max="57" width="4.0859375" style="11" customWidth="1"/>
    <col min="58" max="59" width="3.90625" style="11" customWidth="1"/>
    <col min="60" max="60" width="4.6328125" style="11" customWidth="1"/>
    <col min="61" max="61" width="5.0859375" style="11" customWidth="1"/>
    <col min="62" max="62" width="4.99609375" style="11" customWidth="1"/>
    <col min="63" max="16384" width="10.90625" style="11" customWidth="1"/>
  </cols>
  <sheetData>
    <row r="1" ht="15" customHeight="1">
      <c r="A1" s="108"/>
    </row>
    <row r="2" ht="15" customHeight="1"/>
    <row r="3" spans="46:62" ht="15" customHeight="1">
      <c r="AT3" s="49"/>
      <c r="AU3" s="113">
        <v>2002</v>
      </c>
      <c r="AV3" s="113">
        <v>2003</v>
      </c>
      <c r="AW3" s="113">
        <v>2004</v>
      </c>
      <c r="AX3" s="113">
        <v>2005</v>
      </c>
      <c r="AY3" s="49">
        <v>2006</v>
      </c>
      <c r="AZ3" s="49">
        <v>2007</v>
      </c>
      <c r="BA3" s="49">
        <v>2008</v>
      </c>
      <c r="BB3" s="11">
        <v>2009</v>
      </c>
      <c r="BC3" s="11">
        <v>2010</v>
      </c>
      <c r="BD3" s="11">
        <v>2011</v>
      </c>
      <c r="BE3" s="11">
        <v>2012</v>
      </c>
      <c r="BF3" s="11">
        <v>2013</v>
      </c>
      <c r="BG3" s="11">
        <v>2014</v>
      </c>
      <c r="BH3" s="11">
        <v>2015</v>
      </c>
      <c r="BI3" s="11">
        <v>2016</v>
      </c>
      <c r="BJ3" s="11">
        <v>2017</v>
      </c>
    </row>
    <row r="4" spans="46:62" ht="15" customHeight="1">
      <c r="AT4" s="57" t="s">
        <v>96</v>
      </c>
      <c r="AU4" s="56"/>
      <c r="AV4" s="56">
        <v>1283.6596508402677</v>
      </c>
      <c r="AW4" s="56">
        <v>1912.8309303526378</v>
      </c>
      <c r="AX4" s="56">
        <v>1974.6812257837266</v>
      </c>
      <c r="AY4" s="55">
        <v>2210</v>
      </c>
      <c r="AZ4" s="55">
        <v>2488</v>
      </c>
      <c r="BA4" s="55">
        <v>4531</v>
      </c>
      <c r="BB4" s="48"/>
      <c r="BC4" s="48"/>
      <c r="BD4" s="48"/>
      <c r="BE4" s="48">
        <v>4094</v>
      </c>
      <c r="BF4" s="48">
        <v>3473.251269035533</v>
      </c>
      <c r="BG4" s="48">
        <v>4791.83673469388</v>
      </c>
      <c r="BH4" s="48">
        <v>3190.0316964285716</v>
      </c>
      <c r="BI4" s="48">
        <v>2757</v>
      </c>
      <c r="BJ4" s="48">
        <v>2406.3</v>
      </c>
    </row>
    <row r="5" spans="46:62" ht="15" customHeight="1">
      <c r="AT5" s="57" t="s">
        <v>97</v>
      </c>
      <c r="AU5" s="56"/>
      <c r="AV5" s="56">
        <v>1610.5391035902128</v>
      </c>
      <c r="AW5" s="56">
        <v>1871.573051997839</v>
      </c>
      <c r="AX5" s="56">
        <v>1690.9350100552401</v>
      </c>
      <c r="AY5" s="55">
        <v>2288</v>
      </c>
      <c r="AZ5" s="55"/>
      <c r="BA5" s="55"/>
      <c r="BB5" s="48">
        <v>1900</v>
      </c>
      <c r="BC5" s="48">
        <v>4081</v>
      </c>
      <c r="BD5" s="48">
        <v>3435</v>
      </c>
      <c r="BE5" s="48">
        <v>3896</v>
      </c>
      <c r="BF5" s="48">
        <v>3710.892245366184</v>
      </c>
      <c r="BG5" s="48">
        <v>4761.494252873563</v>
      </c>
      <c r="BH5" s="48">
        <v>3057.6373861673674</v>
      </c>
      <c r="BI5" s="48">
        <v>3011</v>
      </c>
      <c r="BJ5" s="48">
        <v>2997</v>
      </c>
    </row>
    <row r="6" spans="46:62" ht="15" customHeight="1">
      <c r="AT6" s="57" t="s">
        <v>98</v>
      </c>
      <c r="AU6" s="56">
        <v>1400</v>
      </c>
      <c r="AV6" s="56">
        <v>1724.2656325739215</v>
      </c>
      <c r="AW6" s="56">
        <v>1964.979251164555</v>
      </c>
      <c r="AX6" s="56">
        <v>2227.3176044944394</v>
      </c>
      <c r="AY6" s="55">
        <v>2259</v>
      </c>
      <c r="AZ6" s="55">
        <v>2658</v>
      </c>
      <c r="BA6" s="55">
        <v>4942</v>
      </c>
      <c r="BB6" s="48">
        <v>2459</v>
      </c>
      <c r="BC6" s="48">
        <v>3788</v>
      </c>
      <c r="BD6" s="48">
        <v>3902</v>
      </c>
      <c r="BE6" s="48">
        <v>3890</v>
      </c>
      <c r="BF6" s="48">
        <v>3668.5947901591894</v>
      </c>
      <c r="BG6" s="48">
        <v>4753.59</v>
      </c>
      <c r="BH6" s="48">
        <v>3464.885520542481</v>
      </c>
      <c r="BI6" s="48">
        <v>2587</v>
      </c>
      <c r="BJ6" s="48">
        <v>3087</v>
      </c>
    </row>
    <row r="7" spans="46:62" ht="15" customHeight="1">
      <c r="AT7" s="57" t="s">
        <v>99</v>
      </c>
      <c r="AU7" s="56">
        <v>1373.3333333333333</v>
      </c>
      <c r="AV7" s="56">
        <v>1653.3333333333333</v>
      </c>
      <c r="AW7" s="56">
        <v>2070.927922149037</v>
      </c>
      <c r="AX7" s="56">
        <v>2196.0351847984966</v>
      </c>
      <c r="AY7" s="55">
        <v>2315</v>
      </c>
      <c r="AZ7" s="55">
        <v>2674</v>
      </c>
      <c r="BA7" s="55"/>
      <c r="BB7" s="48">
        <v>2244</v>
      </c>
      <c r="BC7" s="48"/>
      <c r="BD7" s="48">
        <v>4221</v>
      </c>
      <c r="BE7" s="48">
        <v>3861</v>
      </c>
      <c r="BF7" s="48">
        <v>4109.6051934287225</v>
      </c>
      <c r="BG7" s="48">
        <v>5247.05</v>
      </c>
      <c r="BH7" s="48">
        <v>3316.961982635084</v>
      </c>
      <c r="BI7" s="48">
        <v>2533</v>
      </c>
      <c r="BJ7" s="48">
        <v>3579</v>
      </c>
    </row>
    <row r="8" spans="46:62" ht="15" customHeight="1">
      <c r="AT8" s="57" t="s">
        <v>100</v>
      </c>
      <c r="AU8" s="56">
        <v>1158.4</v>
      </c>
      <c r="AV8" s="56">
        <v>1672.3809523809523</v>
      </c>
      <c r="AW8" s="56">
        <v>1939.6330096915835</v>
      </c>
      <c r="AX8" s="56">
        <v>2261.4320518182685</v>
      </c>
      <c r="AY8" s="55">
        <v>2319</v>
      </c>
      <c r="AZ8" s="55">
        <v>3164</v>
      </c>
      <c r="BA8" s="55">
        <v>5399</v>
      </c>
      <c r="BB8" s="48">
        <v>2095</v>
      </c>
      <c r="BC8" s="48">
        <v>3703</v>
      </c>
      <c r="BD8" s="48">
        <v>3946</v>
      </c>
      <c r="BE8" s="48">
        <v>3847.5</v>
      </c>
      <c r="BF8" s="48">
        <v>3480.604735225014</v>
      </c>
      <c r="BG8" s="48">
        <v>5582</v>
      </c>
      <c r="BH8" s="48">
        <v>3641.9496026490065</v>
      </c>
      <c r="BI8" s="48">
        <v>2630.36</v>
      </c>
      <c r="BJ8" s="48">
        <v>3189</v>
      </c>
    </row>
    <row r="9" spans="46:62" ht="15" customHeight="1">
      <c r="AT9" s="57" t="s">
        <v>101</v>
      </c>
      <c r="AU9" s="56">
        <v>1456.5650954140162</v>
      </c>
      <c r="AV9" s="56">
        <v>1773.7931034482758</v>
      </c>
      <c r="AW9" s="56">
        <v>1979.6348196754323</v>
      </c>
      <c r="AX9" s="56">
        <v>2293.7071991713183</v>
      </c>
      <c r="AY9" s="55">
        <v>2486</v>
      </c>
      <c r="AZ9" s="55"/>
      <c r="BA9" s="55">
        <v>4701</v>
      </c>
      <c r="BB9" s="48">
        <v>2216</v>
      </c>
      <c r="BC9" s="48"/>
      <c r="BD9" s="48">
        <v>3912</v>
      </c>
      <c r="BE9" s="48">
        <v>3493.6</v>
      </c>
      <c r="BF9" s="48">
        <v>3621.690795144114</v>
      </c>
      <c r="BG9" s="48">
        <v>4767.28685</v>
      </c>
      <c r="BH9" s="48">
        <v>3200.039753561235</v>
      </c>
      <c r="BI9" s="48">
        <v>2301</v>
      </c>
      <c r="BJ9" s="48">
        <v>3485</v>
      </c>
    </row>
    <row r="10" spans="46:62" ht="15" customHeight="1">
      <c r="AT10" s="57" t="s">
        <v>102</v>
      </c>
      <c r="AU10" s="56">
        <v>1285.8010794140325</v>
      </c>
      <c r="AV10" s="56">
        <v>1868.0769230769229</v>
      </c>
      <c r="AW10" s="56">
        <v>1918.9186717513971</v>
      </c>
      <c r="AX10" s="56">
        <v>2359.879618728304</v>
      </c>
      <c r="AY10" s="55">
        <v>2325</v>
      </c>
      <c r="AZ10" s="55">
        <v>3627</v>
      </c>
      <c r="BA10" s="55">
        <v>4499</v>
      </c>
      <c r="BB10" s="48">
        <v>2214</v>
      </c>
      <c r="BC10" s="48">
        <v>3671</v>
      </c>
      <c r="BD10" s="48">
        <v>4268</v>
      </c>
      <c r="BE10" s="48">
        <v>3285</v>
      </c>
      <c r="BF10" s="48">
        <v>4506.691428571429</v>
      </c>
      <c r="BG10" s="48">
        <v>4753</v>
      </c>
      <c r="BH10" s="48">
        <v>3042.4920193745015</v>
      </c>
      <c r="BI10" s="48">
        <v>2619</v>
      </c>
      <c r="BJ10" s="48">
        <v>3434</v>
      </c>
    </row>
    <row r="11" spans="46:62" ht="15" customHeight="1">
      <c r="AT11" s="57" t="s">
        <v>103</v>
      </c>
      <c r="AU11" s="56">
        <v>1192.217286107551</v>
      </c>
      <c r="AV11" s="56">
        <v>1802.698145025295</v>
      </c>
      <c r="AW11" s="56">
        <v>2089.455571685261</v>
      </c>
      <c r="AX11" s="56">
        <v>2281.3099494756852</v>
      </c>
      <c r="AY11" s="55">
        <v>2401</v>
      </c>
      <c r="AZ11" s="55">
        <v>4531</v>
      </c>
      <c r="BA11" s="55">
        <v>8752.83</v>
      </c>
      <c r="BB11" s="48">
        <v>2265</v>
      </c>
      <c r="BC11" s="48">
        <v>3471</v>
      </c>
      <c r="BD11" s="48">
        <v>4364</v>
      </c>
      <c r="BE11" s="48">
        <v>3863.6</v>
      </c>
      <c r="BF11" s="48">
        <v>4519.533024438993</v>
      </c>
      <c r="BG11" s="48">
        <v>4584.39</v>
      </c>
      <c r="BH11" s="48">
        <v>3058.2395751376866</v>
      </c>
      <c r="BI11" s="48">
        <v>2566</v>
      </c>
      <c r="BJ11" s="48">
        <v>2369.722920509628</v>
      </c>
    </row>
    <row r="12" spans="46:62" ht="15" customHeight="1">
      <c r="AT12" s="57" t="s">
        <v>104</v>
      </c>
      <c r="AU12" s="56">
        <v>1257.7658303464755</v>
      </c>
      <c r="AV12" s="56">
        <v>1875.4701211867948</v>
      </c>
      <c r="AW12" s="56">
        <v>2033.8047239356101</v>
      </c>
      <c r="AX12" s="56">
        <v>2447</v>
      </c>
      <c r="AY12" s="55">
        <v>2349</v>
      </c>
      <c r="AZ12" s="55">
        <v>4371</v>
      </c>
      <c r="BA12" s="55"/>
      <c r="BB12" s="48">
        <v>2557</v>
      </c>
      <c r="BC12" s="48">
        <v>2502</v>
      </c>
      <c r="BD12" s="48">
        <v>3962</v>
      </c>
      <c r="BE12" s="48">
        <v>3417</v>
      </c>
      <c r="BF12" s="48">
        <v>5138.821385176185</v>
      </c>
      <c r="BG12" s="48">
        <v>4432</v>
      </c>
      <c r="BH12" s="48">
        <v>2728.008828195048</v>
      </c>
      <c r="BI12" s="48">
        <v>2711.19</v>
      </c>
      <c r="BJ12" s="48"/>
    </row>
    <row r="13" spans="46:62" ht="15" customHeight="1">
      <c r="AT13" s="57" t="s">
        <v>105</v>
      </c>
      <c r="AU13" s="56">
        <v>1208.1314720347007</v>
      </c>
      <c r="AV13" s="56">
        <v>1820.2368137782562</v>
      </c>
      <c r="AW13" s="56">
        <v>2116.3057779363553</v>
      </c>
      <c r="AX13" s="56">
        <v>2270</v>
      </c>
      <c r="AY13" s="55">
        <v>2195</v>
      </c>
      <c r="AZ13" s="55">
        <v>3166</v>
      </c>
      <c r="BA13" s="55">
        <v>4924</v>
      </c>
      <c r="BB13" s="48">
        <v>3336</v>
      </c>
      <c r="BC13" s="48">
        <v>3562</v>
      </c>
      <c r="BD13" s="48">
        <v>4142</v>
      </c>
      <c r="BE13" s="48">
        <v>3411</v>
      </c>
      <c r="BF13" s="48">
        <v>4948.434560460604</v>
      </c>
      <c r="BG13" s="48">
        <v>4409</v>
      </c>
      <c r="BH13" s="48">
        <v>2056.879469285776</v>
      </c>
      <c r="BI13" s="48">
        <v>2623</v>
      </c>
      <c r="BJ13" s="48"/>
    </row>
    <row r="14" spans="46:62" ht="15" customHeight="1">
      <c r="AT14" s="57" t="s">
        <v>106</v>
      </c>
      <c r="AU14" s="56">
        <v>1239.9888377284778</v>
      </c>
      <c r="AV14" s="56">
        <v>1883.1664282308059</v>
      </c>
      <c r="AW14" s="56">
        <v>1827.5917349483434</v>
      </c>
      <c r="AX14" s="56">
        <v>2230</v>
      </c>
      <c r="AY14" s="55">
        <v>2811</v>
      </c>
      <c r="AZ14" s="55">
        <v>2476</v>
      </c>
      <c r="BA14" s="55">
        <v>3700</v>
      </c>
      <c r="BB14" s="48"/>
      <c r="BC14" s="48">
        <v>4142.51</v>
      </c>
      <c r="BD14" s="48">
        <v>4640</v>
      </c>
      <c r="BE14" s="48">
        <v>3640</v>
      </c>
      <c r="BF14" s="48">
        <v>5184.295</v>
      </c>
      <c r="BG14" s="48">
        <v>4415.97</v>
      </c>
      <c r="BH14" s="48">
        <v>2526.42055440656</v>
      </c>
      <c r="BI14" s="48">
        <v>2876</v>
      </c>
      <c r="BJ14" s="48"/>
    </row>
    <row r="15" spans="46:62" ht="15" customHeight="1">
      <c r="AT15" s="57" t="s">
        <v>107</v>
      </c>
      <c r="AU15" s="56">
        <v>1297.674666477182</v>
      </c>
      <c r="AV15" s="56">
        <v>1915.0365448504986</v>
      </c>
      <c r="AW15" s="56">
        <v>1370.1346153846155</v>
      </c>
      <c r="AX15" s="56">
        <v>2252</v>
      </c>
      <c r="AY15" s="55">
        <v>2557</v>
      </c>
      <c r="AZ15" s="55"/>
      <c r="BA15" s="55"/>
      <c r="BB15" s="48">
        <v>2375.28</v>
      </c>
      <c r="BC15" s="48"/>
      <c r="BD15" s="48"/>
      <c r="BE15" s="48">
        <v>3391</v>
      </c>
      <c r="BF15" s="48">
        <v>5283.036625971143</v>
      </c>
      <c r="BG15" s="48">
        <v>3081</v>
      </c>
      <c r="BH15" s="48">
        <v>2709.489737287324</v>
      </c>
      <c r="BI15" s="48">
        <v>2837</v>
      </c>
      <c r="BJ15" s="48"/>
    </row>
    <row r="16" spans="47:50" ht="15" customHeight="1">
      <c r="AU16" s="56"/>
      <c r="AV16" s="57"/>
      <c r="AW16" s="57"/>
      <c r="AX16" s="57"/>
    </row>
    <row r="17" spans="47:50" ht="15" customHeight="1">
      <c r="AU17" s="56"/>
      <c r="AV17" s="57"/>
      <c r="AW17" s="57"/>
      <c r="AX17" s="57"/>
    </row>
    <row r="18" spans="47:50" ht="15" customHeight="1">
      <c r="AU18" s="56"/>
      <c r="AV18" s="57"/>
      <c r="AW18" s="57"/>
      <c r="AX18" s="57"/>
    </row>
    <row r="19" spans="47:50" ht="15" customHeight="1">
      <c r="AU19" s="56"/>
      <c r="AV19" s="57"/>
      <c r="AW19" s="57"/>
      <c r="AX19" s="57"/>
    </row>
    <row r="20" spans="47:50" ht="15" customHeight="1">
      <c r="AU20" s="56"/>
      <c r="AV20" s="57"/>
      <c r="AW20" s="57"/>
      <c r="AX20" s="57"/>
    </row>
    <row r="21" spans="47:50" ht="15" customHeight="1">
      <c r="AU21" s="56"/>
      <c r="AV21" s="57"/>
      <c r="AW21" s="57"/>
      <c r="AX21" s="57"/>
    </row>
    <row r="22" spans="47:50" ht="15" customHeight="1">
      <c r="AU22" s="56"/>
      <c r="AV22" s="57"/>
      <c r="AW22" s="57"/>
      <c r="AX22" s="57"/>
    </row>
    <row r="23" spans="47:50" ht="15" customHeight="1">
      <c r="AU23" s="56"/>
      <c r="AV23" s="57"/>
      <c r="AW23" s="57"/>
      <c r="AX23" s="57"/>
    </row>
    <row r="24" spans="47:50" ht="15" customHeight="1">
      <c r="AU24" s="56"/>
      <c r="AV24" s="57"/>
      <c r="AW24" s="57"/>
      <c r="AX24" s="57"/>
    </row>
    <row r="25" spans="47:62" ht="15" customHeight="1">
      <c r="AU25" s="113">
        <v>2002</v>
      </c>
      <c r="AV25" s="113">
        <v>2003</v>
      </c>
      <c r="AW25" s="113">
        <v>2004</v>
      </c>
      <c r="AX25" s="113">
        <v>2005</v>
      </c>
      <c r="AY25" s="49">
        <v>2006</v>
      </c>
      <c r="AZ25" s="49">
        <v>2007</v>
      </c>
      <c r="BA25" s="49">
        <v>2008</v>
      </c>
      <c r="BB25" s="11">
        <v>2009</v>
      </c>
      <c r="BC25" s="11">
        <v>2010</v>
      </c>
      <c r="BD25" s="11">
        <v>2011</v>
      </c>
      <c r="BE25" s="11">
        <v>2012</v>
      </c>
      <c r="BF25" s="11">
        <v>2013</v>
      </c>
      <c r="BG25" s="11">
        <v>2014</v>
      </c>
      <c r="BH25" s="11">
        <v>2015</v>
      </c>
      <c r="BI25" s="11">
        <v>2016</v>
      </c>
      <c r="BJ25" s="11">
        <v>2017</v>
      </c>
    </row>
    <row r="26" spans="46:62" ht="15" customHeight="1">
      <c r="AT26" s="12" t="s">
        <v>96</v>
      </c>
      <c r="AU26" s="56">
        <v>1655</v>
      </c>
      <c r="AV26" s="56">
        <v>1342.7404608070217</v>
      </c>
      <c r="AW26" s="56">
        <v>1721.6315834327595</v>
      </c>
      <c r="AX26" s="56">
        <v>1861.2843601895734</v>
      </c>
      <c r="AY26" s="55">
        <v>2347</v>
      </c>
      <c r="AZ26" s="55">
        <v>2174</v>
      </c>
      <c r="BA26" s="55">
        <v>4885</v>
      </c>
      <c r="BB26" s="48">
        <v>2180</v>
      </c>
      <c r="BC26" s="48">
        <v>2201</v>
      </c>
      <c r="BD26" s="48">
        <v>3057</v>
      </c>
      <c r="BE26" s="48">
        <v>3377</v>
      </c>
      <c r="BF26" s="48">
        <v>3640</v>
      </c>
      <c r="BG26" s="48">
        <v>4431.578947368421</v>
      </c>
      <c r="BH26" s="48">
        <v>3540.2768717919994</v>
      </c>
      <c r="BI26" s="48">
        <v>2019</v>
      </c>
      <c r="BJ26" s="48">
        <v>2256</v>
      </c>
    </row>
    <row r="27" spans="46:62" ht="15" customHeight="1">
      <c r="AT27" s="12" t="s">
        <v>97</v>
      </c>
      <c r="AU27" s="56">
        <v>1663</v>
      </c>
      <c r="AV27" s="56">
        <v>1474.3209876543208</v>
      </c>
      <c r="AW27" s="56">
        <v>1679.9958523741457</v>
      </c>
      <c r="AX27" s="56">
        <v>1992.5671812464268</v>
      </c>
      <c r="AY27" s="55">
        <v>2258</v>
      </c>
      <c r="AZ27" s="55">
        <v>2295</v>
      </c>
      <c r="BA27" s="55">
        <v>3670.7</v>
      </c>
      <c r="BB27" s="48">
        <v>2115</v>
      </c>
      <c r="BC27" s="48"/>
      <c r="BD27" s="48">
        <v>2973</v>
      </c>
      <c r="BE27" s="48">
        <v>3362</v>
      </c>
      <c r="BF27" s="48">
        <v>3716</v>
      </c>
      <c r="BG27" s="48">
        <v>4340</v>
      </c>
      <c r="BH27" s="48">
        <v>2883.3562144894972</v>
      </c>
      <c r="BI27" s="48">
        <v>2375</v>
      </c>
      <c r="BJ27" s="48">
        <v>2345</v>
      </c>
    </row>
    <row r="28" spans="46:62" ht="15" customHeight="1">
      <c r="AT28" s="12" t="s">
        <v>98</v>
      </c>
      <c r="AU28" s="56">
        <v>1625</v>
      </c>
      <c r="AV28" s="56">
        <v>1613.0959595959596</v>
      </c>
      <c r="AW28" s="56">
        <v>1721.989076296633</v>
      </c>
      <c r="AX28" s="56">
        <v>2183.2473253618627</v>
      </c>
      <c r="AY28" s="55">
        <v>2323</v>
      </c>
      <c r="AZ28" s="55">
        <v>2369</v>
      </c>
      <c r="BA28" s="55">
        <v>3742</v>
      </c>
      <c r="BB28" s="48">
        <v>2230</v>
      </c>
      <c r="BC28" s="48">
        <v>2873</v>
      </c>
      <c r="BD28" s="48">
        <v>3001</v>
      </c>
      <c r="BE28" s="48">
        <v>3343</v>
      </c>
      <c r="BF28" s="48">
        <v>3827</v>
      </c>
      <c r="BG28" s="48">
        <v>4370.29</v>
      </c>
      <c r="BH28" s="48">
        <v>2703.641780666775</v>
      </c>
      <c r="BI28" s="48">
        <v>2162</v>
      </c>
      <c r="BJ28" s="48">
        <v>2384</v>
      </c>
    </row>
    <row r="29" spans="46:62" ht="15" customHeight="1">
      <c r="AT29" s="12" t="s">
        <v>99</v>
      </c>
      <c r="AU29" s="56">
        <v>1489</v>
      </c>
      <c r="AV29" s="56">
        <v>1714.2857142857142</v>
      </c>
      <c r="AW29" s="56">
        <v>1834.6153846153845</v>
      </c>
      <c r="AX29" s="56">
        <v>2164.4781454183644</v>
      </c>
      <c r="AY29" s="55">
        <v>2248</v>
      </c>
      <c r="AZ29" s="55">
        <v>1647</v>
      </c>
      <c r="BA29" s="55">
        <v>3397</v>
      </c>
      <c r="BB29" s="48">
        <v>2113</v>
      </c>
      <c r="BC29" s="48">
        <v>5212</v>
      </c>
      <c r="BD29" s="48">
        <v>3697</v>
      </c>
      <c r="BE29" s="48">
        <v>3212</v>
      </c>
      <c r="BF29" s="48">
        <v>3997.02</v>
      </c>
      <c r="BG29" s="48"/>
      <c r="BH29" s="48">
        <v>2758.2387317465445</v>
      </c>
      <c r="BI29" s="48">
        <v>2139</v>
      </c>
      <c r="BJ29" s="48">
        <v>2493</v>
      </c>
    </row>
    <row r="30" spans="46:62" ht="15" customHeight="1">
      <c r="AT30" s="12" t="s">
        <v>100</v>
      </c>
      <c r="AU30" s="56">
        <v>1484</v>
      </c>
      <c r="AV30" s="56">
        <v>1707.6124567474048</v>
      </c>
      <c r="AW30" s="56">
        <v>1807.299115419249</v>
      </c>
      <c r="AX30" s="56">
        <v>2106.8803770069594</v>
      </c>
      <c r="AY30" s="55">
        <v>2208</v>
      </c>
      <c r="AZ30" s="55">
        <v>2642</v>
      </c>
      <c r="BA30" s="55">
        <v>3402</v>
      </c>
      <c r="BB30" s="48">
        <v>2288</v>
      </c>
      <c r="BC30" s="48">
        <v>2656</v>
      </c>
      <c r="BD30" s="48">
        <v>3724</v>
      </c>
      <c r="BE30" s="48">
        <v>3095</v>
      </c>
      <c r="BF30" s="48">
        <v>3833.45</v>
      </c>
      <c r="BG30" s="48">
        <v>4756</v>
      </c>
      <c r="BH30" s="48">
        <v>2582.8108155959126</v>
      </c>
      <c r="BI30" s="48">
        <v>2097.89</v>
      </c>
      <c r="BJ30" s="48">
        <v>2163</v>
      </c>
    </row>
    <row r="31" spans="46:62" ht="15" customHeight="1">
      <c r="AT31" s="12" t="s">
        <v>101</v>
      </c>
      <c r="AU31" s="56">
        <v>1388</v>
      </c>
      <c r="AV31" s="56">
        <v>1766.8500687757908</v>
      </c>
      <c r="AW31" s="56">
        <v>1972.1962556984072</v>
      </c>
      <c r="AX31" s="56">
        <v>2248.071272582886</v>
      </c>
      <c r="AY31" s="55">
        <v>2087</v>
      </c>
      <c r="AZ31" s="55">
        <v>3531</v>
      </c>
      <c r="BA31" s="55">
        <v>3539</v>
      </c>
      <c r="BB31" s="48">
        <v>2224</v>
      </c>
      <c r="BC31" s="48">
        <v>3020</v>
      </c>
      <c r="BD31" s="48">
        <v>3783</v>
      </c>
      <c r="BE31" s="48">
        <v>3021</v>
      </c>
      <c r="BF31" s="48">
        <v>3748.8</v>
      </c>
      <c r="BG31" s="48">
        <v>4600</v>
      </c>
      <c r="BH31" s="48">
        <v>2844.008030046353</v>
      </c>
      <c r="BI31" s="48">
        <v>2094</v>
      </c>
      <c r="BJ31" s="48">
        <v>2071</v>
      </c>
    </row>
    <row r="32" spans="46:62" ht="15" customHeight="1">
      <c r="AT32" s="12" t="s">
        <v>102</v>
      </c>
      <c r="AU32" s="56">
        <v>1395</v>
      </c>
      <c r="AV32" s="56">
        <v>1753.9808917197452</v>
      </c>
      <c r="AW32" s="56">
        <v>2022.7564353336986</v>
      </c>
      <c r="AX32" s="56">
        <v>2240.219095477387</v>
      </c>
      <c r="AY32" s="55">
        <v>2236</v>
      </c>
      <c r="AZ32" s="55">
        <v>3558</v>
      </c>
      <c r="BA32" s="55">
        <v>3402</v>
      </c>
      <c r="BB32" s="48">
        <v>2156</v>
      </c>
      <c r="BC32" s="48">
        <v>3336</v>
      </c>
      <c r="BD32" s="48">
        <v>3652</v>
      </c>
      <c r="BE32" s="48">
        <v>2804</v>
      </c>
      <c r="BF32" s="48">
        <v>3870</v>
      </c>
      <c r="BG32" s="48">
        <v>4684.89</v>
      </c>
      <c r="BH32" s="48">
        <v>2560.842083434237</v>
      </c>
      <c r="BI32" s="48">
        <v>2118</v>
      </c>
      <c r="BJ32" s="48">
        <v>2125</v>
      </c>
    </row>
    <row r="33" spans="46:62" ht="15" customHeight="1">
      <c r="AT33" s="12" t="s">
        <v>103</v>
      </c>
      <c r="AU33" s="56">
        <v>1360</v>
      </c>
      <c r="AV33" s="56">
        <v>1706.8852459016393</v>
      </c>
      <c r="AW33" s="56">
        <v>2042.5731485370293</v>
      </c>
      <c r="AX33" s="56">
        <v>2301.9812952516713</v>
      </c>
      <c r="AY33" s="55">
        <v>2301</v>
      </c>
      <c r="AZ33" s="55">
        <v>5898</v>
      </c>
      <c r="BA33" s="55">
        <v>3531.97</v>
      </c>
      <c r="BB33" s="48">
        <v>2107</v>
      </c>
      <c r="BC33" s="48">
        <v>3184</v>
      </c>
      <c r="BD33" s="48">
        <v>3519</v>
      </c>
      <c r="BE33" s="48">
        <v>2985.8</v>
      </c>
      <c r="BF33" s="48">
        <v>4508.46</v>
      </c>
      <c r="BG33" s="48">
        <v>4426.96</v>
      </c>
      <c r="BH33" s="48">
        <v>2568.1540834032617</v>
      </c>
      <c r="BI33" s="48">
        <v>2130</v>
      </c>
      <c r="BJ33" s="48">
        <v>2260.8641002352015</v>
      </c>
    </row>
    <row r="34" spans="46:62" ht="15" customHeight="1">
      <c r="AT34" s="12" t="s">
        <v>104</v>
      </c>
      <c r="AU34" s="56">
        <v>1234</v>
      </c>
      <c r="AV34" s="56">
        <v>1752.549286199864</v>
      </c>
      <c r="AW34" s="56">
        <v>2071.725567416313</v>
      </c>
      <c r="AX34" s="56">
        <v>2295</v>
      </c>
      <c r="AY34" s="55">
        <v>2182</v>
      </c>
      <c r="AZ34" s="55">
        <v>4380</v>
      </c>
      <c r="BA34" s="55">
        <v>3589.3</v>
      </c>
      <c r="BB34" s="48">
        <v>2291</v>
      </c>
      <c r="BC34" s="48">
        <v>3130</v>
      </c>
      <c r="BD34" s="48">
        <v>3589</v>
      </c>
      <c r="BE34" s="48">
        <v>3160</v>
      </c>
      <c r="BF34" s="48">
        <v>4323</v>
      </c>
      <c r="BG34" s="48">
        <v>4326.08</v>
      </c>
      <c r="BH34" s="48">
        <v>2146.937441032779</v>
      </c>
      <c r="BI34" s="48">
        <v>2240.14</v>
      </c>
      <c r="BJ34" s="48"/>
    </row>
    <row r="35" spans="46:62" ht="15" customHeight="1">
      <c r="AT35" s="12" t="s">
        <v>105</v>
      </c>
      <c r="AU35" s="56">
        <v>1398</v>
      </c>
      <c r="AV35" s="56">
        <v>1761.9783616692425</v>
      </c>
      <c r="AW35" s="56">
        <v>2129.962105263158</v>
      </c>
      <c r="AX35" s="56">
        <v>2397</v>
      </c>
      <c r="AY35" s="55">
        <v>2449</v>
      </c>
      <c r="AZ35" s="55">
        <v>8290</v>
      </c>
      <c r="BA35" s="55">
        <v>3635</v>
      </c>
      <c r="BB35" s="48">
        <v>2138</v>
      </c>
      <c r="BC35" s="48">
        <v>3006</v>
      </c>
      <c r="BD35" s="48">
        <v>3522</v>
      </c>
      <c r="BE35" s="48">
        <v>3222</v>
      </c>
      <c r="BF35" s="48">
        <v>4162</v>
      </c>
      <c r="BG35" s="48">
        <v>3783</v>
      </c>
      <c r="BH35" s="48">
        <v>2182.270485613969</v>
      </c>
      <c r="BI35" s="48">
        <v>2189</v>
      </c>
      <c r="BJ35" s="48"/>
    </row>
    <row r="36" spans="46:62" ht="15" customHeight="1">
      <c r="AT36" s="12" t="s">
        <v>106</v>
      </c>
      <c r="AU36" s="56">
        <v>1272</v>
      </c>
      <c r="AV36" s="56">
        <v>1793.103448275862</v>
      </c>
      <c r="AW36" s="56">
        <v>2001.4420562771709</v>
      </c>
      <c r="AX36" s="56">
        <v>2377</v>
      </c>
      <c r="AY36" s="55">
        <v>1528</v>
      </c>
      <c r="AZ36" s="55">
        <v>3072</v>
      </c>
      <c r="BA36" s="55">
        <v>3707</v>
      </c>
      <c r="BB36" s="48">
        <v>2199.67</v>
      </c>
      <c r="BC36" s="48">
        <v>2992</v>
      </c>
      <c r="BD36" s="48">
        <v>3527</v>
      </c>
      <c r="BE36" s="48">
        <v>3655</v>
      </c>
      <c r="BF36" s="48">
        <v>4332</v>
      </c>
      <c r="BG36" s="48">
        <v>3664.86</v>
      </c>
      <c r="BH36" s="48">
        <v>2311.5907195762006</v>
      </c>
      <c r="BI36" s="48">
        <v>2275</v>
      </c>
      <c r="BJ36" s="48"/>
    </row>
    <row r="37" spans="46:62" ht="15" customHeight="1">
      <c r="AT37" s="12" t="s">
        <v>107</v>
      </c>
      <c r="AU37" s="56">
        <v>1327</v>
      </c>
      <c r="AV37" s="56">
        <v>1793.44262295082</v>
      </c>
      <c r="AW37" s="56">
        <v>1884.117563772801</v>
      </c>
      <c r="AX37" s="56">
        <v>2361</v>
      </c>
      <c r="AY37" s="55">
        <v>2465</v>
      </c>
      <c r="AZ37" s="55">
        <v>3551</v>
      </c>
      <c r="BA37" s="55">
        <v>3603</v>
      </c>
      <c r="BB37" s="48">
        <v>2200</v>
      </c>
      <c r="BC37" s="48">
        <v>3213.4</v>
      </c>
      <c r="BD37" s="48">
        <v>3445</v>
      </c>
      <c r="BE37" s="48">
        <v>3687</v>
      </c>
      <c r="BF37" s="48">
        <v>4469.87</v>
      </c>
      <c r="BG37" s="48">
        <v>3704</v>
      </c>
      <c r="BH37" s="48">
        <v>2118.9703642594986</v>
      </c>
      <c r="BI37" s="48">
        <v>2285</v>
      </c>
      <c r="BJ37" s="48"/>
    </row>
    <row r="38" spans="47:50" ht="15" customHeight="1">
      <c r="AU38" s="56"/>
      <c r="AV38" s="57"/>
      <c r="AW38" s="57"/>
      <c r="AX38" s="57"/>
    </row>
    <row r="39" ht="15" customHeight="1"/>
    <row r="40" ht="15" customHeight="1"/>
    <row r="41" ht="15" customHeight="1"/>
    <row r="42" ht="15" customHeight="1"/>
    <row r="43" ht="15" customHeight="1"/>
    <row r="44" ht="15" customHeight="1"/>
    <row r="45" spans="1:8" ht="12.75">
      <c r="A45" s="463">
        <v>21</v>
      </c>
      <c r="B45" s="463"/>
      <c r="C45" s="463"/>
      <c r="D45" s="463"/>
      <c r="E45" s="463"/>
      <c r="F45" s="463"/>
      <c r="G45" s="463"/>
      <c r="H45" s="463"/>
    </row>
  </sheetData>
  <sheetProtection/>
  <mergeCells count="1">
    <mergeCell ref="A45:H45"/>
  </mergeCells>
  <printOptions horizontalCentered="1"/>
  <pageMargins left="0.5905511811023623" right="0.5118110236220472" top="0.984251968503937" bottom="0.7874015748031497" header="0.5118110236220472" footer="0.1968503937007874"/>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O54"/>
  <sheetViews>
    <sheetView view="pageBreakPreview" zoomScaleSheetLayoutView="100" zoomScalePageLayoutView="0" workbookViewId="0" topLeftCell="A17">
      <selection activeCell="B15" sqref="B15:E15"/>
    </sheetView>
  </sheetViews>
  <sheetFormatPr defaultColWidth="10.90625" defaultRowHeight="18"/>
  <cols>
    <col min="1" max="1" width="10.453125" style="11" customWidth="1"/>
    <col min="2" max="3" width="8.0859375" style="11" customWidth="1"/>
    <col min="4" max="4" width="7.90625" style="11" customWidth="1"/>
    <col min="5" max="7" width="8.0859375" style="11" customWidth="1"/>
    <col min="8" max="8" width="8.453125" style="11" customWidth="1"/>
    <col min="9" max="38" width="4.72265625" style="11" customWidth="1"/>
    <col min="39" max="39" width="9.453125" style="11" customWidth="1"/>
    <col min="40" max="40" width="4.36328125" style="11" customWidth="1"/>
    <col min="41" max="41" width="4.99609375" style="11" customWidth="1"/>
    <col min="42" max="43" width="4.90625" style="11" customWidth="1"/>
    <col min="44" max="16384" width="10.90625" style="11" customWidth="1"/>
  </cols>
  <sheetData>
    <row r="1" spans="1:8" ht="12" customHeight="1">
      <c r="A1" s="490" t="s">
        <v>336</v>
      </c>
      <c r="B1" s="490"/>
      <c r="C1" s="490"/>
      <c r="D1" s="490"/>
      <c r="E1" s="490"/>
      <c r="F1" s="490"/>
      <c r="G1" s="490"/>
      <c r="H1" s="490"/>
    </row>
    <row r="2" spans="1:8" ht="9.75" customHeight="1">
      <c r="A2" s="58"/>
      <c r="B2" s="58"/>
      <c r="C2" s="58"/>
      <c r="D2" s="58"/>
      <c r="E2" s="58"/>
      <c r="F2" s="58"/>
      <c r="G2" s="58"/>
      <c r="H2" s="58"/>
    </row>
    <row r="3" spans="1:39" ht="13.5" customHeight="1">
      <c r="A3" s="493" t="s">
        <v>19</v>
      </c>
      <c r="B3" s="493"/>
      <c r="C3" s="493"/>
      <c r="D3" s="493"/>
      <c r="E3" s="493"/>
      <c r="F3" s="493"/>
      <c r="G3" s="493"/>
      <c r="H3" s="493"/>
      <c r="AM3" s="11">
        <v>2016</v>
      </c>
    </row>
    <row r="4" spans="1:41" ht="13.5" customHeight="1">
      <c r="A4" s="495" t="s">
        <v>137</v>
      </c>
      <c r="B4" s="494" t="s">
        <v>181</v>
      </c>
      <c r="C4" s="494"/>
      <c r="D4" s="494"/>
      <c r="E4" s="494"/>
      <c r="F4" s="494"/>
      <c r="G4" s="494"/>
      <c r="H4" s="494"/>
      <c r="AM4" s="279" t="s">
        <v>139</v>
      </c>
      <c r="AN4" s="280">
        <v>7463.13165</v>
      </c>
      <c r="AO4" s="114"/>
    </row>
    <row r="5" spans="1:41" ht="13.5" customHeight="1">
      <c r="A5" s="548"/>
      <c r="B5" s="482">
        <v>2015</v>
      </c>
      <c r="C5" s="482">
        <v>2016</v>
      </c>
      <c r="D5" s="64" t="s">
        <v>183</v>
      </c>
      <c r="E5" s="493" t="s">
        <v>531</v>
      </c>
      <c r="F5" s="493"/>
      <c r="G5" s="64" t="s">
        <v>184</v>
      </c>
      <c r="H5" s="60" t="s">
        <v>183</v>
      </c>
      <c r="AM5" s="279" t="s">
        <v>138</v>
      </c>
      <c r="AN5" s="280">
        <v>4790.1155077</v>
      </c>
      <c r="AO5" s="114"/>
    </row>
    <row r="6" spans="1:41" ht="13.5" customHeight="1">
      <c r="A6" s="496"/>
      <c r="B6" s="510"/>
      <c r="C6" s="510"/>
      <c r="D6" s="380" t="s">
        <v>95</v>
      </c>
      <c r="E6" s="62">
        <v>2016</v>
      </c>
      <c r="F6" s="63">
        <v>2017</v>
      </c>
      <c r="G6" s="36" t="s">
        <v>95</v>
      </c>
      <c r="H6" s="36" t="s">
        <v>95</v>
      </c>
      <c r="AM6" s="279" t="s">
        <v>140</v>
      </c>
      <c r="AN6" s="280">
        <v>2385.9482000000003</v>
      </c>
      <c r="AO6" s="114"/>
    </row>
    <row r="7" spans="1:41" ht="13.5" customHeight="1">
      <c r="A7" s="61"/>
      <c r="B7" s="36"/>
      <c r="C7" s="36"/>
      <c r="D7" s="36"/>
      <c r="E7" s="36"/>
      <c r="F7" s="36"/>
      <c r="G7" s="60"/>
      <c r="H7" s="64"/>
      <c r="AM7" s="279" t="s">
        <v>182</v>
      </c>
      <c r="AN7" s="280">
        <v>2261.6798781999996</v>
      </c>
      <c r="AO7" s="114"/>
    </row>
    <row r="8" spans="1:41" ht="13.5" customHeight="1">
      <c r="A8" s="34" t="s">
        <v>139</v>
      </c>
      <c r="B8" s="290">
        <v>6139.345824399999</v>
      </c>
      <c r="C8" s="290">
        <v>7463.13165</v>
      </c>
      <c r="D8" s="100">
        <f aca="true" t="shared" si="0" ref="D8:D15">(C8/$C$16)*100</f>
        <v>41.0831458884525</v>
      </c>
      <c r="E8" s="290">
        <v>5200.85205</v>
      </c>
      <c r="F8" s="290">
        <v>7976.9009427</v>
      </c>
      <c r="G8" s="103">
        <f>(F8/E8-1)*100</f>
        <v>53.37680953066142</v>
      </c>
      <c r="H8" s="100">
        <f aca="true" t="shared" si="1" ref="H8:H15">F8/$F$16*100</f>
        <v>43.46697227584968</v>
      </c>
      <c r="AM8" s="279" t="s">
        <v>142</v>
      </c>
      <c r="AN8" s="280">
        <v>1240.002</v>
      </c>
      <c r="AO8" s="114"/>
    </row>
    <row r="9" spans="1:41" ht="13.5" customHeight="1">
      <c r="A9" s="34" t="s">
        <v>140</v>
      </c>
      <c r="B9" s="290">
        <v>3280.954</v>
      </c>
      <c r="C9" s="290">
        <v>2385.9482000000003</v>
      </c>
      <c r="D9" s="100">
        <f t="shared" si="0"/>
        <v>13.134199231617554</v>
      </c>
      <c r="E9" s="290">
        <v>1837.0272</v>
      </c>
      <c r="F9" s="290">
        <v>5016.9766</v>
      </c>
      <c r="G9" s="103">
        <f>(F9/E9-1)*100</f>
        <v>173.10301121289876</v>
      </c>
      <c r="H9" s="100">
        <f t="shared" si="1"/>
        <v>27.3380331970092</v>
      </c>
      <c r="AM9" s="12" t="s">
        <v>185</v>
      </c>
      <c r="AN9" s="68">
        <v>25.0433347</v>
      </c>
      <c r="AO9" s="114"/>
    </row>
    <row r="10" spans="1:41" ht="13.5" customHeight="1">
      <c r="A10" s="34" t="s">
        <v>138</v>
      </c>
      <c r="B10" s="290">
        <v>961.4604499999999</v>
      </c>
      <c r="C10" s="290">
        <v>4790.1155077</v>
      </c>
      <c r="D10" s="100">
        <f t="shared" si="0"/>
        <v>26.36869124844901</v>
      </c>
      <c r="E10" s="290">
        <v>3377.8534</v>
      </c>
      <c r="F10" s="290">
        <v>2434.5046691999996</v>
      </c>
      <c r="G10" s="103">
        <f>(F10/E10-1)*100</f>
        <v>-27.927462180567108</v>
      </c>
      <c r="H10" s="100">
        <f t="shared" si="1"/>
        <v>13.265872012411513</v>
      </c>
      <c r="AM10" s="48"/>
      <c r="AN10" s="48">
        <f>SUM(AN4:AN9)</f>
        <v>18165.9205706</v>
      </c>
      <c r="AO10" s="114"/>
    </row>
    <row r="11" spans="1:41" ht="13.5" customHeight="1">
      <c r="A11" s="34" t="s">
        <v>182</v>
      </c>
      <c r="B11" s="290">
        <v>1802.5411108000003</v>
      </c>
      <c r="C11" s="290">
        <v>2261.6798781999996</v>
      </c>
      <c r="D11" s="100">
        <f t="shared" si="0"/>
        <v>12.450125328965363</v>
      </c>
      <c r="E11" s="290">
        <v>2070.6947428</v>
      </c>
      <c r="F11" s="290">
        <v>1018.2900923</v>
      </c>
      <c r="G11" s="103">
        <f>(F11/E11-1)*100</f>
        <v>-50.823746675327676</v>
      </c>
      <c r="H11" s="100">
        <f t="shared" si="1"/>
        <v>5.54876982035016</v>
      </c>
      <c r="I11" s="115"/>
      <c r="J11" s="115"/>
      <c r="AO11" s="114"/>
    </row>
    <row r="12" spans="1:41" ht="13.5" customHeight="1">
      <c r="A12" s="34" t="s">
        <v>142</v>
      </c>
      <c r="B12" s="290">
        <v>3500</v>
      </c>
      <c r="C12" s="290">
        <v>1240.002</v>
      </c>
      <c r="D12" s="100">
        <f t="shared" si="0"/>
        <v>6.825979422187048</v>
      </c>
      <c r="E12" s="290">
        <v>845.002</v>
      </c>
      <c r="F12" s="290">
        <v>841</v>
      </c>
      <c r="G12" s="103">
        <f>(F12/E12-1)*100</f>
        <v>-0.4736083464891183</v>
      </c>
      <c r="H12" s="100">
        <f t="shared" si="1"/>
        <v>4.582697459399101</v>
      </c>
      <c r="AO12" s="114"/>
    </row>
    <row r="13" spans="1:41" ht="13.5" customHeight="1">
      <c r="A13" s="34" t="s">
        <v>146</v>
      </c>
      <c r="B13" s="290">
        <v>417.5</v>
      </c>
      <c r="C13" s="290">
        <v>0.00085</v>
      </c>
      <c r="D13" s="100">
        <f t="shared" si="0"/>
        <v>4.679091250545556E-06</v>
      </c>
      <c r="E13" s="290">
        <v>0.00085</v>
      </c>
      <c r="F13" s="290">
        <v>1049.6</v>
      </c>
      <c r="G13" s="103"/>
      <c r="H13" s="100">
        <f t="shared" si="1"/>
        <v>5.719380800695951</v>
      </c>
      <c r="AO13" s="114"/>
    </row>
    <row r="14" spans="1:41" ht="13.5" customHeight="1">
      <c r="A14" s="34" t="s">
        <v>370</v>
      </c>
      <c r="B14" s="290">
        <v>473.2784615</v>
      </c>
      <c r="C14" s="290">
        <v>25</v>
      </c>
      <c r="D14" s="100">
        <f t="shared" si="0"/>
        <v>0.1376203308983987</v>
      </c>
      <c r="E14" s="290">
        <v>25</v>
      </c>
      <c r="F14" s="290">
        <v>0</v>
      </c>
      <c r="G14" s="103"/>
      <c r="H14" s="100"/>
      <c r="AO14" s="114"/>
    </row>
    <row r="15" spans="1:41" ht="13.5" customHeight="1">
      <c r="A15" s="34" t="s">
        <v>185</v>
      </c>
      <c r="B15" s="290">
        <v>0.0711077</v>
      </c>
      <c r="C15" s="290">
        <v>0.0424847</v>
      </c>
      <c r="D15" s="100">
        <f t="shared" si="0"/>
        <v>0.00023387033888476802</v>
      </c>
      <c r="E15" s="290">
        <v>0</v>
      </c>
      <c r="F15" s="290">
        <v>14.36464</v>
      </c>
      <c r="G15" s="103"/>
      <c r="H15" s="100">
        <f t="shared" si="1"/>
        <v>0.07827443428440271</v>
      </c>
      <c r="AM15" s="11" t="str">
        <f>A8</f>
        <v>Estados Unidos</v>
      </c>
      <c r="AN15" s="48">
        <f>F8</f>
        <v>7976.9009427</v>
      </c>
      <c r="AO15" s="114">
        <f aca="true" t="shared" si="2" ref="AO15:AO21">AN15/$AN$21*100</f>
        <v>43.46697227584968</v>
      </c>
    </row>
    <row r="16" spans="1:41" ht="13.5" customHeight="1">
      <c r="A16" s="34" t="s">
        <v>118</v>
      </c>
      <c r="B16" s="97">
        <f>SUM(B8:B15)</f>
        <v>16575.1509544</v>
      </c>
      <c r="C16" s="97">
        <f>SUM(C8:C15)</f>
        <v>18165.9205706</v>
      </c>
      <c r="D16" s="100">
        <f>(C16/$C$16)*100</f>
        <v>100</v>
      </c>
      <c r="E16" s="97">
        <f>SUM(E8:E15)</f>
        <v>13356.430242800001</v>
      </c>
      <c r="F16" s="97">
        <f>SUM(F8:F15)</f>
        <v>18351.6369442</v>
      </c>
      <c r="G16" s="100">
        <f>(F16/E16-1)*100</f>
        <v>37.399264703177295</v>
      </c>
      <c r="H16" s="100">
        <f>F16/$F$16*100</f>
        <v>100</v>
      </c>
      <c r="AM16" s="11" t="str">
        <f>A9</f>
        <v>Nueva Zelanda</v>
      </c>
      <c r="AN16" s="48">
        <f>F9</f>
        <v>5016.9766</v>
      </c>
      <c r="AO16" s="114">
        <f t="shared" si="2"/>
        <v>27.3380331970092</v>
      </c>
    </row>
    <row r="17" spans="1:41" ht="13.5" customHeight="1">
      <c r="A17" s="34"/>
      <c r="B17" s="107"/>
      <c r="C17" s="107"/>
      <c r="D17" s="107"/>
      <c r="E17" s="107"/>
      <c r="F17" s="35"/>
      <c r="G17" s="35"/>
      <c r="H17" s="35"/>
      <c r="AM17" s="11" t="str">
        <f>A10</f>
        <v>Argentina</v>
      </c>
      <c r="AN17" s="48">
        <f>F10</f>
        <v>2434.5046691999996</v>
      </c>
      <c r="AO17" s="114">
        <f t="shared" si="2"/>
        <v>13.265872012411513</v>
      </c>
    </row>
    <row r="18" spans="1:41" ht="13.5" customHeight="1">
      <c r="A18" s="75" t="s">
        <v>392</v>
      </c>
      <c r="B18" s="98"/>
      <c r="C18" s="98"/>
      <c r="D18" s="98"/>
      <c r="E18" s="98"/>
      <c r="F18" s="98"/>
      <c r="G18" s="98"/>
      <c r="H18" s="99"/>
      <c r="AM18" s="11" t="str">
        <f>A11</f>
        <v>Unión Europea</v>
      </c>
      <c r="AN18" s="48">
        <f>F11</f>
        <v>1018.2900923</v>
      </c>
      <c r="AO18" s="114">
        <f t="shared" si="2"/>
        <v>5.54876982035016</v>
      </c>
    </row>
    <row r="19" spans="1:41" ht="13.5" customHeight="1">
      <c r="A19" s="12"/>
      <c r="B19" s="12"/>
      <c r="C19" s="12"/>
      <c r="D19" s="12"/>
      <c r="E19" s="12"/>
      <c r="F19" s="12"/>
      <c r="G19" s="12"/>
      <c r="H19" s="12"/>
      <c r="AM19" s="11" t="str">
        <f>A12</f>
        <v>Uruguay</v>
      </c>
      <c r="AN19" s="48">
        <f>F12</f>
        <v>841</v>
      </c>
      <c r="AO19" s="114">
        <f t="shared" si="2"/>
        <v>4.582697459399101</v>
      </c>
    </row>
    <row r="20" spans="1:41" ht="13.5" customHeight="1">
      <c r="A20" s="12"/>
      <c r="B20" s="12"/>
      <c r="C20" s="12"/>
      <c r="D20" s="12"/>
      <c r="E20" s="12"/>
      <c r="F20" s="12"/>
      <c r="G20" s="12"/>
      <c r="H20" s="12"/>
      <c r="AM20" s="11" t="s">
        <v>146</v>
      </c>
      <c r="AN20" s="48">
        <f>SUM(F13:F15)</f>
        <v>1063.96464</v>
      </c>
      <c r="AO20" s="114">
        <f t="shared" si="2"/>
        <v>5.797655234980354</v>
      </c>
    </row>
    <row r="21" spans="1:41" ht="13.5" customHeight="1">
      <c r="A21" s="12"/>
      <c r="B21" s="12"/>
      <c r="C21" s="12"/>
      <c r="D21" s="12"/>
      <c r="E21" s="12"/>
      <c r="F21" s="12"/>
      <c r="G21" s="12"/>
      <c r="H21" s="12"/>
      <c r="AN21" s="48">
        <f>SUM(AN15:AN20)</f>
        <v>18351.6369442</v>
      </c>
      <c r="AO21" s="114">
        <f t="shared" si="2"/>
        <v>100</v>
      </c>
    </row>
    <row r="22" ht="12" customHeight="1">
      <c r="AO22" s="114"/>
    </row>
    <row r="23" ht="12" customHeight="1">
      <c r="AO23" s="114"/>
    </row>
    <row r="24" ht="12" customHeight="1">
      <c r="AO24" s="115"/>
    </row>
    <row r="25" ht="12" customHeight="1"/>
    <row r="26" ht="12" customHeight="1"/>
    <row r="27" ht="12" customHeight="1"/>
    <row r="28" ht="12" customHeight="1"/>
    <row r="29" ht="12" customHeight="1"/>
    <row r="30" ht="12" customHeight="1">
      <c r="AO30" s="116"/>
    </row>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spans="1:8" ht="12" customHeight="1">
      <c r="A54" s="463">
        <v>22</v>
      </c>
      <c r="B54" s="463"/>
      <c r="C54" s="463"/>
      <c r="D54" s="463"/>
      <c r="E54" s="463"/>
      <c r="F54" s="463"/>
      <c r="G54" s="463"/>
      <c r="H54" s="463"/>
    </row>
  </sheetData>
  <sheetProtection/>
  <mergeCells count="8">
    <mergeCell ref="A54:H54"/>
    <mergeCell ref="A1:H1"/>
    <mergeCell ref="A3:H3"/>
    <mergeCell ref="B4:H4"/>
    <mergeCell ref="E5:F5"/>
    <mergeCell ref="B5:B6"/>
    <mergeCell ref="C5:C6"/>
    <mergeCell ref="A4:A6"/>
  </mergeCells>
  <printOptions horizontalCentered="1"/>
  <pageMargins left="0.5905511811023623" right="0.5905511811023623" top="0.9448818897637796" bottom="0.7874015748031497" header="0.5118110236220472" footer="0.1968503937007874"/>
  <pageSetup horizontalDpi="600" verticalDpi="600" orientation="portrait" r:id="rId2"/>
  <colBreaks count="1" manualBreakCount="1">
    <brk id="8" max="65535" man="1"/>
  </colBreaks>
  <ignoredErrors>
    <ignoredError sqref="D16" formula="1"/>
  </ignoredErrors>
  <drawing r:id="rId1"/>
</worksheet>
</file>

<file path=xl/worksheets/sheet2.xml><?xml version="1.0" encoding="utf-8"?>
<worksheet xmlns="http://schemas.openxmlformats.org/spreadsheetml/2006/main" xmlns:r="http://schemas.openxmlformats.org/officeDocument/2006/relationships">
  <dimension ref="A7:F45"/>
  <sheetViews>
    <sheetView zoomScalePageLayoutView="0" workbookViewId="0" topLeftCell="A1">
      <selection activeCell="B15" sqref="B15:E15"/>
    </sheetView>
  </sheetViews>
  <sheetFormatPr defaultColWidth="10.90625" defaultRowHeight="18"/>
  <cols>
    <col min="1" max="1" width="66.90625" style="1" customWidth="1"/>
    <col min="2" max="16384" width="10.90625" style="1" customWidth="1"/>
  </cols>
  <sheetData>
    <row r="7" spans="1:6" ht="20.25">
      <c r="A7" s="2" t="s">
        <v>405</v>
      </c>
      <c r="B7" s="3"/>
      <c r="C7" s="3"/>
      <c r="D7" s="3"/>
      <c r="E7" s="3"/>
      <c r="F7" s="3"/>
    </row>
    <row r="10" ht="15">
      <c r="A10" s="4" t="s">
        <v>545</v>
      </c>
    </row>
    <row r="14" ht="30">
      <c r="A14" s="183" t="s">
        <v>265</v>
      </c>
    </row>
    <row r="19" ht="15">
      <c r="A19" s="5" t="s">
        <v>398</v>
      </c>
    </row>
    <row r="20" ht="15">
      <c r="A20" s="5" t="s">
        <v>399</v>
      </c>
    </row>
    <row r="28" ht="15">
      <c r="A28" s="5" t="s">
        <v>0</v>
      </c>
    </row>
    <row r="30" ht="15">
      <c r="A30" s="5"/>
    </row>
    <row r="31" ht="15">
      <c r="A31" s="5" t="s">
        <v>489</v>
      </c>
    </row>
    <row r="32" ht="15">
      <c r="A32" s="5" t="s">
        <v>1</v>
      </c>
    </row>
    <row r="33" ht="15">
      <c r="A33" s="5" t="s">
        <v>2</v>
      </c>
    </row>
    <row r="34" ht="15">
      <c r="A34" s="5"/>
    </row>
    <row r="35" ht="15">
      <c r="A35" s="5"/>
    </row>
    <row r="36" ht="15">
      <c r="A36" s="5"/>
    </row>
    <row r="37" ht="15">
      <c r="A37" s="193" t="s">
        <v>272</v>
      </c>
    </row>
    <row r="38" ht="15">
      <c r="A38" s="5"/>
    </row>
    <row r="39" ht="15">
      <c r="A39" s="5"/>
    </row>
    <row r="40" ht="15">
      <c r="A40" s="5"/>
    </row>
    <row r="41" ht="15">
      <c r="A41" s="5"/>
    </row>
    <row r="42" ht="15">
      <c r="A42" s="5"/>
    </row>
    <row r="44" ht="15">
      <c r="A44" s="59"/>
    </row>
    <row r="45" ht="15">
      <c r="A45" s="6"/>
    </row>
  </sheetData>
  <sheetProtection/>
  <printOptions horizontalCentered="1"/>
  <pageMargins left="0.4724409448818898" right="0.35433070866141736" top="0.9448818897637796" bottom="0.5118110236220472" header="0.5118110236220472" footer="0.5118110236220472"/>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BD59"/>
  <sheetViews>
    <sheetView view="pageBreakPreview" zoomScaleSheetLayoutView="100" zoomScalePageLayoutView="0" workbookViewId="0" topLeftCell="A11">
      <selection activeCell="B15" sqref="B15:E15"/>
    </sheetView>
  </sheetViews>
  <sheetFormatPr defaultColWidth="10.90625" defaultRowHeight="18"/>
  <cols>
    <col min="1" max="1" width="10.36328125" style="11" customWidth="1"/>
    <col min="2" max="7" width="8.0859375" style="11" customWidth="1"/>
    <col min="8" max="8" width="8.36328125" style="11" customWidth="1"/>
    <col min="9" max="51" width="8.0859375" style="11" customWidth="1"/>
    <col min="52" max="52" width="4.0859375" style="11" customWidth="1"/>
    <col min="53" max="53" width="5.0859375" style="11" customWidth="1"/>
    <col min="54" max="54" width="5.36328125" style="11" customWidth="1"/>
    <col min="55" max="56" width="4.0859375" style="11" customWidth="1"/>
    <col min="57" max="16384" width="10.90625" style="11" customWidth="1"/>
  </cols>
  <sheetData>
    <row r="1" spans="1:53" ht="13.5" customHeight="1">
      <c r="A1" s="490" t="s">
        <v>337</v>
      </c>
      <c r="B1" s="490"/>
      <c r="C1" s="490"/>
      <c r="D1" s="490"/>
      <c r="E1" s="490"/>
      <c r="F1" s="490"/>
      <c r="G1" s="490"/>
      <c r="H1" s="490"/>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9"/>
    </row>
    <row r="2" spans="1:53" ht="13.5" customHeight="1">
      <c r="A2" s="549" t="s">
        <v>21</v>
      </c>
      <c r="B2" s="550"/>
      <c r="C2" s="550"/>
      <c r="D2" s="550"/>
      <c r="E2" s="550"/>
      <c r="F2" s="550"/>
      <c r="G2" s="550"/>
      <c r="H2" s="494"/>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10"/>
    </row>
    <row r="3" spans="1:53" ht="13.5" customHeight="1">
      <c r="A3" s="495" t="s">
        <v>137</v>
      </c>
      <c r="B3" s="549" t="s">
        <v>181</v>
      </c>
      <c r="C3" s="550"/>
      <c r="D3" s="550"/>
      <c r="E3" s="550"/>
      <c r="F3" s="550"/>
      <c r="G3" s="550"/>
      <c r="H3" s="494"/>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9"/>
    </row>
    <row r="4" spans="1:53" ht="13.5" customHeight="1">
      <c r="A4" s="548"/>
      <c r="B4" s="482">
        <v>2015</v>
      </c>
      <c r="C4" s="482">
        <v>2016</v>
      </c>
      <c r="D4" s="64" t="s">
        <v>183</v>
      </c>
      <c r="E4" s="493" t="s">
        <v>531</v>
      </c>
      <c r="F4" s="493"/>
      <c r="G4" s="64" t="s">
        <v>184</v>
      </c>
      <c r="H4" s="60" t="s">
        <v>183</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9"/>
    </row>
    <row r="5" spans="1:54" ht="13.5" customHeight="1">
      <c r="A5" s="496"/>
      <c r="B5" s="510"/>
      <c r="C5" s="510"/>
      <c r="D5" s="380" t="s">
        <v>95</v>
      </c>
      <c r="E5" s="62">
        <v>2016</v>
      </c>
      <c r="F5" s="63">
        <v>2017</v>
      </c>
      <c r="G5" s="36" t="s">
        <v>95</v>
      </c>
      <c r="H5" s="36" t="s">
        <v>95</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9"/>
      <c r="BB5" s="11">
        <v>2016</v>
      </c>
    </row>
    <row r="6" spans="1:56" ht="13.5" customHeight="1">
      <c r="A6" s="34" t="s">
        <v>140</v>
      </c>
      <c r="B6" s="291">
        <v>7000.560780000001</v>
      </c>
      <c r="C6" s="291">
        <v>6839.2127</v>
      </c>
      <c r="D6" s="117">
        <f aca="true" t="shared" si="0" ref="D6:D15">C6/$C$16*100</f>
        <v>20.090946226424357</v>
      </c>
      <c r="E6" s="291">
        <v>3142.95433</v>
      </c>
      <c r="F6" s="291">
        <v>6628.009752999999</v>
      </c>
      <c r="G6" s="140">
        <f>(F6/E6-1)*100</f>
        <v>110.88469818777162</v>
      </c>
      <c r="H6" s="140">
        <f>F6/$F$16*100</f>
        <v>19.695485194293294</v>
      </c>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34" t="s">
        <v>139</v>
      </c>
      <c r="BC6" s="97">
        <v>8682.0493843</v>
      </c>
      <c r="BD6" s="118">
        <v>25.504483478797496</v>
      </c>
    </row>
    <row r="7" spans="1:56" ht="13.5" customHeight="1">
      <c r="A7" s="34" t="s">
        <v>139</v>
      </c>
      <c r="B7" s="290">
        <v>8520.946629099999</v>
      </c>
      <c r="C7" s="290">
        <v>8682.0493843</v>
      </c>
      <c r="D7" s="117">
        <f t="shared" si="0"/>
        <v>25.504483478797496</v>
      </c>
      <c r="E7" s="290">
        <v>5645.2146546</v>
      </c>
      <c r="F7" s="290">
        <v>5729.723119799999</v>
      </c>
      <c r="G7" s="100">
        <f aca="true" t="shared" si="1" ref="G7:G15">(F7/E7-1)*100</f>
        <v>1.4969929466036591</v>
      </c>
      <c r="H7" s="100">
        <f aca="true" t="shared" si="2" ref="H7:H15">F7/$F$16*100</f>
        <v>17.026178457619547</v>
      </c>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34" t="s">
        <v>138</v>
      </c>
      <c r="BC7" s="97">
        <v>6945.4466015</v>
      </c>
      <c r="BD7" s="118">
        <v>20.40302010043324</v>
      </c>
    </row>
    <row r="8" spans="1:56" ht="13.5" customHeight="1">
      <c r="A8" s="34" t="s">
        <v>298</v>
      </c>
      <c r="B8" s="290">
        <v>1571.2703052</v>
      </c>
      <c r="C8" s="290">
        <v>5714.6249858</v>
      </c>
      <c r="D8" s="117">
        <f t="shared" si="0"/>
        <v>16.787345024945466</v>
      </c>
      <c r="E8" s="290">
        <v>3993.6131718999995</v>
      </c>
      <c r="F8" s="290">
        <v>6636.444482000001</v>
      </c>
      <c r="G8" s="100">
        <f t="shared" si="1"/>
        <v>66.17644715055486</v>
      </c>
      <c r="H8" s="100">
        <f t="shared" si="2"/>
        <v>19.72054944228451</v>
      </c>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34" t="s">
        <v>140</v>
      </c>
      <c r="BC8" s="97">
        <v>6839.2127</v>
      </c>
      <c r="BD8" s="118">
        <v>20.090946226424357</v>
      </c>
    </row>
    <row r="9" spans="1:56" ht="13.5" customHeight="1">
      <c r="A9" s="34" t="s">
        <v>400</v>
      </c>
      <c r="B9" s="290">
        <v>885.6085700000001</v>
      </c>
      <c r="C9" s="290">
        <v>1386.7872</v>
      </c>
      <c r="D9" s="117">
        <f t="shared" si="0"/>
        <v>4.073841286248284</v>
      </c>
      <c r="E9" s="290">
        <v>1140.49912</v>
      </c>
      <c r="F9" s="290">
        <v>6740.4561169</v>
      </c>
      <c r="G9" s="100">
        <f t="shared" si="1"/>
        <v>491.0093220326202</v>
      </c>
      <c r="H9" s="100">
        <f t="shared" si="2"/>
        <v>20.029625573966413</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34" t="s">
        <v>298</v>
      </c>
      <c r="BC9" s="97">
        <v>5714.6249858</v>
      </c>
      <c r="BD9" s="118">
        <v>16.787345024945466</v>
      </c>
    </row>
    <row r="10" spans="1:56" ht="13.5" customHeight="1">
      <c r="A10" s="34" t="s">
        <v>138</v>
      </c>
      <c r="B10" s="290">
        <v>5986.48559</v>
      </c>
      <c r="C10" s="290">
        <v>6945.4466015</v>
      </c>
      <c r="D10" s="117">
        <f t="shared" si="0"/>
        <v>20.40302010043324</v>
      </c>
      <c r="E10" s="290">
        <v>4397.8278315</v>
      </c>
      <c r="F10" s="290">
        <v>3687.198682</v>
      </c>
      <c r="G10" s="100">
        <f t="shared" si="1"/>
        <v>-16.15863959953203</v>
      </c>
      <c r="H10" s="100">
        <f t="shared" si="2"/>
        <v>10.956707934365761</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34" t="s">
        <v>400</v>
      </c>
      <c r="BC10" s="97">
        <v>1386.7872</v>
      </c>
      <c r="BD10" s="118">
        <v>4.073841286248284</v>
      </c>
    </row>
    <row r="11" spans="1:56" ht="13.5" customHeight="1">
      <c r="A11" s="34" t="s">
        <v>148</v>
      </c>
      <c r="B11" s="290">
        <v>71.2476024</v>
      </c>
      <c r="C11" s="290">
        <v>939.0993792000002</v>
      </c>
      <c r="D11" s="117">
        <f t="shared" si="0"/>
        <v>2.758708634515154</v>
      </c>
      <c r="E11" s="290">
        <v>548.2481904</v>
      </c>
      <c r="F11" s="290">
        <v>784.7099069999999</v>
      </c>
      <c r="G11" s="100">
        <f t="shared" si="1"/>
        <v>43.130414425532024</v>
      </c>
      <c r="H11" s="100">
        <f t="shared" si="2"/>
        <v>2.331807425017494</v>
      </c>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34" t="s">
        <v>142</v>
      </c>
      <c r="BC11" s="97">
        <v>1157.44628</v>
      </c>
      <c r="BD11" s="118">
        <v>3.4001268847004726</v>
      </c>
    </row>
    <row r="12" spans="1:56" ht="13.5" customHeight="1">
      <c r="A12" s="34" t="s">
        <v>142</v>
      </c>
      <c r="B12" s="290">
        <v>1591.60078</v>
      </c>
      <c r="C12" s="290">
        <v>1157.44628</v>
      </c>
      <c r="D12" s="117">
        <f t="shared" si="0"/>
        <v>3.4001268847004726</v>
      </c>
      <c r="E12" s="290">
        <v>746.3727600000001</v>
      </c>
      <c r="F12" s="290">
        <v>713.27038</v>
      </c>
      <c r="G12" s="100">
        <f t="shared" si="1"/>
        <v>-4.4351002306139975</v>
      </c>
      <c r="H12" s="100">
        <f t="shared" si="2"/>
        <v>2.119521052674883</v>
      </c>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20"/>
      <c r="BB12" s="34" t="s">
        <v>185</v>
      </c>
      <c r="BC12" s="97">
        <v>3315.7001084000003</v>
      </c>
      <c r="BD12" s="118">
        <v>9.740236998450687</v>
      </c>
    </row>
    <row r="13" spans="1:56" ht="13.5" customHeight="1">
      <c r="A13" s="34" t="s">
        <v>144</v>
      </c>
      <c r="B13" s="290">
        <v>582.6807705</v>
      </c>
      <c r="C13" s="290">
        <v>933.6791492999998</v>
      </c>
      <c r="D13" s="117">
        <f t="shared" si="0"/>
        <v>2.742786107722594</v>
      </c>
      <c r="E13" s="290">
        <v>490.6015552</v>
      </c>
      <c r="F13" s="290">
        <v>655.7439083</v>
      </c>
      <c r="G13" s="100">
        <f t="shared" si="1"/>
        <v>33.66119641277485</v>
      </c>
      <c r="H13" s="100">
        <f t="shared" si="2"/>
        <v>1.9485780676959532</v>
      </c>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20"/>
      <c r="BB13" s="12" t="str">
        <f>A16</f>
        <v>Total</v>
      </c>
      <c r="BC13" s="121">
        <f>SUM(BC6:BC12)</f>
        <v>34041.26726</v>
      </c>
      <c r="BD13" s="118">
        <f>BC13/$BC$13*100</f>
        <v>100</v>
      </c>
    </row>
    <row r="14" spans="1:56" ht="13.5" customHeight="1">
      <c r="A14" s="34" t="s">
        <v>141</v>
      </c>
      <c r="B14" s="290">
        <v>1019.5412999999999</v>
      </c>
      <c r="C14" s="290">
        <v>871.65661</v>
      </c>
      <c r="D14" s="117">
        <f t="shared" si="0"/>
        <v>2.560588016134861</v>
      </c>
      <c r="E14" s="290">
        <v>546.10007</v>
      </c>
      <c r="F14" s="290">
        <v>550.95925</v>
      </c>
      <c r="G14" s="100">
        <f t="shared" si="1"/>
        <v>0.889796626468109</v>
      </c>
      <c r="H14" s="100">
        <f t="shared" si="2"/>
        <v>1.637204855669128</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20"/>
      <c r="BB14" s="12"/>
      <c r="BC14" s="121"/>
      <c r="BD14" s="118"/>
    </row>
    <row r="15" spans="1:56" ht="13.5" customHeight="1">
      <c r="A15" s="34" t="s">
        <v>185</v>
      </c>
      <c r="B15" s="41">
        <v>939.3438283000002</v>
      </c>
      <c r="C15" s="41">
        <v>571.2649699000002</v>
      </c>
      <c r="D15" s="117">
        <f t="shared" si="0"/>
        <v>1.678154240078077</v>
      </c>
      <c r="E15" s="41">
        <v>383.1766382</v>
      </c>
      <c r="F15" s="41">
        <v>1525.9163549000004</v>
      </c>
      <c r="G15" s="100">
        <f t="shared" si="1"/>
        <v>298.22791965295767</v>
      </c>
      <c r="H15" s="100">
        <f t="shared" si="2"/>
        <v>4.534341996413015</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D15" s="118"/>
    </row>
    <row r="16" spans="1:56" ht="13.5" customHeight="1">
      <c r="A16" s="34" t="s">
        <v>118</v>
      </c>
      <c r="B16" s="119">
        <f>SUM(B6:B15)</f>
        <v>28169.286155499998</v>
      </c>
      <c r="C16" s="119">
        <f>SUM(C6:C15)</f>
        <v>34041.26726</v>
      </c>
      <c r="D16" s="117">
        <f>C16/$C$16*100</f>
        <v>100</v>
      </c>
      <c r="E16" s="119">
        <f>SUM(E6:E15)</f>
        <v>21034.6083218</v>
      </c>
      <c r="F16" s="119">
        <f>SUM(F6:F15)</f>
        <v>33652.4319539</v>
      </c>
      <c r="G16" s="100">
        <f>(F16/E16-1)*100</f>
        <v>59.986016564059575</v>
      </c>
      <c r="H16" s="100">
        <f>F16/$F$16*100</f>
        <v>100</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D16" s="118"/>
    </row>
    <row r="17" spans="1:56" ht="13.5" customHeight="1">
      <c r="A17" s="34"/>
      <c r="B17" s="37"/>
      <c r="C17" s="107"/>
      <c r="D17" s="107"/>
      <c r="E17" s="107"/>
      <c r="F17" s="35"/>
      <c r="G17" s="35"/>
      <c r="H17" s="35"/>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D17" s="118"/>
    </row>
    <row r="18" spans="1:56" ht="11.25" customHeight="1">
      <c r="A18" s="75" t="s">
        <v>393</v>
      </c>
      <c r="B18" s="98"/>
      <c r="C18" s="98"/>
      <c r="D18" s="98"/>
      <c r="E18" s="98"/>
      <c r="F18" s="98"/>
      <c r="G18" s="98"/>
      <c r="H18" s="99"/>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1">
        <v>2017</v>
      </c>
      <c r="BD18" s="118"/>
    </row>
    <row r="19" spans="1:56" ht="11.25" customHeight="1">
      <c r="A19" s="12"/>
      <c r="B19" s="12"/>
      <c r="C19" s="12"/>
      <c r="D19" s="12"/>
      <c r="E19" s="12"/>
      <c r="F19" s="12"/>
      <c r="G19" s="12"/>
      <c r="H19" s="12"/>
      <c r="BB19" s="11" t="str">
        <f aca="true" t="shared" si="3" ref="BB19:BB24">A6</f>
        <v>Nueva Zelanda</v>
      </c>
      <c r="BC19" s="48">
        <f aca="true" t="shared" si="4" ref="BC19:BC24">F6</f>
        <v>6628.009752999999</v>
      </c>
      <c r="BD19" s="122">
        <f aca="true" t="shared" si="5" ref="BD19:BD25">BC19/$BC$25</f>
        <v>1.9234537255759343</v>
      </c>
    </row>
    <row r="20" spans="54:56" ht="11.25" customHeight="1">
      <c r="BB20" s="11" t="str">
        <f t="shared" si="3"/>
        <v>Estados Unidos</v>
      </c>
      <c r="BC20" s="48">
        <f t="shared" si="4"/>
        <v>5729.723119799999</v>
      </c>
      <c r="BD20" s="122">
        <f t="shared" si="5"/>
        <v>1.6627702269613533</v>
      </c>
    </row>
    <row r="21" spans="54:56" ht="11.25" customHeight="1">
      <c r="BB21" s="11" t="str">
        <f t="shared" si="3"/>
        <v>Alemania</v>
      </c>
      <c r="BC21" s="48">
        <f t="shared" si="4"/>
        <v>6636.444482000001</v>
      </c>
      <c r="BD21" s="122">
        <f t="shared" si="5"/>
        <v>1.9259014906704157</v>
      </c>
    </row>
    <row r="22" spans="54:56" ht="11.25" customHeight="1">
      <c r="BB22" s="11" t="str">
        <f t="shared" si="3"/>
        <v>Países Bajos</v>
      </c>
      <c r="BC22" s="48">
        <f t="shared" si="4"/>
        <v>6740.4561169</v>
      </c>
      <c r="BD22" s="122">
        <f t="shared" si="5"/>
        <v>1.9560857502154616</v>
      </c>
    </row>
    <row r="23" spans="54:56" ht="11.25" customHeight="1">
      <c r="BB23" s="11" t="str">
        <f t="shared" si="3"/>
        <v>Argentina</v>
      </c>
      <c r="BC23" s="48">
        <f t="shared" si="4"/>
        <v>3687.198682</v>
      </c>
      <c r="BD23" s="122">
        <f t="shared" si="5"/>
        <v>1.070028003296388</v>
      </c>
    </row>
    <row r="24" spans="54:56" ht="11.25" customHeight="1">
      <c r="BB24" s="11" t="str">
        <f t="shared" si="3"/>
        <v>España</v>
      </c>
      <c r="BC24" s="48">
        <f t="shared" si="4"/>
        <v>784.7099069999999</v>
      </c>
      <c r="BD24" s="122">
        <f t="shared" si="5"/>
        <v>0.2277234419325235</v>
      </c>
    </row>
    <row r="25" spans="54:56" ht="11.25" customHeight="1">
      <c r="BB25" s="11" t="s">
        <v>185</v>
      </c>
      <c r="BC25" s="48">
        <f>SUM(F12:F15)</f>
        <v>3445.8898932000006</v>
      </c>
      <c r="BD25" s="122">
        <f t="shared" si="5"/>
        <v>1</v>
      </c>
    </row>
    <row r="26" spans="55:56" ht="11.25" customHeight="1">
      <c r="BC26" s="48"/>
      <c r="BD26" s="122"/>
    </row>
    <row r="27" spans="55:56" ht="11.25" customHeight="1">
      <c r="BC27" s="48"/>
      <c r="BD27" s="122"/>
    </row>
    <row r="28" spans="55:56" ht="11.25" customHeight="1">
      <c r="BC28" s="48">
        <f>SUM(BC19:BC27)</f>
        <v>33652.4319539</v>
      </c>
      <c r="BD28" s="122">
        <f>BC28/$BC$28</f>
        <v>1</v>
      </c>
    </row>
    <row r="29" spans="55:56" ht="11.25" customHeight="1">
      <c r="BC29" s="48"/>
      <c r="BD29" s="123"/>
    </row>
    <row r="30" spans="55:56" ht="11.25" customHeight="1">
      <c r="BC30" s="48"/>
      <c r="BD30" s="123"/>
    </row>
    <row r="31" ht="11.25" customHeight="1">
      <c r="BC31" s="124"/>
    </row>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9" spans="1:8" ht="12.75">
      <c r="A59" s="463">
        <v>23</v>
      </c>
      <c r="B59" s="463"/>
      <c r="C59" s="463"/>
      <c r="D59" s="463"/>
      <c r="E59" s="463"/>
      <c r="F59" s="463"/>
      <c r="G59" s="463"/>
      <c r="H59" s="463"/>
    </row>
  </sheetData>
  <sheetProtection/>
  <mergeCells count="8">
    <mergeCell ref="A59:H59"/>
    <mergeCell ref="A1:H1"/>
    <mergeCell ref="A2:H2"/>
    <mergeCell ref="B3:H3"/>
    <mergeCell ref="E4:F4"/>
    <mergeCell ref="A3:A5"/>
    <mergeCell ref="B4:B5"/>
    <mergeCell ref="C4:C5"/>
  </mergeCells>
  <printOptions horizontalCentered="1"/>
  <pageMargins left="0.5905511811023623" right="0.5905511811023623" top="0.9448818897637796" bottom="0.3937007874015748" header="0.5118110236220472" footer="0.1968503937007874"/>
  <pageSetup horizontalDpi="600" verticalDpi="600" orientation="portrait" r:id="rId2"/>
  <ignoredErrors>
    <ignoredError sqref="BC25 B16:C16" formulaRange="1"/>
    <ignoredError sqref="D16:F16" formula="1" formulaRange="1"/>
  </ignoredErrors>
  <drawing r:id="rId1"/>
</worksheet>
</file>

<file path=xl/worksheets/sheet21.xml><?xml version="1.0" encoding="utf-8"?>
<worksheet xmlns="http://schemas.openxmlformats.org/spreadsheetml/2006/main" xmlns:r="http://schemas.openxmlformats.org/officeDocument/2006/relationships">
  <dimension ref="A1:AS56"/>
  <sheetViews>
    <sheetView view="pageBreakPreview" zoomScaleSheetLayoutView="100" zoomScalePageLayoutView="0" workbookViewId="0" topLeftCell="A19">
      <selection activeCell="B15" sqref="B15:E15"/>
    </sheetView>
  </sheetViews>
  <sheetFormatPr defaultColWidth="10.90625" defaultRowHeight="18"/>
  <cols>
    <col min="1" max="1" width="9.36328125" style="11" customWidth="1"/>
    <col min="2" max="2" width="23.99609375" style="11" customWidth="1"/>
    <col min="3" max="40" width="11.0859375" style="11" customWidth="1"/>
    <col min="41" max="41" width="2.2734375" style="11" customWidth="1"/>
    <col min="42" max="42" width="5.2734375" style="49" customWidth="1"/>
    <col min="43" max="43" width="4.453125" style="11" customWidth="1"/>
    <col min="44" max="44" width="5.2734375" style="11" customWidth="1"/>
    <col min="45" max="45" width="3.453125" style="11" customWidth="1"/>
    <col min="46" max="16384" width="10.90625" style="11" customWidth="1"/>
  </cols>
  <sheetData>
    <row r="1" spans="1:45" ht="12.75" customHeight="1">
      <c r="A1" s="490" t="s">
        <v>338</v>
      </c>
      <c r="B1" s="490"/>
      <c r="C1" s="490"/>
      <c r="D1" s="490"/>
      <c r="E1" s="490"/>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S1" s="118"/>
    </row>
    <row r="2" spans="1:45" ht="12.7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S2" s="118"/>
    </row>
    <row r="3" spans="1:45" ht="12.75" customHeight="1">
      <c r="A3" s="491" t="s">
        <v>23</v>
      </c>
      <c r="B3" s="491"/>
      <c r="C3" s="491"/>
      <c r="D3" s="491"/>
      <c r="E3" s="491"/>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S3" s="118"/>
    </row>
    <row r="4" spans="1:45" ht="12.75" customHeight="1">
      <c r="A4" s="545" t="s">
        <v>535</v>
      </c>
      <c r="B4" s="545"/>
      <c r="C4" s="545"/>
      <c r="D4" s="545"/>
      <c r="E4" s="54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S4" s="118"/>
    </row>
    <row r="5" spans="1:45" ht="12.75" customHeight="1">
      <c r="A5" s="126" t="s">
        <v>157</v>
      </c>
      <c r="B5" s="551" t="s">
        <v>186</v>
      </c>
      <c r="C5" s="60" t="s">
        <v>173</v>
      </c>
      <c r="D5" s="60" t="s">
        <v>168</v>
      </c>
      <c r="E5" s="64" t="s">
        <v>169</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S5" s="118"/>
    </row>
    <row r="6" spans="1:45" ht="12.75" customHeight="1">
      <c r="A6" s="127" t="s">
        <v>160</v>
      </c>
      <c r="B6" s="552"/>
      <c r="C6" s="166" t="s">
        <v>177</v>
      </c>
      <c r="D6" s="166" t="s">
        <v>380</v>
      </c>
      <c r="E6" s="36" t="s">
        <v>372</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S6" s="118"/>
    </row>
    <row r="7" spans="1:45" ht="12.75" customHeight="1">
      <c r="A7" s="128">
        <v>4061010</v>
      </c>
      <c r="B7" s="89" t="s">
        <v>187</v>
      </c>
      <c r="C7" s="390">
        <v>302.900059</v>
      </c>
      <c r="D7" s="390">
        <v>1212.38811</v>
      </c>
      <c r="E7" s="65">
        <f>D7/C7*1000</f>
        <v>4002.601102167498</v>
      </c>
      <c r="F7" s="68"/>
      <c r="G7" s="12"/>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P7" s="11">
        <v>4061010</v>
      </c>
      <c r="AQ7" s="11" t="str">
        <f aca="true" t="shared" si="0" ref="AQ7:AR9">B7</f>
        <v>Fresco</v>
      </c>
      <c r="AR7" s="115">
        <f t="shared" si="0"/>
        <v>302.900059</v>
      </c>
      <c r="AS7" s="118">
        <f aca="true" t="shared" si="1" ref="AS7:AS18">AR7/$AR$20*100</f>
        <v>0.9000837128649085</v>
      </c>
    </row>
    <row r="8" spans="1:45" ht="12.75" customHeight="1">
      <c r="A8" s="129">
        <v>4061020</v>
      </c>
      <c r="B8" s="35" t="s">
        <v>132</v>
      </c>
      <c r="C8" s="290">
        <v>4770.3350512</v>
      </c>
      <c r="D8" s="290">
        <v>18340.561859999998</v>
      </c>
      <c r="E8" s="97">
        <f aca="true" t="shared" si="2" ref="E8:E23">D8/C8*1000</f>
        <v>3844.711464320802</v>
      </c>
      <c r="F8" s="68"/>
      <c r="G8" s="12"/>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P8" s="11">
        <v>4061020</v>
      </c>
      <c r="AQ8" s="11" t="str">
        <f t="shared" si="0"/>
        <v>Crema</v>
      </c>
      <c r="AR8" s="115">
        <f t="shared" si="0"/>
        <v>4770.3350512</v>
      </c>
      <c r="AS8" s="118">
        <f t="shared" si="1"/>
        <v>14.175305540279574</v>
      </c>
    </row>
    <row r="9" spans="1:45" ht="12.75" customHeight="1">
      <c r="A9" s="129">
        <v>4061030</v>
      </c>
      <c r="B9" s="35" t="s">
        <v>275</v>
      </c>
      <c r="C9" s="290">
        <v>3040.5066406</v>
      </c>
      <c r="D9" s="290">
        <v>12952.96689</v>
      </c>
      <c r="E9" s="97">
        <f t="shared" si="2"/>
        <v>4260.134385841669</v>
      </c>
      <c r="F9" s="68"/>
      <c r="G9" s="12"/>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P9" s="11">
        <v>4061030</v>
      </c>
      <c r="AQ9" s="11" t="str">
        <f t="shared" si="0"/>
        <v>Mozzarella</v>
      </c>
      <c r="AR9" s="115">
        <f t="shared" si="0"/>
        <v>3040.5066406</v>
      </c>
      <c r="AS9" s="118">
        <f t="shared" si="1"/>
        <v>9.035027972911877</v>
      </c>
    </row>
    <row r="10" spans="1:45" ht="12.75" customHeight="1">
      <c r="A10" s="129">
        <v>4061090</v>
      </c>
      <c r="B10" s="35" t="s">
        <v>469</v>
      </c>
      <c r="C10" s="290">
        <v>22.282212</v>
      </c>
      <c r="D10" s="290">
        <v>116.63753999999999</v>
      </c>
      <c r="E10" s="97">
        <f t="shared" si="2"/>
        <v>5234.55840021628</v>
      </c>
      <c r="F10" s="68"/>
      <c r="G10" s="12"/>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P10" s="11">
        <v>4061090</v>
      </c>
      <c r="AQ10" s="11" t="str">
        <f>B10</f>
        <v>Demás quesos frescos</v>
      </c>
      <c r="AR10" s="115">
        <f>C10</f>
        <v>22.282212</v>
      </c>
      <c r="AS10" s="118">
        <f t="shared" si="1"/>
        <v>0.06621278376113826</v>
      </c>
    </row>
    <row r="11" spans="1:45" ht="12.75" customHeight="1">
      <c r="A11" s="129"/>
      <c r="B11" s="35" t="s">
        <v>118</v>
      </c>
      <c r="C11" s="41">
        <f>SUM(C7:C10)</f>
        <v>8136.0239628</v>
      </c>
      <c r="D11" s="41">
        <f>SUM(D7:D10)</f>
        <v>32622.554399999997</v>
      </c>
      <c r="E11" s="97">
        <f t="shared" si="2"/>
        <v>4009.6433527185677</v>
      </c>
      <c r="F11" s="68"/>
      <c r="G11" s="12"/>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P11" s="11">
        <v>4062000</v>
      </c>
      <c r="AQ11" s="12" t="s">
        <v>456</v>
      </c>
      <c r="AR11" s="115">
        <f>C13</f>
        <v>646.5399150000001</v>
      </c>
      <c r="AS11" s="118">
        <f t="shared" si="1"/>
        <v>1.9212279097263645</v>
      </c>
    </row>
    <row r="12" spans="1:45" ht="12.75" customHeight="1">
      <c r="A12" s="129"/>
      <c r="B12" s="35"/>
      <c r="C12" s="41"/>
      <c r="D12" s="41"/>
      <c r="E12" s="97"/>
      <c r="F12" s="68"/>
      <c r="G12" s="12"/>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P12" s="11">
        <v>4063000</v>
      </c>
      <c r="AQ12" s="12" t="s">
        <v>188</v>
      </c>
      <c r="AR12" s="115">
        <f>C15</f>
        <v>1421.520074</v>
      </c>
      <c r="AS12" s="118">
        <f t="shared" si="1"/>
        <v>4.224122868585904</v>
      </c>
    </row>
    <row r="13" spans="1:45" ht="12.75" customHeight="1">
      <c r="A13" s="129">
        <v>4062000</v>
      </c>
      <c r="B13" s="35" t="s">
        <v>189</v>
      </c>
      <c r="C13" s="290">
        <v>646.5399150000001</v>
      </c>
      <c r="D13" s="290">
        <v>3872.60266</v>
      </c>
      <c r="E13" s="97">
        <f>D13/C13*1000</f>
        <v>5989.734848775732</v>
      </c>
      <c r="F13" s="68"/>
      <c r="G13" s="12"/>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P13" s="11">
        <v>4064000</v>
      </c>
      <c r="AQ13" s="12" t="s">
        <v>190</v>
      </c>
      <c r="AR13" s="115">
        <f>C17</f>
        <v>199.3580728</v>
      </c>
      <c r="AS13" s="118">
        <f t="shared" si="1"/>
        <v>0.5924031673939579</v>
      </c>
    </row>
    <row r="14" spans="1:45" ht="12.75" customHeight="1">
      <c r="A14" s="129"/>
      <c r="B14" s="35"/>
      <c r="C14" s="41"/>
      <c r="D14" s="41"/>
      <c r="E14" s="97"/>
      <c r="F14" s="68"/>
      <c r="G14" s="12"/>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P14" s="11">
        <v>4064001</v>
      </c>
      <c r="AQ14" s="12" t="s">
        <v>280</v>
      </c>
      <c r="AR14" s="115">
        <f>C19</f>
        <v>20350.2947781</v>
      </c>
      <c r="AS14" s="118">
        <f t="shared" si="1"/>
        <v>60.47198849098807</v>
      </c>
    </row>
    <row r="15" spans="1:45" ht="12.75" customHeight="1">
      <c r="A15" s="129">
        <v>4063000</v>
      </c>
      <c r="B15" s="35" t="s">
        <v>191</v>
      </c>
      <c r="C15" s="290">
        <v>1421.520074</v>
      </c>
      <c r="D15" s="290">
        <v>6544.59509</v>
      </c>
      <c r="E15" s="97">
        <f t="shared" si="2"/>
        <v>4603.941379163387</v>
      </c>
      <c r="F15" s="68"/>
      <c r="G15" s="12"/>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P15" s="11">
        <v>4064002</v>
      </c>
      <c r="AQ15" s="12" t="s">
        <v>192</v>
      </c>
      <c r="AR15" s="115">
        <f>C20</f>
        <v>256.3893782</v>
      </c>
      <c r="AS15" s="118">
        <f t="shared" si="1"/>
        <v>0.7618747392498239</v>
      </c>
    </row>
    <row r="16" spans="1:45" ht="12.75" customHeight="1">
      <c r="A16" s="129"/>
      <c r="B16" s="35"/>
      <c r="C16" s="41"/>
      <c r="D16" s="41"/>
      <c r="E16" s="97"/>
      <c r="F16" s="68"/>
      <c r="G16" s="12"/>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12"/>
      <c r="AP16" s="11">
        <v>4064003</v>
      </c>
      <c r="AQ16" s="12" t="s">
        <v>193</v>
      </c>
      <c r="AR16" s="115">
        <f>C21</f>
        <v>22.8299069</v>
      </c>
      <c r="AS16" s="118">
        <f t="shared" si="1"/>
        <v>0.06784028842632941</v>
      </c>
    </row>
    <row r="17" spans="1:45" ht="12.75" customHeight="1">
      <c r="A17" s="129">
        <v>4064000</v>
      </c>
      <c r="B17" s="35" t="s">
        <v>190</v>
      </c>
      <c r="C17" s="290">
        <v>199.3580728</v>
      </c>
      <c r="D17" s="290">
        <v>1688.25451</v>
      </c>
      <c r="E17" s="97">
        <f t="shared" si="2"/>
        <v>8468.453202262295</v>
      </c>
      <c r="F17" s="68"/>
      <c r="G17" s="12"/>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P17" s="11">
        <v>4064004</v>
      </c>
      <c r="AQ17" s="12" t="s">
        <v>194</v>
      </c>
      <c r="AR17" s="115">
        <f>C22</f>
        <v>280.83067359999995</v>
      </c>
      <c r="AS17" s="118">
        <f t="shared" si="1"/>
        <v>0.8345033547195223</v>
      </c>
    </row>
    <row r="18" spans="1:45" ht="12.75" customHeight="1">
      <c r="A18" s="129"/>
      <c r="B18" s="35"/>
      <c r="C18" s="41"/>
      <c r="D18" s="41"/>
      <c r="E18" s="97"/>
      <c r="F18" s="68"/>
      <c r="G18" s="12"/>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P18" s="11">
        <v>4064005</v>
      </c>
      <c r="AQ18" s="12" t="s">
        <v>195</v>
      </c>
      <c r="AR18" s="115">
        <f>C23</f>
        <v>2338.6451924999997</v>
      </c>
      <c r="AS18" s="118">
        <f t="shared" si="1"/>
        <v>6.94940917109253</v>
      </c>
    </row>
    <row r="19" spans="1:45" ht="12.75" customHeight="1">
      <c r="A19" s="129">
        <v>4069010</v>
      </c>
      <c r="B19" s="35" t="s">
        <v>196</v>
      </c>
      <c r="C19" s="290">
        <v>20350.2947781</v>
      </c>
      <c r="D19" s="290">
        <v>72411.89718</v>
      </c>
      <c r="E19" s="97">
        <f t="shared" si="2"/>
        <v>3558.272642710128</v>
      </c>
      <c r="F19" s="68"/>
      <c r="G19" s="12"/>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P19" s="12"/>
      <c r="AQ19" s="12"/>
      <c r="AR19" s="115"/>
      <c r="AS19" s="118"/>
    </row>
    <row r="20" spans="1:45" ht="12.75" customHeight="1">
      <c r="A20" s="129">
        <v>4069020</v>
      </c>
      <c r="B20" s="35" t="s">
        <v>192</v>
      </c>
      <c r="C20" s="290">
        <v>256.3893782</v>
      </c>
      <c r="D20" s="290">
        <v>1176.52723</v>
      </c>
      <c r="E20" s="97">
        <f t="shared" si="2"/>
        <v>4588.829842561707</v>
      </c>
      <c r="F20" s="68"/>
      <c r="G20" s="12"/>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Q20" s="105"/>
      <c r="AR20" s="115">
        <f>SUM(AR7:AR19)</f>
        <v>33652.4319539</v>
      </c>
      <c r="AS20" s="118">
        <f>AR20/$AR$20*100</f>
        <v>100</v>
      </c>
    </row>
    <row r="21" spans="1:45" ht="12.75" customHeight="1">
      <c r="A21" s="129">
        <v>4069030</v>
      </c>
      <c r="B21" s="35" t="s">
        <v>193</v>
      </c>
      <c r="C21" s="290">
        <v>22.8299069</v>
      </c>
      <c r="D21" s="290">
        <v>161.03112</v>
      </c>
      <c r="E21" s="97">
        <f t="shared" si="2"/>
        <v>7053.516280436517</v>
      </c>
      <c r="F21" s="68"/>
      <c r="G21" s="12"/>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R21" s="115"/>
      <c r="AS21" s="118"/>
    </row>
    <row r="22" spans="1:45" ht="12.75" customHeight="1">
      <c r="A22" s="129">
        <v>4069040</v>
      </c>
      <c r="B22" s="35" t="s">
        <v>194</v>
      </c>
      <c r="C22" s="290">
        <v>280.83067359999995</v>
      </c>
      <c r="D22" s="290">
        <v>1782.25372</v>
      </c>
      <c r="E22" s="97">
        <f t="shared" si="2"/>
        <v>6346.364153007537</v>
      </c>
      <c r="F22" s="68"/>
      <c r="G22" s="12"/>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R22" s="115"/>
      <c r="AS22" s="118"/>
    </row>
    <row r="23" spans="1:45" ht="15" customHeight="1">
      <c r="A23" s="129">
        <v>4069090</v>
      </c>
      <c r="B23" s="35" t="s">
        <v>195</v>
      </c>
      <c r="C23" s="290">
        <v>2338.6451924999997</v>
      </c>
      <c r="D23" s="290">
        <v>12173.16263</v>
      </c>
      <c r="E23" s="97">
        <f t="shared" si="2"/>
        <v>5205.219957708486</v>
      </c>
      <c r="F23" s="68"/>
      <c r="G23" s="12"/>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S23" s="118"/>
    </row>
    <row r="24" spans="1:45" ht="15" customHeight="1">
      <c r="A24" s="130"/>
      <c r="B24" s="35" t="s">
        <v>118</v>
      </c>
      <c r="C24" s="41">
        <f>SUM(C19:C23)</f>
        <v>23248.9899293</v>
      </c>
      <c r="D24" s="41">
        <f>SUM(D19:D23)</f>
        <v>87704.87188</v>
      </c>
      <c r="E24" s="97">
        <f>D24/C24*1000</f>
        <v>3772.416442465236</v>
      </c>
      <c r="F24" s="68"/>
      <c r="G24" s="12"/>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S24" s="118"/>
    </row>
    <row r="25" spans="1:45" ht="12">
      <c r="A25" s="130"/>
      <c r="B25" s="35"/>
      <c r="C25" s="41"/>
      <c r="D25" s="41"/>
      <c r="E25" s="97"/>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S25" s="118"/>
    </row>
    <row r="26" spans="1:45" ht="12">
      <c r="A26" s="130"/>
      <c r="B26" s="35" t="s">
        <v>118</v>
      </c>
      <c r="C26" s="45">
        <f>C24+C15+C13+C11+C17</f>
        <v>33652.431953900006</v>
      </c>
      <c r="D26" s="45">
        <f>D24+D15+D13+D11+D17</f>
        <v>132432.87854</v>
      </c>
      <c r="E26" s="97">
        <f>D26/C26*1000</f>
        <v>3935.3137604265257</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S26" s="118"/>
    </row>
    <row r="27" spans="1:45" ht="12">
      <c r="A27" s="75" t="s">
        <v>396</v>
      </c>
      <c r="B27" s="98"/>
      <c r="C27" s="98"/>
      <c r="D27" s="98"/>
      <c r="E27" s="99"/>
      <c r="AS27" s="118"/>
    </row>
    <row r="28" spans="1:45" ht="12">
      <c r="A28" s="12"/>
      <c r="B28" s="12"/>
      <c r="C28" s="12"/>
      <c r="D28" s="12"/>
      <c r="E28" s="12"/>
      <c r="AS28" s="118"/>
    </row>
    <row r="29" ht="12">
      <c r="AS29" s="118"/>
    </row>
    <row r="30" ht="12">
      <c r="AS30" s="118"/>
    </row>
    <row r="31" ht="12">
      <c r="AS31" s="118"/>
    </row>
    <row r="32" ht="12">
      <c r="AS32" s="118"/>
    </row>
    <row r="33" ht="12">
      <c r="AS33" s="118"/>
    </row>
    <row r="34" ht="12">
      <c r="AS34" s="118"/>
    </row>
    <row r="35" ht="12">
      <c r="AS35" s="118"/>
    </row>
    <row r="36" ht="12">
      <c r="AS36" s="118"/>
    </row>
    <row r="37" spans="43:45" ht="12">
      <c r="AQ37" s="11" t="s">
        <v>197</v>
      </c>
      <c r="AR37" s="115"/>
      <c r="AS37" s="118"/>
    </row>
    <row r="38" spans="44:45" ht="12">
      <c r="AR38" s="115"/>
      <c r="AS38" s="118"/>
    </row>
    <row r="39" spans="44:45" ht="12">
      <c r="AR39" s="115"/>
      <c r="AS39" s="118"/>
    </row>
    <row r="40" spans="44:45" ht="12">
      <c r="AR40" s="115"/>
      <c r="AS40" s="118"/>
    </row>
    <row r="41" spans="44:45" ht="12">
      <c r="AR41" s="115"/>
      <c r="AS41" s="118"/>
    </row>
    <row r="42" ht="12">
      <c r="AS42" s="118"/>
    </row>
    <row r="43" ht="12">
      <c r="AS43" s="118"/>
    </row>
    <row r="44" ht="12">
      <c r="AS44" s="118"/>
    </row>
    <row r="45" ht="12">
      <c r="AS45" s="118"/>
    </row>
    <row r="46" ht="12">
      <c r="AS46" s="118"/>
    </row>
    <row r="47" ht="12">
      <c r="AS47" s="118"/>
    </row>
    <row r="48" ht="12">
      <c r="AS48" s="118"/>
    </row>
    <row r="49" ht="12">
      <c r="AS49" s="118"/>
    </row>
    <row r="50" ht="12">
      <c r="AS50" s="118"/>
    </row>
    <row r="51" ht="12">
      <c r="AS51" s="118"/>
    </row>
    <row r="52" ht="12">
      <c r="AS52" s="118"/>
    </row>
    <row r="53" ht="12">
      <c r="AS53" s="118"/>
    </row>
    <row r="54" ht="12">
      <c r="AS54" s="118"/>
    </row>
    <row r="56" spans="1:5" ht="12.75">
      <c r="A56" s="463">
        <v>24</v>
      </c>
      <c r="B56" s="463"/>
      <c r="C56" s="463"/>
      <c r="D56" s="463"/>
      <c r="E56" s="463"/>
    </row>
  </sheetData>
  <sheetProtection/>
  <mergeCells count="5">
    <mergeCell ref="A1:E1"/>
    <mergeCell ref="A3:E3"/>
    <mergeCell ref="A4:E4"/>
    <mergeCell ref="B5:B6"/>
    <mergeCell ref="A56:E56"/>
  </mergeCells>
  <printOptions horizontalCentered="1"/>
  <pageMargins left="0.5905511811023623" right="0.5905511811023623" top="0.984251968503937" bottom="0.7874015748031497" header="0.5118110236220472" footer="0.1968503937007874"/>
  <pageSetup horizontalDpi="600" verticalDpi="600" orientation="portrait" r:id="rId2"/>
  <colBreaks count="1" manualBreakCount="1">
    <brk id="40" max="65535" man="1"/>
  </colBreaks>
  <drawing r:id="rId1"/>
</worksheet>
</file>

<file path=xl/worksheets/sheet22.xml><?xml version="1.0" encoding="utf-8"?>
<worksheet xmlns="http://schemas.openxmlformats.org/spreadsheetml/2006/main" xmlns:r="http://schemas.openxmlformats.org/officeDocument/2006/relationships">
  <dimension ref="A1:H57"/>
  <sheetViews>
    <sheetView view="pageBreakPreview" zoomScaleNormal="96" zoomScaleSheetLayoutView="100" zoomScalePageLayoutView="96" workbookViewId="0" topLeftCell="A29">
      <selection activeCell="B15" sqref="B15:E15"/>
    </sheetView>
  </sheetViews>
  <sheetFormatPr defaultColWidth="10.90625" defaultRowHeight="18"/>
  <cols>
    <col min="1" max="1" width="18.72265625" style="11" customWidth="1"/>
    <col min="2" max="3" width="11.90625" style="11" customWidth="1"/>
    <col min="4" max="4" width="11.90625" style="115" customWidth="1"/>
    <col min="5" max="5" width="11.90625" style="11" customWidth="1"/>
    <col min="6" max="6" width="7.6328125" style="11" customWidth="1"/>
    <col min="7" max="16384" width="10.90625" style="11" customWidth="1"/>
  </cols>
  <sheetData>
    <row r="1" spans="1:5" ht="12" customHeight="1">
      <c r="A1" s="490" t="s">
        <v>339</v>
      </c>
      <c r="B1" s="490"/>
      <c r="C1" s="490"/>
      <c r="D1" s="490"/>
      <c r="E1" s="490"/>
    </row>
    <row r="2" spans="1:5" ht="12" customHeight="1">
      <c r="A2" s="78"/>
      <c r="B2" s="78"/>
      <c r="C2" s="78"/>
      <c r="D2" s="131"/>
      <c r="E2" s="78"/>
    </row>
    <row r="3" spans="1:5" ht="12" customHeight="1">
      <c r="A3" s="501" t="s">
        <v>25</v>
      </c>
      <c r="B3" s="501"/>
      <c r="C3" s="501"/>
      <c r="D3" s="501"/>
      <c r="E3" s="501"/>
    </row>
    <row r="4" spans="1:5" ht="12" customHeight="1">
      <c r="A4" s="553" t="s">
        <v>531</v>
      </c>
      <c r="B4" s="553"/>
      <c r="C4" s="553"/>
      <c r="D4" s="553"/>
      <c r="E4" s="553"/>
    </row>
    <row r="5" spans="1:5" ht="12" customHeight="1">
      <c r="A5" s="495" t="s">
        <v>137</v>
      </c>
      <c r="B5" s="491" t="s">
        <v>381</v>
      </c>
      <c r="C5" s="491"/>
      <c r="D5" s="132" t="s">
        <v>184</v>
      </c>
      <c r="E5" s="64" t="s">
        <v>183</v>
      </c>
    </row>
    <row r="6" spans="1:5" ht="12" customHeight="1">
      <c r="A6" s="548"/>
      <c r="B6" s="60">
        <v>2016</v>
      </c>
      <c r="C6" s="64">
        <v>2017</v>
      </c>
      <c r="D6" s="133" t="s">
        <v>95</v>
      </c>
      <c r="E6" s="36" t="s">
        <v>95</v>
      </c>
    </row>
    <row r="7" spans="1:5" ht="12" customHeight="1">
      <c r="A7" s="391" t="s">
        <v>139</v>
      </c>
      <c r="B7" s="390">
        <v>27031.23439</v>
      </c>
      <c r="C7" s="390">
        <v>31217.98109</v>
      </c>
      <c r="D7" s="389">
        <f aca="true" t="shared" si="0" ref="D7:D38">(C7/B7-1)*100</f>
        <v>15.488551649527537</v>
      </c>
      <c r="E7" s="389">
        <f aca="true" t="shared" si="1" ref="E7:E39">C7/$C$47*100</f>
        <v>22.35107577000325</v>
      </c>
    </row>
    <row r="8" spans="1:8" ht="12" customHeight="1">
      <c r="A8" s="293" t="s">
        <v>151</v>
      </c>
      <c r="B8" s="290">
        <v>13089.98041</v>
      </c>
      <c r="C8" s="290">
        <v>16763.64515</v>
      </c>
      <c r="D8" s="103">
        <f t="shared" si="0"/>
        <v>28.064707699589285</v>
      </c>
      <c r="E8" s="103">
        <f t="shared" si="1"/>
        <v>12.002233643773966</v>
      </c>
      <c r="G8" s="48"/>
      <c r="H8" s="48"/>
    </row>
    <row r="9" spans="1:5" ht="12" customHeight="1">
      <c r="A9" s="293" t="s">
        <v>143</v>
      </c>
      <c r="B9" s="290">
        <v>13770.41266</v>
      </c>
      <c r="C9" s="290">
        <v>14962.643380000001</v>
      </c>
      <c r="D9" s="103">
        <f t="shared" si="0"/>
        <v>8.657915702578522</v>
      </c>
      <c r="E9" s="103">
        <f t="shared" si="1"/>
        <v>10.712773992071039</v>
      </c>
    </row>
    <row r="10" spans="1:5" ht="12" customHeight="1">
      <c r="A10" s="293" t="s">
        <v>141</v>
      </c>
      <c r="B10" s="290">
        <v>10466.30378</v>
      </c>
      <c r="C10" s="290">
        <v>11334.895</v>
      </c>
      <c r="D10" s="103">
        <f t="shared" si="0"/>
        <v>8.298929959015577</v>
      </c>
      <c r="E10" s="103">
        <f t="shared" si="1"/>
        <v>8.115422206825066</v>
      </c>
    </row>
    <row r="11" spans="1:5" ht="12" customHeight="1">
      <c r="A11" s="293" t="s">
        <v>153</v>
      </c>
      <c r="B11" s="290">
        <v>6286.87121</v>
      </c>
      <c r="C11" s="290">
        <v>8124.786349999999</v>
      </c>
      <c r="D11" s="103">
        <f t="shared" si="0"/>
        <v>29.234178315544</v>
      </c>
      <c r="E11" s="103">
        <f t="shared" si="1"/>
        <v>5.817087107599953</v>
      </c>
    </row>
    <row r="12" spans="1:5" ht="12" customHeight="1">
      <c r="A12" s="293" t="s">
        <v>321</v>
      </c>
      <c r="B12" s="290">
        <v>8043.81908</v>
      </c>
      <c r="C12" s="290">
        <v>7821.263349999999</v>
      </c>
      <c r="D12" s="103">
        <f t="shared" si="0"/>
        <v>-2.7667918408726955</v>
      </c>
      <c r="E12" s="103">
        <f t="shared" si="1"/>
        <v>5.59977434956539</v>
      </c>
    </row>
    <row r="13" spans="1:5" ht="12" customHeight="1">
      <c r="A13" s="293" t="s">
        <v>322</v>
      </c>
      <c r="B13" s="290">
        <v>6327.39189</v>
      </c>
      <c r="C13" s="290">
        <v>7811.3132000000005</v>
      </c>
      <c r="D13" s="103">
        <f t="shared" si="0"/>
        <v>23.452337642389985</v>
      </c>
      <c r="E13" s="103">
        <f t="shared" si="1"/>
        <v>5.592650360479366</v>
      </c>
    </row>
    <row r="14" spans="1:5" ht="12" customHeight="1">
      <c r="A14" s="293" t="s">
        <v>266</v>
      </c>
      <c r="B14" s="290">
        <v>707.21505</v>
      </c>
      <c r="C14" s="290">
        <v>6886.297519999999</v>
      </c>
      <c r="D14" s="103">
        <f t="shared" si="0"/>
        <v>873.7204433078734</v>
      </c>
      <c r="E14" s="103">
        <f t="shared" si="1"/>
        <v>4.93036872565757</v>
      </c>
    </row>
    <row r="15" spans="1:5" ht="12" customHeight="1">
      <c r="A15" s="293" t="s">
        <v>149</v>
      </c>
      <c r="B15" s="290">
        <v>3531.38833</v>
      </c>
      <c r="C15" s="290">
        <v>6115.758940000001</v>
      </c>
      <c r="D15" s="103">
        <f t="shared" si="0"/>
        <v>73.18284959048952</v>
      </c>
      <c r="E15" s="103">
        <f t="shared" si="1"/>
        <v>4.378687752578646</v>
      </c>
    </row>
    <row r="16" spans="1:5" ht="12" customHeight="1">
      <c r="A16" s="293" t="s">
        <v>200</v>
      </c>
      <c r="B16" s="290">
        <v>3784.8032000000003</v>
      </c>
      <c r="C16" s="290">
        <v>5545.3215</v>
      </c>
      <c r="D16" s="103">
        <f t="shared" si="0"/>
        <v>46.51545158279298</v>
      </c>
      <c r="E16" s="103">
        <f t="shared" si="1"/>
        <v>3.9702727943297647</v>
      </c>
    </row>
    <row r="17" spans="1:5" ht="12" customHeight="1">
      <c r="A17" s="293" t="s">
        <v>152</v>
      </c>
      <c r="B17" s="290">
        <v>1958.53825</v>
      </c>
      <c r="C17" s="290">
        <v>4097.11088</v>
      </c>
      <c r="D17" s="103">
        <f t="shared" si="0"/>
        <v>109.19228307131607</v>
      </c>
      <c r="E17" s="103">
        <f t="shared" si="1"/>
        <v>2.9334003199303202</v>
      </c>
    </row>
    <row r="18" spans="1:5" ht="12" customHeight="1">
      <c r="A18" s="293" t="s">
        <v>154</v>
      </c>
      <c r="B18" s="290">
        <v>2946.40571</v>
      </c>
      <c r="C18" s="290">
        <v>3848.10312</v>
      </c>
      <c r="D18" s="103">
        <f t="shared" si="0"/>
        <v>30.60330106406155</v>
      </c>
      <c r="E18" s="103">
        <f t="shared" si="1"/>
        <v>2.755118729745694</v>
      </c>
    </row>
    <row r="19" spans="1:5" ht="12" customHeight="1">
      <c r="A19" s="293" t="s">
        <v>320</v>
      </c>
      <c r="B19" s="290">
        <v>2920.24843</v>
      </c>
      <c r="C19" s="290">
        <v>3325.02318</v>
      </c>
      <c r="D19" s="103">
        <f t="shared" si="0"/>
        <v>13.860969698389658</v>
      </c>
      <c r="E19" s="103">
        <f t="shared" si="1"/>
        <v>2.380610226489094</v>
      </c>
    </row>
    <row r="20" spans="1:5" ht="12" customHeight="1">
      <c r="A20" s="293" t="s">
        <v>273</v>
      </c>
      <c r="B20" s="290">
        <v>2899.73611</v>
      </c>
      <c r="C20" s="290">
        <v>3297.74201</v>
      </c>
      <c r="D20" s="103">
        <f t="shared" si="0"/>
        <v>13.725590360703555</v>
      </c>
      <c r="E20" s="103">
        <f t="shared" si="1"/>
        <v>2.3610777815175106</v>
      </c>
    </row>
    <row r="21" spans="1:5" ht="12" customHeight="1">
      <c r="A21" s="293" t="s">
        <v>138</v>
      </c>
      <c r="B21" s="290">
        <v>1759.32472</v>
      </c>
      <c r="C21" s="290">
        <v>2139.78975</v>
      </c>
      <c r="D21" s="103">
        <f t="shared" si="0"/>
        <v>21.625628610504588</v>
      </c>
      <c r="E21" s="103">
        <f t="shared" si="1"/>
        <v>1.532021007260028</v>
      </c>
    </row>
    <row r="22" spans="1:5" ht="12" customHeight="1">
      <c r="A22" s="293" t="s">
        <v>201</v>
      </c>
      <c r="B22" s="290">
        <v>1507.20858</v>
      </c>
      <c r="C22" s="290">
        <v>1765.99953</v>
      </c>
      <c r="D22" s="103">
        <f t="shared" si="0"/>
        <v>17.17021475554499</v>
      </c>
      <c r="E22" s="103">
        <f t="shared" si="1"/>
        <v>1.264399167615106</v>
      </c>
    </row>
    <row r="23" spans="1:5" ht="12" customHeight="1">
      <c r="A23" s="293" t="s">
        <v>150</v>
      </c>
      <c r="B23" s="290">
        <v>594.34374</v>
      </c>
      <c r="C23" s="290">
        <v>1627.24735</v>
      </c>
      <c r="D23" s="103">
        <f t="shared" si="0"/>
        <v>173.78892726286645</v>
      </c>
      <c r="E23" s="103">
        <f t="shared" si="1"/>
        <v>1.1650570455383344</v>
      </c>
    </row>
    <row r="24" spans="1:5" ht="12" customHeight="1">
      <c r="A24" s="293" t="s">
        <v>373</v>
      </c>
      <c r="B24" s="290">
        <v>88.94367999999999</v>
      </c>
      <c r="C24" s="290">
        <v>596.8954699999999</v>
      </c>
      <c r="D24" s="103">
        <f t="shared" si="0"/>
        <v>571.0937415676976</v>
      </c>
      <c r="E24" s="103">
        <f t="shared" si="1"/>
        <v>0.4273580613134294</v>
      </c>
    </row>
    <row r="25" spans="1:5" ht="12" customHeight="1">
      <c r="A25" s="293" t="s">
        <v>198</v>
      </c>
      <c r="B25" s="290">
        <v>311.9667</v>
      </c>
      <c r="C25" s="290">
        <v>537.4559399999999</v>
      </c>
      <c r="D25" s="103">
        <f t="shared" si="0"/>
        <v>72.27990679774474</v>
      </c>
      <c r="E25" s="103">
        <f t="shared" si="1"/>
        <v>0.3848012593558246</v>
      </c>
    </row>
    <row r="26" spans="1:5" ht="12" customHeight="1">
      <c r="A26" s="293" t="s">
        <v>402</v>
      </c>
      <c r="B26" s="290">
        <v>591.70064</v>
      </c>
      <c r="C26" s="290">
        <v>417.72805999999997</v>
      </c>
      <c r="D26" s="103">
        <f t="shared" si="0"/>
        <v>-29.40212807611634</v>
      </c>
      <c r="E26" s="103">
        <f t="shared" si="1"/>
        <v>0.29907992747510703</v>
      </c>
    </row>
    <row r="27" spans="1:5" ht="12" customHeight="1">
      <c r="A27" s="293" t="s">
        <v>419</v>
      </c>
      <c r="B27" s="290">
        <v>166.59114000000002</v>
      </c>
      <c r="C27" s="290">
        <v>317.86371999999994</v>
      </c>
      <c r="D27" s="103">
        <f t="shared" si="0"/>
        <v>90.80469705651808</v>
      </c>
      <c r="E27" s="103">
        <f t="shared" si="1"/>
        <v>0.22758025478242402</v>
      </c>
    </row>
    <row r="28" spans="1:5" ht="12" customHeight="1">
      <c r="A28" s="293" t="s">
        <v>199</v>
      </c>
      <c r="B28" s="290">
        <v>4462.40381</v>
      </c>
      <c r="C28" s="290">
        <v>280.22514</v>
      </c>
      <c r="D28" s="103">
        <f t="shared" si="0"/>
        <v>-93.72030968214864</v>
      </c>
      <c r="E28" s="103">
        <f t="shared" si="1"/>
        <v>0.20063223559341864</v>
      </c>
    </row>
    <row r="29" spans="1:5" ht="12" customHeight="1">
      <c r="A29" s="293" t="s">
        <v>388</v>
      </c>
      <c r="B29" s="290">
        <v>235.55185999999998</v>
      </c>
      <c r="C29" s="290">
        <v>257.16967</v>
      </c>
      <c r="D29" s="103">
        <f t="shared" si="0"/>
        <v>9.17751615291853</v>
      </c>
      <c r="E29" s="103">
        <f t="shared" si="1"/>
        <v>0.184125256638008</v>
      </c>
    </row>
    <row r="30" spans="1:5" ht="12" customHeight="1">
      <c r="A30" s="293" t="s">
        <v>142</v>
      </c>
      <c r="B30" s="290">
        <v>13.26709</v>
      </c>
      <c r="C30" s="290">
        <v>185.71147</v>
      </c>
      <c r="D30" s="103">
        <f t="shared" si="0"/>
        <v>1299.790534322146</v>
      </c>
      <c r="E30" s="103">
        <f t="shared" si="1"/>
        <v>0.13296347144813667</v>
      </c>
    </row>
    <row r="31" spans="1:5" ht="12" customHeight="1">
      <c r="A31" s="293" t="s">
        <v>413</v>
      </c>
      <c r="B31" s="290">
        <v>158.5424</v>
      </c>
      <c r="C31" s="290">
        <v>176.45689000000002</v>
      </c>
      <c r="D31" s="103">
        <f t="shared" si="0"/>
        <v>11.29949464622715</v>
      </c>
      <c r="E31" s="103">
        <f t="shared" si="1"/>
        <v>0.12633748823022076</v>
      </c>
    </row>
    <row r="32" spans="1:5" ht="12" customHeight="1">
      <c r="A32" s="293" t="s">
        <v>156</v>
      </c>
      <c r="B32" s="290">
        <v>40.000449999999994</v>
      </c>
      <c r="C32" s="290">
        <v>125.03139</v>
      </c>
      <c r="D32" s="103">
        <f t="shared" si="0"/>
        <v>212.57495853171656</v>
      </c>
      <c r="E32" s="103">
        <f t="shared" si="1"/>
        <v>0.08951847537680813</v>
      </c>
    </row>
    <row r="33" spans="1:5" ht="12" customHeight="1">
      <c r="A33" s="293" t="s">
        <v>441</v>
      </c>
      <c r="B33" s="290">
        <v>0</v>
      </c>
      <c r="C33" s="290">
        <v>45.25</v>
      </c>
      <c r="D33" s="103"/>
      <c r="E33" s="103">
        <f t="shared" si="1"/>
        <v>0.032397552413042575</v>
      </c>
    </row>
    <row r="34" spans="1:5" ht="12" customHeight="1">
      <c r="A34" s="293" t="s">
        <v>328</v>
      </c>
      <c r="B34" s="290">
        <v>165.81948</v>
      </c>
      <c r="C34" s="290">
        <v>28.258560000000003</v>
      </c>
      <c r="D34" s="103">
        <f t="shared" si="0"/>
        <v>-82.95823868221032</v>
      </c>
      <c r="E34" s="103">
        <f t="shared" si="1"/>
        <v>0.020232224944024498</v>
      </c>
    </row>
    <row r="35" spans="1:5" ht="12" customHeight="1">
      <c r="A35" s="293" t="s">
        <v>403</v>
      </c>
      <c r="B35" s="290">
        <v>75.06514</v>
      </c>
      <c r="C35" s="290">
        <v>8.1245</v>
      </c>
      <c r="D35" s="103">
        <f t="shared" si="0"/>
        <v>-89.17673370088966</v>
      </c>
      <c r="E35" s="103">
        <f t="shared" si="1"/>
        <v>0.0058168820901605385</v>
      </c>
    </row>
    <row r="36" spans="1:5" ht="12" customHeight="1">
      <c r="A36" s="293" t="s">
        <v>474</v>
      </c>
      <c r="B36" s="290">
        <v>0</v>
      </c>
      <c r="C36" s="290">
        <v>7.4022</v>
      </c>
      <c r="D36" s="103"/>
      <c r="E36" s="103">
        <f t="shared" si="1"/>
        <v>0.005299738397167375</v>
      </c>
    </row>
    <row r="37" spans="1:5" ht="12" customHeight="1">
      <c r="A37" s="293" t="s">
        <v>146</v>
      </c>
      <c r="B37" s="290">
        <v>1.15028</v>
      </c>
      <c r="C37" s="290">
        <v>2.1283600000000003</v>
      </c>
      <c r="D37" s="103">
        <f t="shared" si="0"/>
        <v>85.0297318913656</v>
      </c>
      <c r="E37" s="103">
        <f t="shared" si="1"/>
        <v>0.0015238376719076973</v>
      </c>
    </row>
    <row r="38" spans="1:5" ht="12" customHeight="1">
      <c r="A38" s="293" t="s">
        <v>155</v>
      </c>
      <c r="B38" s="290">
        <v>4.3568999999999996</v>
      </c>
      <c r="C38" s="290">
        <v>0.297</v>
      </c>
      <c r="D38" s="103">
        <f t="shared" si="0"/>
        <v>-93.18322660607312</v>
      </c>
      <c r="E38" s="103">
        <f t="shared" si="1"/>
        <v>0.00021264249871101975</v>
      </c>
    </row>
    <row r="39" spans="1:5" ht="12" customHeight="1">
      <c r="A39" s="293" t="s">
        <v>148</v>
      </c>
      <c r="B39" s="290">
        <v>0</v>
      </c>
      <c r="C39" s="290">
        <v>0.1253</v>
      </c>
      <c r="D39" s="103"/>
      <c r="E39" s="103">
        <f t="shared" si="1"/>
        <v>8.971079154373998E-05</v>
      </c>
    </row>
    <row r="40" spans="1:5" ht="12" customHeight="1">
      <c r="A40" s="293" t="s">
        <v>470</v>
      </c>
      <c r="B40" s="290">
        <v>32.4</v>
      </c>
      <c r="C40" s="290">
        <v>0</v>
      </c>
      <c r="D40" s="103"/>
      <c r="E40" s="103"/>
    </row>
    <row r="41" spans="1:5" ht="12" customHeight="1">
      <c r="A41" s="293" t="s">
        <v>486</v>
      </c>
      <c r="B41" s="290">
        <v>4.016</v>
      </c>
      <c r="C41" s="290">
        <v>0</v>
      </c>
      <c r="D41" s="103"/>
      <c r="E41" s="103"/>
    </row>
    <row r="42" spans="1:5" ht="12">
      <c r="A42" s="293" t="s">
        <v>140</v>
      </c>
      <c r="B42" s="290">
        <v>0.16</v>
      </c>
      <c r="C42" s="290">
        <v>0</v>
      </c>
      <c r="D42" s="103"/>
      <c r="E42" s="103"/>
    </row>
    <row r="43" spans="1:5" ht="12">
      <c r="A43" s="293" t="s">
        <v>482</v>
      </c>
      <c r="B43" s="290">
        <v>15</v>
      </c>
      <c r="C43" s="290">
        <v>0</v>
      </c>
      <c r="D43" s="103"/>
      <c r="E43" s="103"/>
    </row>
    <row r="44" spans="1:5" ht="12">
      <c r="A44" s="293" t="s">
        <v>466</v>
      </c>
      <c r="B44" s="290">
        <v>0.32080000000000003</v>
      </c>
      <c r="C44" s="290">
        <v>0</v>
      </c>
      <c r="D44" s="103"/>
      <c r="E44" s="103"/>
    </row>
    <row r="45" spans="1:5" ht="12">
      <c r="A45" s="293" t="s">
        <v>418</v>
      </c>
      <c r="B45" s="290">
        <v>0.048</v>
      </c>
      <c r="C45" s="290">
        <v>0</v>
      </c>
      <c r="D45" s="103"/>
      <c r="E45" s="103"/>
    </row>
    <row r="46" spans="1:5" ht="12">
      <c r="A46" s="293" t="s">
        <v>483</v>
      </c>
      <c r="B46" s="290">
        <v>0.00414</v>
      </c>
      <c r="C46" s="290">
        <v>0</v>
      </c>
      <c r="D46" s="103"/>
      <c r="E46" s="103"/>
    </row>
    <row r="47" spans="1:5" ht="12">
      <c r="A47" s="34" t="s">
        <v>118</v>
      </c>
      <c r="B47" s="41">
        <f>SUM(B7:B46)</f>
        <v>113992.53405000005</v>
      </c>
      <c r="C47" s="41">
        <f>SUM(C7:C46)</f>
        <v>139671.04496999996</v>
      </c>
      <c r="D47" s="103">
        <f>(C47/B47-1)*100</f>
        <v>22.52648485622459</v>
      </c>
      <c r="E47" s="103">
        <f>C47/$C$47*100</f>
        <v>100</v>
      </c>
    </row>
    <row r="48" spans="1:5" ht="12">
      <c r="A48" s="75" t="s">
        <v>390</v>
      </c>
      <c r="B48" s="76"/>
      <c r="C48" s="76"/>
      <c r="D48" s="365"/>
      <c r="E48" s="99"/>
    </row>
    <row r="57" spans="1:5" ht="12.75">
      <c r="A57" s="463">
        <v>25</v>
      </c>
      <c r="B57" s="463"/>
      <c r="C57" s="463"/>
      <c r="D57" s="463"/>
      <c r="E57" s="463"/>
    </row>
  </sheetData>
  <sheetProtection/>
  <mergeCells count="6">
    <mergeCell ref="A57:E57"/>
    <mergeCell ref="A1:E1"/>
    <mergeCell ref="A3:E3"/>
    <mergeCell ref="A4:E4"/>
    <mergeCell ref="B5:C5"/>
    <mergeCell ref="A5:A6"/>
  </mergeCells>
  <printOptions horizontalCentered="1"/>
  <pageMargins left="0.5905511811023623" right="0.5905511811023623" top="0.984251968503937" bottom="0.7874015748031497" header="0.5118110236220472" footer="0.1968503937007874"/>
  <pageSetup horizontalDpi="600" verticalDpi="600" orientation="portrait" r:id="rId1"/>
  <ignoredErrors>
    <ignoredError sqref="B47:C47" formulaRange="1"/>
  </ignoredErrors>
</worksheet>
</file>

<file path=xl/worksheets/sheet23.xml><?xml version="1.0" encoding="utf-8"?>
<worksheet xmlns="http://schemas.openxmlformats.org/spreadsheetml/2006/main" xmlns:r="http://schemas.openxmlformats.org/officeDocument/2006/relationships">
  <dimension ref="A1:T49"/>
  <sheetViews>
    <sheetView view="pageBreakPreview" zoomScaleNormal="106" zoomScaleSheetLayoutView="100" zoomScalePageLayoutView="106" workbookViewId="0" topLeftCell="A20">
      <selection activeCell="B15" sqref="B15:E15"/>
    </sheetView>
  </sheetViews>
  <sheetFormatPr defaultColWidth="10.90625" defaultRowHeight="18"/>
  <cols>
    <col min="1" max="1" width="6.36328125" style="313" customWidth="1"/>
    <col min="2" max="2" width="30.99609375" style="313" customWidth="1"/>
    <col min="3" max="3" width="4.453125" style="313" customWidth="1"/>
    <col min="4" max="4" width="4.36328125" style="313" customWidth="1"/>
    <col min="5" max="5" width="5.2734375" style="313" customWidth="1"/>
    <col min="6" max="7" width="6.2734375" style="313" customWidth="1"/>
    <col min="8" max="8" width="5.6328125" style="313" customWidth="1"/>
    <col min="9" max="9" width="2.0859375" style="11" customWidth="1"/>
    <col min="10" max="10" width="4.36328125" style="11" customWidth="1"/>
    <col min="11" max="11" width="4.90625" style="11" customWidth="1"/>
    <col min="12" max="12" width="3.453125" style="11" customWidth="1"/>
    <col min="13" max="13" width="3.99609375" style="11" customWidth="1"/>
    <col min="14" max="14" width="4.90625" style="11" customWidth="1"/>
    <col min="15" max="15" width="3.90625" style="11" customWidth="1"/>
    <col min="16" max="16384" width="10.90625" style="11" customWidth="1"/>
  </cols>
  <sheetData>
    <row r="1" spans="1:8" ht="13.5" customHeight="1">
      <c r="A1" s="540" t="s">
        <v>340</v>
      </c>
      <c r="B1" s="540"/>
      <c r="C1" s="540"/>
      <c r="D1" s="540"/>
      <c r="E1" s="540"/>
      <c r="F1" s="540"/>
      <c r="G1" s="540"/>
      <c r="H1" s="540"/>
    </row>
    <row r="2" spans="1:8" ht="13.5" customHeight="1">
      <c r="A2" s="434"/>
      <c r="B2" s="434"/>
      <c r="C2" s="434"/>
      <c r="D2" s="434"/>
      <c r="E2" s="434"/>
      <c r="F2" s="434"/>
      <c r="G2" s="434"/>
      <c r="H2" s="434"/>
    </row>
    <row r="3" spans="1:8" ht="13.5" customHeight="1">
      <c r="A3" s="541" t="s">
        <v>202</v>
      </c>
      <c r="B3" s="541"/>
      <c r="C3" s="541"/>
      <c r="D3" s="541"/>
      <c r="E3" s="541"/>
      <c r="F3" s="541"/>
      <c r="G3" s="541"/>
      <c r="H3" s="541"/>
    </row>
    <row r="4" spans="1:11" ht="13.5" customHeight="1">
      <c r="A4" s="554" t="s">
        <v>531</v>
      </c>
      <c r="B4" s="554"/>
      <c r="C4" s="554"/>
      <c r="D4" s="554"/>
      <c r="E4" s="554"/>
      <c r="F4" s="554"/>
      <c r="G4" s="554"/>
      <c r="H4" s="554"/>
      <c r="K4" s="48"/>
    </row>
    <row r="5" spans="1:8" ht="13.5" customHeight="1">
      <c r="A5" s="435" t="s">
        <v>157</v>
      </c>
      <c r="B5" s="543" t="s">
        <v>158</v>
      </c>
      <c r="C5" s="541" t="s">
        <v>159</v>
      </c>
      <c r="D5" s="541"/>
      <c r="E5" s="435" t="s">
        <v>184</v>
      </c>
      <c r="F5" s="541" t="s">
        <v>382</v>
      </c>
      <c r="G5" s="541"/>
      <c r="H5" s="437" t="s">
        <v>184</v>
      </c>
    </row>
    <row r="6" spans="1:8" ht="13.5" customHeight="1">
      <c r="A6" s="436" t="s">
        <v>160</v>
      </c>
      <c r="B6" s="544"/>
      <c r="C6" s="435">
        <v>2016</v>
      </c>
      <c r="D6" s="437">
        <v>2017</v>
      </c>
      <c r="E6" s="436" t="s">
        <v>95</v>
      </c>
      <c r="F6" s="435">
        <v>2016</v>
      </c>
      <c r="G6" s="437">
        <v>2017</v>
      </c>
      <c r="H6" s="458" t="s">
        <v>95</v>
      </c>
    </row>
    <row r="7" spans="1:15" ht="15" customHeight="1">
      <c r="A7" s="438">
        <v>4011000</v>
      </c>
      <c r="B7" s="439" t="s">
        <v>442</v>
      </c>
      <c r="C7" s="459">
        <v>23.358400000000003</v>
      </c>
      <c r="D7" s="459">
        <v>331.342</v>
      </c>
      <c r="E7" s="441">
        <f>(D7/C7-1)*100</f>
        <v>1318.5132543324883</v>
      </c>
      <c r="F7" s="459">
        <v>58.52732</v>
      </c>
      <c r="G7" s="459">
        <v>893.83885</v>
      </c>
      <c r="H7" s="441">
        <f>(G7/F7-1)*100</f>
        <v>1427.216434991385</v>
      </c>
      <c r="J7" s="48"/>
      <c r="K7" s="48"/>
      <c r="L7" s="48"/>
      <c r="M7" s="48"/>
      <c r="N7" s="48"/>
      <c r="O7" s="48"/>
    </row>
    <row r="8" spans="1:15" ht="15" customHeight="1">
      <c r="A8" s="442">
        <v>4012000</v>
      </c>
      <c r="B8" s="313" t="s">
        <v>433</v>
      </c>
      <c r="C8" s="450">
        <v>731.33524</v>
      </c>
      <c r="D8" s="450">
        <v>833.00108</v>
      </c>
      <c r="E8" s="445">
        <f>(D8/C8-1)*100</f>
        <v>13.901400402912344</v>
      </c>
      <c r="F8" s="450">
        <v>792.59004</v>
      </c>
      <c r="G8" s="450">
        <v>834.00315</v>
      </c>
      <c r="H8" s="445">
        <f>(G8/F8-1)*100</f>
        <v>5.225035378945719</v>
      </c>
      <c r="J8" s="48"/>
      <c r="K8" s="48"/>
      <c r="L8" s="48"/>
      <c r="M8" s="48"/>
      <c r="N8" s="48"/>
      <c r="O8" s="48"/>
    </row>
    <row r="9" spans="1:15" ht="15" customHeight="1">
      <c r="A9" s="442">
        <v>4013000</v>
      </c>
      <c r="B9" s="313" t="s">
        <v>324</v>
      </c>
      <c r="C9" s="450">
        <v>35.25708</v>
      </c>
      <c r="D9" s="450">
        <v>231.432</v>
      </c>
      <c r="E9" s="445">
        <f aca="true" t="shared" si="0" ref="E9:E41">(D9/C9-1)*100</f>
        <v>556.4128396339117</v>
      </c>
      <c r="F9" s="450">
        <v>27.14365</v>
      </c>
      <c r="G9" s="450">
        <v>622.13162</v>
      </c>
      <c r="H9" s="445">
        <f aca="true" t="shared" si="1" ref="H9:H41">(G9/F9-1)*100</f>
        <v>2191.99691272176</v>
      </c>
      <c r="J9" s="48"/>
      <c r="K9" s="48"/>
      <c r="L9" s="48"/>
      <c r="M9" s="48"/>
      <c r="N9" s="48"/>
      <c r="O9" s="48"/>
    </row>
    <row r="10" spans="1:15" ht="15" customHeight="1">
      <c r="A10" s="442">
        <v>4021000</v>
      </c>
      <c r="B10" s="313" t="s">
        <v>443</v>
      </c>
      <c r="C10" s="450">
        <v>1678.776</v>
      </c>
      <c r="D10" s="450">
        <v>910.9856</v>
      </c>
      <c r="E10" s="445">
        <f t="shared" si="0"/>
        <v>-45.735130833416726</v>
      </c>
      <c r="F10" s="450">
        <v>3554.6013700000003</v>
      </c>
      <c r="G10" s="450">
        <v>2653.3250099999996</v>
      </c>
      <c r="H10" s="445">
        <f t="shared" si="1"/>
        <v>-25.355202065878924</v>
      </c>
      <c r="J10" s="48"/>
      <c r="K10" s="48"/>
      <c r="L10" s="48"/>
      <c r="M10" s="48"/>
      <c r="N10" s="48"/>
      <c r="O10" s="48"/>
    </row>
    <row r="11" spans="1:15" ht="15" customHeight="1">
      <c r="A11" s="442">
        <v>4022115</v>
      </c>
      <c r="B11" s="313" t="s">
        <v>491</v>
      </c>
      <c r="C11" s="450">
        <v>0.15474000000000002</v>
      </c>
      <c r="D11" s="450">
        <v>0</v>
      </c>
      <c r="E11" s="445"/>
      <c r="F11" s="450">
        <v>0.2137</v>
      </c>
      <c r="G11" s="450">
        <v>0</v>
      </c>
      <c r="H11" s="445"/>
      <c r="I11" s="48"/>
      <c r="J11" s="48"/>
      <c r="K11" s="48"/>
      <c r="L11" s="48"/>
      <c r="M11" s="48"/>
      <c r="N11" s="48"/>
      <c r="O11" s="48"/>
    </row>
    <row r="12" spans="1:19" ht="15" customHeight="1">
      <c r="A12" s="442">
        <v>4022116</v>
      </c>
      <c r="B12" s="313" t="s">
        <v>478</v>
      </c>
      <c r="C12" s="450">
        <v>11</v>
      </c>
      <c r="D12" s="450">
        <v>23.725</v>
      </c>
      <c r="E12" s="445">
        <f t="shared" si="0"/>
        <v>115.68181818181817</v>
      </c>
      <c r="F12" s="450">
        <v>50.49</v>
      </c>
      <c r="G12" s="450">
        <v>86.60725</v>
      </c>
      <c r="H12" s="445">
        <f t="shared" si="1"/>
        <v>71.53347197464844</v>
      </c>
      <c r="J12" s="48"/>
      <c r="K12" s="48"/>
      <c r="L12" s="48"/>
      <c r="M12" s="48"/>
      <c r="N12" s="48"/>
      <c r="O12" s="48"/>
      <c r="Q12" s="213"/>
      <c r="R12" s="213"/>
      <c r="S12" s="205"/>
    </row>
    <row r="13" spans="1:20" ht="15" customHeight="1">
      <c r="A13" s="442">
        <v>4022117</v>
      </c>
      <c r="B13" s="313" t="s">
        <v>434</v>
      </c>
      <c r="C13" s="450">
        <v>47.74032</v>
      </c>
      <c r="D13" s="450">
        <v>88.8336</v>
      </c>
      <c r="E13" s="445">
        <f t="shared" si="0"/>
        <v>86.07667481072605</v>
      </c>
      <c r="F13" s="450">
        <v>13.83</v>
      </c>
      <c r="G13" s="450">
        <v>30.636</v>
      </c>
      <c r="H13" s="445">
        <f t="shared" si="1"/>
        <v>121.51843817787417</v>
      </c>
      <c r="K13" s="48"/>
      <c r="L13" s="48"/>
      <c r="N13" s="48"/>
      <c r="O13" s="48"/>
      <c r="Q13" s="213"/>
      <c r="R13" s="213"/>
      <c r="S13" s="205"/>
      <c r="T13" s="212"/>
    </row>
    <row r="14" spans="1:19" ht="15" customHeight="1">
      <c r="A14" s="442">
        <v>4022118</v>
      </c>
      <c r="B14" s="313" t="s">
        <v>435</v>
      </c>
      <c r="C14" s="450">
        <v>5084.530400000001</v>
      </c>
      <c r="D14" s="450">
        <v>2687.0274</v>
      </c>
      <c r="E14" s="445">
        <f t="shared" si="0"/>
        <v>-47.15288947824956</v>
      </c>
      <c r="F14" s="450">
        <v>11389.56492</v>
      </c>
      <c r="G14" s="450">
        <v>7905.28932</v>
      </c>
      <c r="H14" s="445">
        <f t="shared" si="1"/>
        <v>-30.59182351980484</v>
      </c>
      <c r="N14" s="48"/>
      <c r="S14" s="205"/>
    </row>
    <row r="15" spans="1:19" ht="15" customHeight="1">
      <c r="A15" s="442">
        <v>4022120</v>
      </c>
      <c r="B15" s="313" t="s">
        <v>374</v>
      </c>
      <c r="C15" s="450">
        <v>13.20528</v>
      </c>
      <c r="D15" s="450">
        <v>25.329</v>
      </c>
      <c r="E15" s="445">
        <f t="shared" si="0"/>
        <v>91.80963978045146</v>
      </c>
      <c r="F15" s="450">
        <v>35.6271</v>
      </c>
      <c r="G15" s="450">
        <v>13.0624</v>
      </c>
      <c r="H15" s="445">
        <f t="shared" si="1"/>
        <v>-63.33577529464929</v>
      </c>
      <c r="J15" s="48"/>
      <c r="K15" s="48"/>
      <c r="L15" s="48"/>
      <c r="M15" s="48"/>
      <c r="N15" s="48"/>
      <c r="O15" s="48"/>
      <c r="Q15" s="213"/>
      <c r="R15" s="213"/>
      <c r="S15" s="205"/>
    </row>
    <row r="16" spans="1:8" ht="14.25" customHeight="1">
      <c r="A16" s="442">
        <v>4022911</v>
      </c>
      <c r="B16" s="313" t="s">
        <v>436</v>
      </c>
      <c r="C16" s="450">
        <v>13.881227500000001</v>
      </c>
      <c r="D16" s="450">
        <v>15.3735912</v>
      </c>
      <c r="E16" s="445">
        <f t="shared" si="0"/>
        <v>10.750949078530692</v>
      </c>
      <c r="F16" s="450">
        <v>28.45683</v>
      </c>
      <c r="G16" s="450">
        <v>32.22685</v>
      </c>
      <c r="H16" s="445">
        <f t="shared" si="1"/>
        <v>13.248207899474384</v>
      </c>
    </row>
    <row r="17" spans="1:14" ht="15" customHeight="1">
      <c r="A17" s="442">
        <v>4022916</v>
      </c>
      <c r="B17" s="313" t="s">
        <v>410</v>
      </c>
      <c r="C17" s="450">
        <v>14.9184</v>
      </c>
      <c r="D17" s="450">
        <v>0</v>
      </c>
      <c r="E17" s="445"/>
      <c r="F17" s="450">
        <v>37.925</v>
      </c>
      <c r="G17" s="450">
        <v>0</v>
      </c>
      <c r="H17" s="445"/>
      <c r="J17" s="48"/>
      <c r="K17" s="48"/>
      <c r="L17" s="48"/>
      <c r="M17" s="48"/>
      <c r="N17" s="48"/>
    </row>
    <row r="18" spans="1:8" ht="15" customHeight="1">
      <c r="A18" s="442">
        <v>4022918</v>
      </c>
      <c r="B18" s="313" t="s">
        <v>427</v>
      </c>
      <c r="C18" s="450">
        <v>42.225199999999994</v>
      </c>
      <c r="D18" s="450">
        <v>32.001599999999996</v>
      </c>
      <c r="E18" s="445">
        <f t="shared" si="0"/>
        <v>-24.212081884751278</v>
      </c>
      <c r="F18" s="450">
        <v>163.46389000000002</v>
      </c>
      <c r="G18" s="450">
        <v>158.67982</v>
      </c>
      <c r="H18" s="445">
        <f t="shared" si="1"/>
        <v>-2.9266830735522165</v>
      </c>
    </row>
    <row r="19" spans="1:8" ht="15" customHeight="1">
      <c r="A19" s="442">
        <v>4022920</v>
      </c>
      <c r="B19" s="313" t="s">
        <v>414</v>
      </c>
      <c r="C19" s="450">
        <v>0.243</v>
      </c>
      <c r="D19" s="450">
        <v>0</v>
      </c>
      <c r="E19" s="445"/>
      <c r="F19" s="450">
        <v>3.27089</v>
      </c>
      <c r="G19" s="450">
        <v>0</v>
      </c>
      <c r="H19" s="445"/>
    </row>
    <row r="20" spans="1:8" ht="15" customHeight="1">
      <c r="A20" s="442">
        <v>4029110</v>
      </c>
      <c r="B20" s="313" t="s">
        <v>412</v>
      </c>
      <c r="C20" s="450">
        <v>2.53003</v>
      </c>
      <c r="D20" s="450">
        <v>0.228</v>
      </c>
      <c r="E20" s="445">
        <f t="shared" si="0"/>
        <v>-90.98824915119583</v>
      </c>
      <c r="F20" s="450">
        <v>3.6143400000000003</v>
      </c>
      <c r="G20" s="450">
        <v>0.37806</v>
      </c>
      <c r="H20" s="445">
        <f t="shared" si="1"/>
        <v>-89.53999900396752</v>
      </c>
    </row>
    <row r="21" spans="1:8" ht="15" customHeight="1">
      <c r="A21" s="442">
        <v>4029120</v>
      </c>
      <c r="B21" s="313" t="s">
        <v>267</v>
      </c>
      <c r="C21" s="450">
        <v>167.584</v>
      </c>
      <c r="D21" s="450">
        <v>141.740818</v>
      </c>
      <c r="E21" s="445">
        <f t="shared" si="0"/>
        <v>-15.421031840748523</v>
      </c>
      <c r="F21" s="450">
        <v>85.79914</v>
      </c>
      <c r="G21" s="450">
        <v>121.50448</v>
      </c>
      <c r="H21" s="445">
        <f t="shared" si="1"/>
        <v>41.615032504987816</v>
      </c>
    </row>
    <row r="22" spans="1:8" ht="15" customHeight="1">
      <c r="A22" s="442">
        <v>4029910</v>
      </c>
      <c r="B22" s="313" t="s">
        <v>135</v>
      </c>
      <c r="C22" s="450">
        <v>20466.968649</v>
      </c>
      <c r="D22" s="450">
        <v>20171.951696</v>
      </c>
      <c r="E22" s="445">
        <f t="shared" si="0"/>
        <v>-1.441429642363834</v>
      </c>
      <c r="F22" s="450">
        <v>29731.88299</v>
      </c>
      <c r="G22" s="450">
        <v>32115.12463</v>
      </c>
      <c r="H22" s="445">
        <f t="shared" si="1"/>
        <v>8.015777678129488</v>
      </c>
    </row>
    <row r="23" spans="1:8" ht="15" customHeight="1">
      <c r="A23" s="442">
        <v>4029990</v>
      </c>
      <c r="B23" s="313" t="s">
        <v>437</v>
      </c>
      <c r="C23" s="450">
        <v>64.1173949</v>
      </c>
      <c r="D23" s="450">
        <v>21.8955</v>
      </c>
      <c r="E23" s="445">
        <f t="shared" si="0"/>
        <v>-65.8509207460018</v>
      </c>
      <c r="F23" s="450">
        <v>138.96475</v>
      </c>
      <c r="G23" s="450">
        <v>50.22752</v>
      </c>
      <c r="H23" s="445">
        <f t="shared" si="1"/>
        <v>-63.85592749240365</v>
      </c>
    </row>
    <row r="24" spans="1:8" ht="15" customHeight="1">
      <c r="A24" s="442">
        <v>4031000</v>
      </c>
      <c r="B24" s="313" t="s">
        <v>131</v>
      </c>
      <c r="C24" s="450">
        <v>282.10652000000005</v>
      </c>
      <c r="D24" s="450">
        <v>239.51493</v>
      </c>
      <c r="E24" s="445">
        <f t="shared" si="0"/>
        <v>-15.097697848316315</v>
      </c>
      <c r="F24" s="450">
        <v>939.2846</v>
      </c>
      <c r="G24" s="450">
        <v>747.13794</v>
      </c>
      <c r="H24" s="445">
        <f t="shared" si="1"/>
        <v>-20.45670289920648</v>
      </c>
    </row>
    <row r="25" spans="1:8" ht="15" customHeight="1">
      <c r="A25" s="442">
        <v>4039000</v>
      </c>
      <c r="B25" s="313" t="s">
        <v>316</v>
      </c>
      <c r="C25" s="450">
        <v>1.9906</v>
      </c>
      <c r="D25" s="450">
        <v>2.4</v>
      </c>
      <c r="E25" s="445">
        <f t="shared" si="0"/>
        <v>20.566663317592692</v>
      </c>
      <c r="F25" s="450">
        <v>0.94464</v>
      </c>
      <c r="G25" s="450">
        <v>0.8</v>
      </c>
      <c r="H25" s="445">
        <f t="shared" si="1"/>
        <v>-15.311653116531165</v>
      </c>
    </row>
    <row r="26" spans="1:8" ht="15" customHeight="1">
      <c r="A26" s="442">
        <v>4041000</v>
      </c>
      <c r="B26" s="313" t="s">
        <v>161</v>
      </c>
      <c r="C26" s="450">
        <v>8893.504</v>
      </c>
      <c r="D26" s="450">
        <v>10011.45</v>
      </c>
      <c r="E26" s="445">
        <f t="shared" si="0"/>
        <v>12.57036596599046</v>
      </c>
      <c r="F26" s="450">
        <v>5711.532980000001</v>
      </c>
      <c r="G26" s="450">
        <v>9249.55234</v>
      </c>
      <c r="H26" s="445">
        <f t="shared" si="1"/>
        <v>61.94517955843089</v>
      </c>
    </row>
    <row r="27" spans="1:8" ht="15" customHeight="1">
      <c r="A27" s="442">
        <v>4049000</v>
      </c>
      <c r="B27" s="313" t="s">
        <v>302</v>
      </c>
      <c r="C27" s="450">
        <v>2.4</v>
      </c>
      <c r="D27" s="450">
        <v>0</v>
      </c>
      <c r="E27" s="445"/>
      <c r="F27" s="450">
        <v>0.8</v>
      </c>
      <c r="G27" s="450">
        <v>0</v>
      </c>
      <c r="H27" s="445"/>
    </row>
    <row r="28" spans="1:8" ht="15" customHeight="1">
      <c r="A28" s="442">
        <v>4051000</v>
      </c>
      <c r="B28" s="313" t="s">
        <v>162</v>
      </c>
      <c r="C28" s="450">
        <v>975.2439</v>
      </c>
      <c r="D28" s="450">
        <v>1672</v>
      </c>
      <c r="E28" s="445">
        <f t="shared" si="0"/>
        <v>71.44429203812501</v>
      </c>
      <c r="F28" s="450">
        <v>3514.21025</v>
      </c>
      <c r="G28" s="450">
        <v>6548.6525599999995</v>
      </c>
      <c r="H28" s="445">
        <f t="shared" si="1"/>
        <v>86.34777358582912</v>
      </c>
    </row>
    <row r="29" spans="1:8" ht="15" customHeight="1">
      <c r="A29" s="442">
        <v>4059000</v>
      </c>
      <c r="B29" s="313" t="s">
        <v>404</v>
      </c>
      <c r="C29" s="450">
        <v>1728.4</v>
      </c>
      <c r="D29" s="450">
        <v>1145.8</v>
      </c>
      <c r="E29" s="445">
        <f t="shared" si="0"/>
        <v>-33.70747512149966</v>
      </c>
      <c r="F29" s="450">
        <v>6117.78484</v>
      </c>
      <c r="G29" s="450">
        <v>5911.0242</v>
      </c>
      <c r="H29" s="445">
        <f t="shared" si="1"/>
        <v>-3.3796651142115053</v>
      </c>
    </row>
    <row r="30" spans="1:8" ht="15" customHeight="1">
      <c r="A30" s="442"/>
      <c r="C30" s="262"/>
      <c r="D30" s="262"/>
      <c r="E30" s="445"/>
      <c r="F30" s="262"/>
      <c r="G30" s="262"/>
      <c r="H30" s="445"/>
    </row>
    <row r="31" spans="1:8" ht="15" customHeight="1">
      <c r="A31" s="442">
        <v>4061000</v>
      </c>
      <c r="B31" s="313" t="s">
        <v>276</v>
      </c>
      <c r="C31" s="450">
        <v>374.11814000000004</v>
      </c>
      <c r="D31" s="450">
        <v>1215.86303</v>
      </c>
      <c r="E31" s="445">
        <f t="shared" si="0"/>
        <v>224.99440684699218</v>
      </c>
      <c r="F31" s="450">
        <v>1318.60651</v>
      </c>
      <c r="G31" s="450">
        <v>4984.43629</v>
      </c>
      <c r="H31" s="445">
        <f t="shared" si="1"/>
        <v>278.00786301290134</v>
      </c>
    </row>
    <row r="32" spans="1:8" ht="15" customHeight="1">
      <c r="A32" s="442">
        <v>4062000</v>
      </c>
      <c r="B32" s="313" t="s">
        <v>163</v>
      </c>
      <c r="C32" s="450">
        <v>0.1904</v>
      </c>
      <c r="D32" s="450">
        <v>0.086</v>
      </c>
      <c r="E32" s="445">
        <f t="shared" si="0"/>
        <v>-54.83193277310925</v>
      </c>
      <c r="F32" s="450">
        <v>2.2526100000000002</v>
      </c>
      <c r="G32" s="450">
        <v>1.5815</v>
      </c>
      <c r="H32" s="445">
        <f t="shared" si="1"/>
        <v>-29.792551751079866</v>
      </c>
    </row>
    <row r="33" spans="1:8" ht="15" customHeight="1">
      <c r="A33" s="442">
        <v>4063000</v>
      </c>
      <c r="B33" s="313" t="s">
        <v>428</v>
      </c>
      <c r="C33" s="450">
        <v>0.2665</v>
      </c>
      <c r="D33" s="450">
        <v>0.29963999999999996</v>
      </c>
      <c r="E33" s="445">
        <f t="shared" si="0"/>
        <v>12.435272045028123</v>
      </c>
      <c r="F33" s="450">
        <v>1.89818</v>
      </c>
      <c r="G33" s="450">
        <v>7.31116</v>
      </c>
      <c r="H33" s="445">
        <f t="shared" si="1"/>
        <v>285.1668440295441</v>
      </c>
    </row>
    <row r="34" spans="1:8" ht="15" customHeight="1">
      <c r="A34" s="442">
        <v>4064000</v>
      </c>
      <c r="B34" s="313" t="s">
        <v>164</v>
      </c>
      <c r="C34" s="450">
        <v>0.008400000000000001</v>
      </c>
      <c r="D34" s="450">
        <v>0</v>
      </c>
      <c r="E34" s="445"/>
      <c r="F34" s="450">
        <v>0.22596</v>
      </c>
      <c r="G34" s="450">
        <v>0</v>
      </c>
      <c r="H34" s="445"/>
    </row>
    <row r="35" spans="1:8" ht="15" customHeight="1">
      <c r="A35" s="442">
        <v>4069000</v>
      </c>
      <c r="B35" s="313" t="s">
        <v>438</v>
      </c>
      <c r="C35" s="450">
        <v>2545.25113</v>
      </c>
      <c r="D35" s="450">
        <v>4760.91324</v>
      </c>
      <c r="E35" s="445">
        <f t="shared" si="0"/>
        <v>87.05082511838427</v>
      </c>
      <c r="F35" s="450">
        <v>8163.07542</v>
      </c>
      <c r="G35" s="450">
        <v>18928.6528</v>
      </c>
      <c r="H35" s="445">
        <f t="shared" si="1"/>
        <v>131.88139060462092</v>
      </c>
    </row>
    <row r="36" spans="1:8" ht="12">
      <c r="A36" s="442"/>
      <c r="B36" s="313" t="s">
        <v>256</v>
      </c>
      <c r="C36" s="262">
        <f>SUM(C31:C35)</f>
        <v>2919.83457</v>
      </c>
      <c r="D36" s="262">
        <f>SUM(D31:D35)</f>
        <v>5977.16191</v>
      </c>
      <c r="E36" s="445">
        <f t="shared" si="0"/>
        <v>104.70892328670524</v>
      </c>
      <c r="F36" s="262">
        <f>SUM(F31:F35)</f>
        <v>9486.05868</v>
      </c>
      <c r="G36" s="262">
        <f>SUM(G31:G35)</f>
        <v>23921.98175</v>
      </c>
      <c r="H36" s="445">
        <f t="shared" si="1"/>
        <v>152.18041082157842</v>
      </c>
    </row>
    <row r="37" spans="1:8" ht="12">
      <c r="A37" s="442"/>
      <c r="C37" s="262"/>
      <c r="D37" s="262"/>
      <c r="E37" s="445"/>
      <c r="F37" s="262"/>
      <c r="G37" s="262"/>
      <c r="H37" s="445"/>
    </row>
    <row r="38" spans="1:8" ht="12">
      <c r="A38" s="442">
        <v>19011010</v>
      </c>
      <c r="B38" s="313" t="s">
        <v>439</v>
      </c>
      <c r="C38" s="450">
        <v>9816.822960000001</v>
      </c>
      <c r="D38" s="450">
        <v>10614.313699999999</v>
      </c>
      <c r="E38" s="445">
        <f t="shared" si="0"/>
        <v>8.123715210608196</v>
      </c>
      <c r="F38" s="450">
        <v>37499.1028</v>
      </c>
      <c r="G38" s="450">
        <v>42181.96268</v>
      </c>
      <c r="H38" s="445">
        <f t="shared" si="1"/>
        <v>12.487925124437904</v>
      </c>
    </row>
    <row r="39" spans="1:8" ht="12">
      <c r="A39" s="442">
        <v>19019011</v>
      </c>
      <c r="B39" s="313" t="s">
        <v>165</v>
      </c>
      <c r="C39" s="450">
        <v>3333.949188</v>
      </c>
      <c r="D39" s="450">
        <v>3833.853738</v>
      </c>
      <c r="E39" s="445">
        <f t="shared" si="0"/>
        <v>14.994366194881547</v>
      </c>
      <c r="F39" s="450">
        <v>4573.139450000001</v>
      </c>
      <c r="G39" s="450">
        <v>5533.13303</v>
      </c>
      <c r="H39" s="445">
        <f t="shared" si="1"/>
        <v>20.992003206899778</v>
      </c>
    </row>
    <row r="40" spans="1:8" ht="12">
      <c r="A40" s="442">
        <v>22029931</v>
      </c>
      <c r="B40" s="313" t="s">
        <v>440</v>
      </c>
      <c r="C40" s="450">
        <v>34.26912</v>
      </c>
      <c r="D40" s="450">
        <v>66.36703</v>
      </c>
      <c r="E40" s="445">
        <f t="shared" si="0"/>
        <v>93.66423765769298</v>
      </c>
      <c r="F40" s="450">
        <v>30.07521</v>
      </c>
      <c r="G40" s="450">
        <v>56.26319</v>
      </c>
      <c r="H40" s="445">
        <f t="shared" si="1"/>
        <v>87.07496971758471</v>
      </c>
    </row>
    <row r="41" spans="1:8" ht="12">
      <c r="A41" s="442">
        <v>22029932</v>
      </c>
      <c r="B41" s="313" t="s">
        <v>479</v>
      </c>
      <c r="C41" s="450">
        <v>1.938</v>
      </c>
      <c r="D41" s="450">
        <v>1.63152</v>
      </c>
      <c r="E41" s="445">
        <f t="shared" si="0"/>
        <v>-15.814241486068104</v>
      </c>
      <c r="F41" s="450">
        <v>3.6346700000000003</v>
      </c>
      <c r="G41" s="450">
        <v>3.50232</v>
      </c>
      <c r="H41" s="445">
        <f t="shared" si="1"/>
        <v>-3.641320945230242</v>
      </c>
    </row>
    <row r="42" spans="1:8" ht="12">
      <c r="A42" s="442"/>
      <c r="C42" s="450"/>
      <c r="D42" s="450"/>
      <c r="E42" s="445"/>
      <c r="F42" s="450"/>
      <c r="G42" s="450"/>
      <c r="H42" s="445"/>
    </row>
    <row r="43" spans="1:8" ht="12">
      <c r="A43" s="451"/>
      <c r="B43" s="313" t="s">
        <v>166</v>
      </c>
      <c r="C43" s="452"/>
      <c r="D43" s="452"/>
      <c r="E43" s="453"/>
      <c r="F43" s="452">
        <f>SUM(F7:F41)-F36</f>
        <v>113992.53405</v>
      </c>
      <c r="G43" s="452">
        <f>SUM(G7:G41)-G36</f>
        <v>139671.04497</v>
      </c>
      <c r="H43" s="453">
        <f>(G43/F43-1)*100</f>
        <v>22.52648485622466</v>
      </c>
    </row>
    <row r="44" spans="1:8" ht="12">
      <c r="A44" s="454" t="s">
        <v>396</v>
      </c>
      <c r="B44" s="455"/>
      <c r="C44" s="455"/>
      <c r="D44" s="455"/>
      <c r="E44" s="455"/>
      <c r="F44" s="455"/>
      <c r="G44" s="455"/>
      <c r="H44" s="456"/>
    </row>
    <row r="46" ht="12">
      <c r="F46" s="432" t="s">
        <v>461</v>
      </c>
    </row>
    <row r="49" spans="1:8" ht="12.75">
      <c r="A49" s="539">
        <v>26</v>
      </c>
      <c r="B49" s="539"/>
      <c r="C49" s="539"/>
      <c r="D49" s="539"/>
      <c r="E49" s="539"/>
      <c r="F49" s="539"/>
      <c r="G49" s="539"/>
      <c r="H49" s="539"/>
    </row>
  </sheetData>
  <sheetProtection/>
  <mergeCells count="7">
    <mergeCell ref="A49:H49"/>
    <mergeCell ref="A1:H1"/>
    <mergeCell ref="A3:H3"/>
    <mergeCell ref="A4:H4"/>
    <mergeCell ref="C5:D5"/>
    <mergeCell ref="F5:G5"/>
    <mergeCell ref="B5:B6"/>
  </mergeCells>
  <printOptions horizontalCentered="1"/>
  <pageMargins left="0.5905511811023623" right="0.2755905511811024" top="0.9448818897637796" bottom="0.7874015748031497" header="0.5118110236220472" footer="0.1968503937007874"/>
  <pageSetup horizontalDpi="600" verticalDpi="600" orientation="portrait" r:id="rId1"/>
  <ignoredErrors>
    <ignoredError sqref="E36" formula="1"/>
  </ignoredErrors>
</worksheet>
</file>

<file path=xl/worksheets/sheet24.xml><?xml version="1.0" encoding="utf-8"?>
<worksheet xmlns="http://schemas.openxmlformats.org/spreadsheetml/2006/main" xmlns:r="http://schemas.openxmlformats.org/officeDocument/2006/relationships">
  <dimension ref="A1:AN51"/>
  <sheetViews>
    <sheetView view="pageBreakPreview" zoomScaleSheetLayoutView="100" zoomScalePageLayoutView="0" workbookViewId="0" topLeftCell="A1">
      <selection activeCell="B15" sqref="B15:E15"/>
    </sheetView>
  </sheetViews>
  <sheetFormatPr defaultColWidth="10.90625" defaultRowHeight="18"/>
  <cols>
    <col min="1" max="1" width="17.453125" style="11" customWidth="1"/>
    <col min="2" max="4" width="13.72265625" style="11" customWidth="1"/>
    <col min="5" max="5" width="8.2734375" style="11" customWidth="1"/>
    <col min="6" max="10" width="6.36328125" style="11" customWidth="1"/>
    <col min="11" max="36" width="7.0859375" style="11" customWidth="1"/>
    <col min="37" max="37" width="7.453125" style="11" customWidth="1"/>
    <col min="38" max="38" width="6.72265625" style="11" customWidth="1"/>
    <col min="39" max="39" width="6.0859375" style="11" customWidth="1"/>
    <col min="40" max="40" width="5.453125" style="11" customWidth="1"/>
    <col min="41" max="16384" width="10.90625" style="11" customWidth="1"/>
  </cols>
  <sheetData>
    <row r="1" spans="1:36" ht="14.25" customHeight="1">
      <c r="A1" s="490" t="s">
        <v>341</v>
      </c>
      <c r="B1" s="490"/>
      <c r="C1" s="490"/>
      <c r="D1" s="490"/>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row>
    <row r="2" spans="1:36" ht="14.2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6" ht="14.25" customHeight="1">
      <c r="A3" s="491" t="s">
        <v>202</v>
      </c>
      <c r="B3" s="491"/>
      <c r="C3" s="491"/>
      <c r="D3" s="491"/>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row>
    <row r="4" spans="1:36" ht="14.25" customHeight="1">
      <c r="A4" s="555" t="s">
        <v>535</v>
      </c>
      <c r="B4" s="556"/>
      <c r="C4" s="556"/>
      <c r="D4" s="557"/>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row>
    <row r="5" spans="1:36" ht="14.25" customHeight="1">
      <c r="A5" s="495" t="s">
        <v>158</v>
      </c>
      <c r="B5" s="60" t="s">
        <v>167</v>
      </c>
      <c r="C5" s="64" t="s">
        <v>168</v>
      </c>
      <c r="D5" s="64" t="s">
        <v>169</v>
      </c>
      <c r="E5" s="58"/>
      <c r="F5" s="71"/>
      <c r="G5" s="71"/>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row>
    <row r="6" spans="1:36" ht="14.25" customHeight="1">
      <c r="A6" s="496"/>
      <c r="B6" s="79" t="s">
        <v>159</v>
      </c>
      <c r="C6" s="36" t="s">
        <v>382</v>
      </c>
      <c r="D6" s="36" t="s">
        <v>372</v>
      </c>
      <c r="E6" s="58"/>
      <c r="F6" s="71"/>
      <c r="G6" s="71"/>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1:36" ht="14.25" customHeight="1">
      <c r="A7" s="61" t="s">
        <v>203</v>
      </c>
      <c r="B7" s="392">
        <v>1395.7750800000001</v>
      </c>
      <c r="C7" s="393">
        <v>2349.97362</v>
      </c>
      <c r="D7" s="394">
        <f>C7/B7*1000</f>
        <v>1683.6334547540425</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8" ht="14.25" customHeight="1">
      <c r="A8" s="34" t="s">
        <v>481</v>
      </c>
      <c r="B8" s="41">
        <v>1038.9177912</v>
      </c>
      <c r="C8" s="41">
        <v>2802.7951099999996</v>
      </c>
      <c r="D8" s="41">
        <f aca="true" t="shared" si="0" ref="D8:D16">C8/B8*1000</f>
        <v>2697.802592024761</v>
      </c>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134"/>
      <c r="AL8" s="68"/>
    </row>
    <row r="9" spans="1:38" ht="14.25" customHeight="1">
      <c r="A9" s="34" t="s">
        <v>480</v>
      </c>
      <c r="B9" s="41">
        <v>2719.029</v>
      </c>
      <c r="C9" s="41">
        <v>8063.96914</v>
      </c>
      <c r="D9" s="41">
        <f t="shared" si="0"/>
        <v>2965.7532670670303</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row>
    <row r="10" spans="1:38" ht="14.25" customHeight="1">
      <c r="A10" s="34" t="s">
        <v>135</v>
      </c>
      <c r="B10" s="41">
        <v>20171.951696</v>
      </c>
      <c r="C10" s="41">
        <v>32115.12463</v>
      </c>
      <c r="D10" s="41">
        <f>C10/B10*1000</f>
        <v>1592.06828937471</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row>
    <row r="11" spans="1:38" ht="14.25" customHeight="1">
      <c r="A11" s="34" t="s">
        <v>204</v>
      </c>
      <c r="B11" s="41">
        <v>189.193318</v>
      </c>
      <c r="C11" s="41">
        <v>185.17246</v>
      </c>
      <c r="D11" s="41">
        <f t="shared" si="0"/>
        <v>978.7473572401748</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134"/>
      <c r="AL11" s="68"/>
    </row>
    <row r="12" spans="1:38" ht="14.25" customHeight="1">
      <c r="A12" s="34" t="s">
        <v>131</v>
      </c>
      <c r="B12" s="41">
        <v>239.51493</v>
      </c>
      <c r="C12" s="41">
        <v>747.13794</v>
      </c>
      <c r="D12" s="41">
        <f t="shared" si="0"/>
        <v>3119.379405701348</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134"/>
      <c r="AL12" s="68"/>
    </row>
    <row r="13" spans="1:38" ht="14.25" customHeight="1">
      <c r="A13" s="34" t="s">
        <v>171</v>
      </c>
      <c r="B13" s="41">
        <v>10013.85</v>
      </c>
      <c r="C13" s="41">
        <v>9250.35234</v>
      </c>
      <c r="D13" s="41">
        <f t="shared" si="0"/>
        <v>923.755832172441</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134"/>
      <c r="AL13" s="68"/>
    </row>
    <row r="14" spans="1:38" ht="27.75" customHeight="1">
      <c r="A14" s="225" t="s">
        <v>329</v>
      </c>
      <c r="B14" s="220">
        <v>2817.8</v>
      </c>
      <c r="C14" s="220">
        <v>12459.676759999998</v>
      </c>
      <c r="D14" s="220">
        <f>C14/B14*1000</f>
        <v>4421.774703669529</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134"/>
      <c r="AL14" s="68"/>
    </row>
    <row r="15" spans="1:38" ht="14.25" customHeight="1">
      <c r="A15" s="34" t="s">
        <v>130</v>
      </c>
      <c r="B15" s="41">
        <v>5977.16191</v>
      </c>
      <c r="C15" s="41">
        <v>23921.98175</v>
      </c>
      <c r="D15" s="41">
        <f>C15/B15*1000</f>
        <v>4002.2308430323246</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134"/>
      <c r="AL15" s="68"/>
    </row>
    <row r="16" spans="1:38" ht="14.25" customHeight="1">
      <c r="A16" s="34" t="s">
        <v>136</v>
      </c>
      <c r="B16" s="41">
        <v>3833.853738</v>
      </c>
      <c r="C16" s="41">
        <v>5533.13303</v>
      </c>
      <c r="D16" s="97">
        <f t="shared" si="0"/>
        <v>1443.2300781736292</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134"/>
      <c r="AL16" s="134"/>
    </row>
    <row r="17" spans="1:38" ht="24" customHeight="1">
      <c r="A17" s="219" t="s">
        <v>319</v>
      </c>
      <c r="B17" s="220">
        <v>10614.313699999999</v>
      </c>
      <c r="C17" s="218">
        <v>42181.96268</v>
      </c>
      <c r="D17" s="218">
        <f>C17/B17*1000</f>
        <v>3974.0640678445375</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134"/>
      <c r="AL17" s="134"/>
    </row>
    <row r="18" spans="1:37" ht="14.25" customHeight="1">
      <c r="A18" s="34" t="s">
        <v>185</v>
      </c>
      <c r="B18" s="41">
        <v>67.99855</v>
      </c>
      <c r="C18" s="97">
        <v>59.76551</v>
      </c>
      <c r="D18" s="218">
        <f>C18/B18*1000</f>
        <v>878.9233005703799</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134"/>
    </row>
    <row r="19" spans="1:37" ht="14.25" customHeight="1">
      <c r="A19" s="34" t="s">
        <v>166</v>
      </c>
      <c r="B19" s="97">
        <f>SUM(B7:B18)</f>
        <v>59079.3597132</v>
      </c>
      <c r="C19" s="97">
        <f>SUM(C7:C18)</f>
        <v>139671.04497</v>
      </c>
      <c r="D19" s="97"/>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134"/>
    </row>
    <row r="20" spans="1:36" ht="14.25" customHeight="1">
      <c r="A20" s="34"/>
      <c r="B20" s="37"/>
      <c r="C20" s="35"/>
      <c r="D20" s="35"/>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36" ht="14.25" customHeight="1">
      <c r="A21" s="75" t="s">
        <v>390</v>
      </c>
      <c r="B21" s="98"/>
      <c r="C21" s="98"/>
      <c r="D21" s="99"/>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6" spans="38:40" ht="12">
      <c r="AL26" s="12" t="str">
        <f aca="true" t="shared" si="1" ref="AL26:AL36">A7</f>
        <v>Leche fluida</v>
      </c>
      <c r="AM26" s="68">
        <f aca="true" t="shared" si="2" ref="AM26:AM37">C7</f>
        <v>2349.97362</v>
      </c>
      <c r="AN26" s="135">
        <f aca="true" t="shared" si="3" ref="AN26:AN37">AM26/$AM$39</f>
        <v>0.016825059342147487</v>
      </c>
    </row>
    <row r="27" spans="38:40" ht="12">
      <c r="AL27" s="12" t="str">
        <f t="shared" si="1"/>
        <v>Leche descremada en polvo</v>
      </c>
      <c r="AM27" s="68">
        <f t="shared" si="2"/>
        <v>2802.7951099999996</v>
      </c>
      <c r="AN27" s="135">
        <f t="shared" si="3"/>
        <v>0.020067116349004287</v>
      </c>
    </row>
    <row r="28" spans="38:40" ht="12">
      <c r="AL28" s="12" t="str">
        <f t="shared" si="1"/>
        <v>Leche entera en polvo</v>
      </c>
      <c r="AM28" s="68">
        <f t="shared" si="2"/>
        <v>8063.96914</v>
      </c>
      <c r="AN28" s="135">
        <f t="shared" si="3"/>
        <v>0.05773543930835531</v>
      </c>
    </row>
    <row r="29" spans="38:40" ht="12">
      <c r="AL29" s="12" t="str">
        <f t="shared" si="1"/>
        <v>Leche condensada</v>
      </c>
      <c r="AM29" s="68">
        <f t="shared" si="2"/>
        <v>32115.12463</v>
      </c>
      <c r="AN29" s="135">
        <f t="shared" si="3"/>
        <v>0.229934018442391</v>
      </c>
    </row>
    <row r="30" spans="38:40" ht="12">
      <c r="AL30" s="12" t="str">
        <f t="shared" si="1"/>
        <v>Leche crema y nata</v>
      </c>
      <c r="AM30" s="68">
        <f t="shared" si="2"/>
        <v>185.17246</v>
      </c>
      <c r="AN30" s="135">
        <f t="shared" si="3"/>
        <v>0.0013257755753153654</v>
      </c>
    </row>
    <row r="31" spans="38:40" ht="12">
      <c r="AL31" s="12" t="str">
        <f t="shared" si="1"/>
        <v>Yogur</v>
      </c>
      <c r="AM31" s="68">
        <f t="shared" si="2"/>
        <v>747.13794</v>
      </c>
      <c r="AN31" s="135">
        <f t="shared" si="3"/>
        <v>0.005349268634458044</v>
      </c>
    </row>
    <row r="32" spans="38:40" ht="12">
      <c r="AL32" s="12" t="str">
        <f t="shared" si="1"/>
        <v>Suero y lactosuero</v>
      </c>
      <c r="AM32" s="68">
        <f t="shared" si="2"/>
        <v>9250.35234</v>
      </c>
      <c r="AN32" s="135">
        <f t="shared" si="3"/>
        <v>0.06622956348602452</v>
      </c>
    </row>
    <row r="33" spans="38:40" ht="12">
      <c r="AL33" s="12" t="str">
        <f t="shared" si="1"/>
        <v>Mantequilla y demás materias grasas de la leche</v>
      </c>
      <c r="AM33" s="68">
        <f t="shared" si="2"/>
        <v>12459.676759999998</v>
      </c>
      <c r="AN33" s="135">
        <f t="shared" si="3"/>
        <v>0.08920729964235764</v>
      </c>
    </row>
    <row r="34" spans="38:40" ht="12">
      <c r="AL34" s="12" t="str">
        <f t="shared" si="1"/>
        <v>Quesos</v>
      </c>
      <c r="AM34" s="68">
        <f t="shared" si="2"/>
        <v>23921.98175</v>
      </c>
      <c r="AN34" s="135">
        <f t="shared" si="3"/>
        <v>0.1712737364794415</v>
      </c>
    </row>
    <row r="35" spans="38:40" ht="12">
      <c r="AL35" s="12" t="str">
        <f t="shared" si="1"/>
        <v>Manjar</v>
      </c>
      <c r="AM35" s="68">
        <f t="shared" si="2"/>
        <v>5533.13303</v>
      </c>
      <c r="AN35" s="135">
        <f t="shared" si="3"/>
        <v>0.03961546239729548</v>
      </c>
    </row>
    <row r="36" spans="38:40" ht="17.25" customHeight="1">
      <c r="AL36" s="221" t="str">
        <f t="shared" si="1"/>
        <v>Preparaciones para la alimentación infantil</v>
      </c>
      <c r="AM36" s="222">
        <f t="shared" si="2"/>
        <v>42181.96268</v>
      </c>
      <c r="AN36" s="223">
        <f t="shared" si="3"/>
        <v>0.3020093584111172</v>
      </c>
    </row>
    <row r="37" spans="38:40" ht="12">
      <c r="AL37" s="12" t="s">
        <v>185</v>
      </c>
      <c r="AM37" s="68">
        <f t="shared" si="2"/>
        <v>59.76551</v>
      </c>
      <c r="AN37" s="135">
        <f t="shared" si="3"/>
        <v>0.00042790193209220323</v>
      </c>
    </row>
    <row r="39" spans="39:40" ht="12">
      <c r="AM39" s="48">
        <f>SUM(AM26:AM37)</f>
        <v>139671.04497</v>
      </c>
      <c r="AN39" s="135">
        <f>AM39/$AM$39</f>
        <v>1</v>
      </c>
    </row>
    <row r="51" spans="1:4" ht="12.75">
      <c r="A51" s="463">
        <v>27</v>
      </c>
      <c r="B51" s="463"/>
      <c r="C51" s="463"/>
      <c r="D51" s="463"/>
    </row>
  </sheetData>
  <sheetProtection/>
  <mergeCells count="5">
    <mergeCell ref="A1:D1"/>
    <mergeCell ref="A3:D3"/>
    <mergeCell ref="A4:D4"/>
    <mergeCell ref="A5:A6"/>
    <mergeCell ref="A51:D51"/>
  </mergeCells>
  <printOptions horizontalCentered="1"/>
  <pageMargins left="0.5905511811023623" right="0.5905511811023623" top="1.0236220472440944" bottom="0.7874015748031497" header="0.5118110236220472" footer="0.1968503937007874"/>
  <pageSetup horizontalDpi="600" verticalDpi="600" orientation="portrait" r:id="rId2"/>
  <colBreaks count="1" manualBreakCount="1">
    <brk id="36" max="65535" man="1"/>
  </colBreaks>
  <drawing r:id="rId1"/>
</worksheet>
</file>

<file path=xl/worksheets/sheet25.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25">
      <selection activeCell="B15" sqref="B15:E15"/>
    </sheetView>
  </sheetViews>
  <sheetFormatPr defaultColWidth="10.90625" defaultRowHeight="18"/>
  <cols>
    <col min="1" max="1" width="12.99609375" style="11" customWidth="1"/>
    <col min="2" max="8" width="6.0859375" style="11" customWidth="1"/>
    <col min="9" max="9" width="6.90625" style="11" customWidth="1"/>
    <col min="10" max="17" width="6.0859375" style="11" customWidth="1"/>
    <col min="18" max="16384" width="10.90625" style="11" customWidth="1"/>
  </cols>
  <sheetData>
    <row r="1" spans="1:10" ht="14.25" customHeight="1">
      <c r="A1" s="481" t="s">
        <v>342</v>
      </c>
      <c r="B1" s="481"/>
      <c r="C1" s="481"/>
      <c r="D1" s="481"/>
      <c r="E1" s="481"/>
      <c r="F1" s="481"/>
      <c r="G1" s="481"/>
      <c r="H1" s="481"/>
      <c r="I1" s="481"/>
      <c r="J1" s="481"/>
    </row>
    <row r="2" spans="1:10" ht="14.25" customHeight="1">
      <c r="A2" s="31"/>
      <c r="B2" s="31"/>
      <c r="C2" s="31"/>
      <c r="D2" s="31"/>
      <c r="E2" s="31"/>
      <c r="F2" s="31"/>
      <c r="G2" s="31"/>
      <c r="H2" s="31"/>
      <c r="I2" s="31"/>
      <c r="J2" s="31"/>
    </row>
    <row r="3" spans="1:10" ht="14.25" customHeight="1">
      <c r="A3" s="493" t="s">
        <v>30</v>
      </c>
      <c r="B3" s="493"/>
      <c r="C3" s="493"/>
      <c r="D3" s="493"/>
      <c r="E3" s="493"/>
      <c r="F3" s="493"/>
      <c r="G3" s="493"/>
      <c r="H3" s="493"/>
      <c r="I3" s="493"/>
      <c r="J3" s="493"/>
    </row>
    <row r="4" spans="1:10" ht="14.25" customHeight="1">
      <c r="A4" s="495" t="s">
        <v>176</v>
      </c>
      <c r="B4" s="491" t="s">
        <v>173</v>
      </c>
      <c r="C4" s="491"/>
      <c r="D4" s="491" t="s">
        <v>174</v>
      </c>
      <c r="E4" s="491"/>
      <c r="F4" s="491" t="s">
        <v>175</v>
      </c>
      <c r="G4" s="491"/>
      <c r="H4" s="546" t="s">
        <v>455</v>
      </c>
      <c r="I4" s="546"/>
      <c r="J4" s="546"/>
    </row>
    <row r="5" spans="1:10" ht="14.25" customHeight="1">
      <c r="A5" s="548"/>
      <c r="B5" s="501" t="s">
        <v>177</v>
      </c>
      <c r="C5" s="501"/>
      <c r="D5" s="492" t="s">
        <v>385</v>
      </c>
      <c r="E5" s="492"/>
      <c r="F5" s="501" t="s">
        <v>383</v>
      </c>
      <c r="G5" s="501"/>
      <c r="H5" s="60" t="s">
        <v>173</v>
      </c>
      <c r="I5" s="60" t="s">
        <v>168</v>
      </c>
      <c r="J5" s="64" t="s">
        <v>168</v>
      </c>
    </row>
    <row r="6" spans="1:10" ht="14.25" customHeight="1">
      <c r="A6" s="496"/>
      <c r="B6" s="63">
        <v>2016</v>
      </c>
      <c r="C6" s="63">
        <v>2017</v>
      </c>
      <c r="D6" s="63">
        <v>2016</v>
      </c>
      <c r="E6" s="63">
        <v>2017</v>
      </c>
      <c r="F6" s="63">
        <v>2016</v>
      </c>
      <c r="G6" s="63">
        <v>2017</v>
      </c>
      <c r="H6" s="110" t="s">
        <v>177</v>
      </c>
      <c r="I6" s="110" t="s">
        <v>206</v>
      </c>
      <c r="J6" s="110" t="s">
        <v>179</v>
      </c>
    </row>
    <row r="7" spans="1:10" ht="14.25" customHeight="1">
      <c r="A7" s="61" t="s">
        <v>96</v>
      </c>
      <c r="B7" s="41">
        <v>1002.885</v>
      </c>
      <c r="C7" s="41">
        <v>435.335</v>
      </c>
      <c r="D7" s="41">
        <v>2555.727</v>
      </c>
      <c r="E7" s="41">
        <v>1229.67</v>
      </c>
      <c r="F7" s="97">
        <f>D7/B7*1000</f>
        <v>2548.374938302996</v>
      </c>
      <c r="G7" s="97">
        <f>E7/C7*1000</f>
        <v>2824.652279279176</v>
      </c>
      <c r="H7" s="103">
        <f aca="true" t="shared" si="0" ref="H7:H13">(C7/B7-1)*100</f>
        <v>-56.59173285072565</v>
      </c>
      <c r="I7" s="103">
        <f aca="true" t="shared" si="1" ref="I7:I13">(E7/D7-1)*100</f>
        <v>-51.88570610241234</v>
      </c>
      <c r="J7" s="103">
        <f>(G7/F7-1)*100</f>
        <v>10.841314471572927</v>
      </c>
    </row>
    <row r="8" spans="1:10" ht="14.25" customHeight="1">
      <c r="A8" s="34" t="s">
        <v>97</v>
      </c>
      <c r="B8" s="41">
        <v>254.028</v>
      </c>
      <c r="C8" s="41">
        <v>714.694</v>
      </c>
      <c r="D8" s="41">
        <v>573.242</v>
      </c>
      <c r="E8" s="41">
        <v>2173.598</v>
      </c>
      <c r="F8" s="97">
        <f aca="true" t="shared" si="2" ref="F8:F18">D8/B8*1000</f>
        <v>2256.609507613334</v>
      </c>
      <c r="G8" s="97">
        <f>E8/C8*1000</f>
        <v>3041.298793609573</v>
      </c>
      <c r="H8" s="103">
        <f t="shared" si="0"/>
        <v>181.34457618845167</v>
      </c>
      <c r="I8" s="103">
        <f t="shared" si="1"/>
        <v>279.1763339043546</v>
      </c>
      <c r="J8" s="103">
        <f>(G8/F8-1)*100</f>
        <v>34.772931840837316</v>
      </c>
    </row>
    <row r="9" spans="1:10" ht="14.25" customHeight="1">
      <c r="A9" s="34" t="s">
        <v>98</v>
      </c>
      <c r="B9" s="41">
        <v>2318.948</v>
      </c>
      <c r="C9" s="41">
        <v>372.6184</v>
      </c>
      <c r="D9" s="41">
        <v>5203.13475</v>
      </c>
      <c r="E9" s="41">
        <v>1066.977</v>
      </c>
      <c r="F9" s="97">
        <f t="shared" si="2"/>
        <v>2243.7479193151376</v>
      </c>
      <c r="G9" s="97">
        <f>E9/C9*1000</f>
        <v>2863.4576285014373</v>
      </c>
      <c r="H9" s="103">
        <f t="shared" si="0"/>
        <v>-83.93157586974783</v>
      </c>
      <c r="I9" s="103">
        <f t="shared" si="1"/>
        <v>-79.49357356159187</v>
      </c>
      <c r="J9" s="103">
        <f>(G9/F9-1)*100</f>
        <v>27.619399837725744</v>
      </c>
    </row>
    <row r="10" spans="1:10" ht="14.25" customHeight="1">
      <c r="A10" s="34" t="s">
        <v>99</v>
      </c>
      <c r="B10" s="41">
        <v>786.04</v>
      </c>
      <c r="C10" s="41">
        <v>103.869</v>
      </c>
      <c r="D10" s="41">
        <v>1605.148</v>
      </c>
      <c r="E10" s="41">
        <v>260.033</v>
      </c>
      <c r="F10" s="97">
        <f t="shared" si="2"/>
        <v>2042.0691058979185</v>
      </c>
      <c r="G10" s="97">
        <f>E10/C10*1000</f>
        <v>2503.4707179235384</v>
      </c>
      <c r="H10" s="103">
        <f t="shared" si="0"/>
        <v>-86.78578698285074</v>
      </c>
      <c r="I10" s="103">
        <f t="shared" si="1"/>
        <v>-83.80006080436196</v>
      </c>
      <c r="J10" s="103">
        <f>(G10/F10-1)*100</f>
        <v>22.594808897162032</v>
      </c>
    </row>
    <row r="11" spans="1:10" ht="14.25" customHeight="1">
      <c r="A11" s="34" t="s">
        <v>100</v>
      </c>
      <c r="B11" s="41">
        <v>621.4448000000001</v>
      </c>
      <c r="C11" s="41">
        <v>651.3</v>
      </c>
      <c r="D11" s="41">
        <v>1345.351</v>
      </c>
      <c r="E11" s="41">
        <v>2122.633</v>
      </c>
      <c r="F11" s="97">
        <f t="shared" si="2"/>
        <v>2164.876108063017</v>
      </c>
      <c r="G11" s="97">
        <f>E11/C11*1000</f>
        <v>3259.0710885920466</v>
      </c>
      <c r="H11" s="103">
        <f t="shared" si="0"/>
        <v>4.804159597119462</v>
      </c>
      <c r="I11" s="103">
        <f t="shared" si="1"/>
        <v>57.775405823461654</v>
      </c>
      <c r="J11" s="103">
        <f>(G11/F11-1)*100</f>
        <v>50.543076181298915</v>
      </c>
    </row>
    <row r="12" spans="1:10" ht="14.25" customHeight="1">
      <c r="A12" s="34" t="s">
        <v>101</v>
      </c>
      <c r="B12" s="41">
        <v>37.802</v>
      </c>
      <c r="C12" s="41">
        <v>89.368</v>
      </c>
      <c r="D12" s="41">
        <v>93.044</v>
      </c>
      <c r="E12" s="41">
        <v>112.646</v>
      </c>
      <c r="F12" s="97">
        <f t="shared" si="2"/>
        <v>2461.351251256547</v>
      </c>
      <c r="G12" s="97"/>
      <c r="H12" s="103">
        <f t="shared" si="0"/>
        <v>136.4107719168298</v>
      </c>
      <c r="I12" s="103">
        <f t="shared" si="1"/>
        <v>21.06745195821331</v>
      </c>
      <c r="J12" s="103"/>
    </row>
    <row r="13" spans="1:10" ht="14.25" customHeight="1">
      <c r="A13" s="34" t="s">
        <v>102</v>
      </c>
      <c r="B13" s="41">
        <v>53.62</v>
      </c>
      <c r="C13" s="41">
        <v>26.589</v>
      </c>
      <c r="D13" s="41">
        <v>104.042</v>
      </c>
      <c r="E13" s="41">
        <v>80.162</v>
      </c>
      <c r="F13" s="97">
        <f t="shared" si="2"/>
        <v>1940.3580753450208</v>
      </c>
      <c r="G13" s="97">
        <f>E13/C13*1000</f>
        <v>3014.8557674226186</v>
      </c>
      <c r="H13" s="103">
        <f t="shared" si="0"/>
        <v>-50.412159641924646</v>
      </c>
      <c r="I13" s="103">
        <f t="shared" si="1"/>
        <v>-22.95226927586935</v>
      </c>
      <c r="J13" s="103">
        <f>(G13/F13-1)*100</f>
        <v>55.37625790469309</v>
      </c>
    </row>
    <row r="14" spans="1:16" ht="14.25" customHeight="1">
      <c r="A14" s="34" t="s">
        <v>103</v>
      </c>
      <c r="B14" s="41">
        <v>51.988</v>
      </c>
      <c r="C14" s="41">
        <v>325.255</v>
      </c>
      <c r="D14" s="41">
        <v>73.34</v>
      </c>
      <c r="E14" s="41">
        <v>1018.2523</v>
      </c>
      <c r="F14" s="97">
        <f t="shared" si="2"/>
        <v>1410.7101638839733</v>
      </c>
      <c r="G14" s="97">
        <f>E14/C14*1000</f>
        <v>3130.627661373384</v>
      </c>
      <c r="H14" s="103">
        <f>(C14/B14-1)*100</f>
        <v>525.6347618681234</v>
      </c>
      <c r="I14" s="103">
        <f>(E14/D14-1)*100</f>
        <v>1288.3996454867738</v>
      </c>
      <c r="J14" s="103">
        <f>(G14/F14-1)*100</f>
        <v>121.9185585757833</v>
      </c>
      <c r="L14" s="68"/>
      <c r="M14" s="68"/>
      <c r="N14" s="68"/>
      <c r="O14" s="68"/>
      <c r="P14" s="68"/>
    </row>
    <row r="15" spans="1:10" ht="14.25" customHeight="1">
      <c r="A15" s="34" t="s">
        <v>104</v>
      </c>
      <c r="B15" s="41">
        <v>654.134</v>
      </c>
      <c r="C15" s="41"/>
      <c r="D15" s="41">
        <v>1974.818</v>
      </c>
      <c r="E15" s="41"/>
      <c r="F15" s="97">
        <f t="shared" si="2"/>
        <v>3018.9808204435176</v>
      </c>
      <c r="G15" s="97"/>
      <c r="H15" s="103"/>
      <c r="I15" s="103"/>
      <c r="J15" s="103"/>
    </row>
    <row r="16" spans="1:10" ht="14.25" customHeight="1">
      <c r="A16" s="34" t="s">
        <v>105</v>
      </c>
      <c r="B16" s="41">
        <v>116.633</v>
      </c>
      <c r="C16" s="41"/>
      <c r="D16" s="41">
        <v>251.4586</v>
      </c>
      <c r="E16" s="41"/>
      <c r="F16" s="97">
        <f t="shared" si="2"/>
        <v>2155.9815832568825</v>
      </c>
      <c r="G16" s="97"/>
      <c r="H16" s="103"/>
      <c r="I16" s="103"/>
      <c r="J16" s="103"/>
    </row>
    <row r="17" spans="1:10" ht="14.25" customHeight="1">
      <c r="A17" s="34" t="s">
        <v>106</v>
      </c>
      <c r="B17" s="41">
        <v>474.265</v>
      </c>
      <c r="C17" s="41"/>
      <c r="D17" s="41">
        <v>1314.999</v>
      </c>
      <c r="E17" s="41"/>
      <c r="F17" s="97">
        <f t="shared" si="2"/>
        <v>2772.7093502577677</v>
      </c>
      <c r="G17" s="97"/>
      <c r="H17" s="103"/>
      <c r="I17" s="103"/>
      <c r="J17" s="103"/>
    </row>
    <row r="18" spans="1:10" ht="14.25" customHeight="1">
      <c r="A18" s="34" t="s">
        <v>107</v>
      </c>
      <c r="B18" s="41">
        <v>216.904</v>
      </c>
      <c r="C18" s="41"/>
      <c r="D18" s="41">
        <v>550.03</v>
      </c>
      <c r="E18" s="41"/>
      <c r="F18" s="97">
        <f t="shared" si="2"/>
        <v>2535.822299266035</v>
      </c>
      <c r="G18" s="97"/>
      <c r="H18" s="103"/>
      <c r="I18" s="103"/>
      <c r="J18" s="103"/>
    </row>
    <row r="19" spans="1:10" ht="14.25" customHeight="1">
      <c r="A19" s="34" t="s">
        <v>536</v>
      </c>
      <c r="B19" s="41">
        <f>SUM(B7:B14)</f>
        <v>5126.7558</v>
      </c>
      <c r="C19" s="41">
        <f>SUM(C7:C14)</f>
        <v>2719.0283999999997</v>
      </c>
      <c r="D19" s="41">
        <f>SUM(D7:D14)</f>
        <v>11553.02875</v>
      </c>
      <c r="E19" s="41">
        <f>SUM(E7:E14)</f>
        <v>8063.9713</v>
      </c>
      <c r="F19" s="97">
        <f>D19/B19*1000</f>
        <v>2253.47748180243</v>
      </c>
      <c r="G19" s="97">
        <f>E19/C19*1000</f>
        <v>2965.7547159124933</v>
      </c>
      <c r="H19" s="103">
        <f>(C19/B19-1)*100</f>
        <v>-46.963957206621785</v>
      </c>
      <c r="I19" s="103">
        <f>(E19/D19-1)*100</f>
        <v>-30.200370184312053</v>
      </c>
      <c r="J19" s="103">
        <f>(G19/F19-1)*100</f>
        <v>31.607914428341786</v>
      </c>
    </row>
    <row r="20" spans="1:10" ht="14.25" customHeight="1">
      <c r="A20" s="34" t="s">
        <v>279</v>
      </c>
      <c r="B20" s="41">
        <f>SUM(B7:B18)</f>
        <v>6588.6918000000005</v>
      </c>
      <c r="C20" s="41"/>
      <c r="D20" s="41">
        <f>SUM(D7:D18)</f>
        <v>15644.33435</v>
      </c>
      <c r="E20" s="41"/>
      <c r="F20" s="97">
        <f>D20/B20*1000</f>
        <v>2374.4219375992056</v>
      </c>
      <c r="G20" s="97"/>
      <c r="H20" s="103"/>
      <c r="I20" s="103"/>
      <c r="J20" s="103"/>
    </row>
    <row r="21" spans="1:10" ht="14.25" customHeight="1">
      <c r="A21" s="75" t="s">
        <v>396</v>
      </c>
      <c r="B21" s="98"/>
      <c r="C21" s="98"/>
      <c r="D21" s="98"/>
      <c r="E21" s="98"/>
      <c r="F21" s="98"/>
      <c r="G21" s="98"/>
      <c r="H21" s="98"/>
      <c r="I21" s="98"/>
      <c r="J21" s="99"/>
    </row>
    <row r="22" spans="1:10" ht="14.25" customHeight="1">
      <c r="A22" s="101"/>
      <c r="B22" s="12"/>
      <c r="C22" s="12"/>
      <c r="D22" s="12"/>
      <c r="E22" s="12"/>
      <c r="F22" s="12"/>
      <c r="G22" s="12"/>
      <c r="H22" s="12"/>
      <c r="I22" s="12"/>
      <c r="J22" s="12"/>
    </row>
    <row r="23" spans="1:10" ht="14.25" customHeight="1">
      <c r="A23" s="490" t="s">
        <v>343</v>
      </c>
      <c r="B23" s="490"/>
      <c r="C23" s="490"/>
      <c r="D23" s="490"/>
      <c r="E23" s="490"/>
      <c r="F23" s="490"/>
      <c r="G23" s="490"/>
      <c r="H23" s="490"/>
      <c r="I23" s="490"/>
      <c r="J23" s="490"/>
    </row>
    <row r="24" spans="1:10" ht="14.25" customHeight="1">
      <c r="A24" s="78"/>
      <c r="B24" s="78"/>
      <c r="C24" s="78"/>
      <c r="D24" s="78"/>
      <c r="E24" s="78"/>
      <c r="F24" s="78"/>
      <c r="G24" s="78"/>
      <c r="H24" s="78"/>
      <c r="I24" s="78"/>
      <c r="J24" s="78"/>
    </row>
    <row r="25" spans="1:10" ht="14.25" customHeight="1">
      <c r="A25" s="493" t="s">
        <v>32</v>
      </c>
      <c r="B25" s="493"/>
      <c r="C25" s="493"/>
      <c r="D25" s="493"/>
      <c r="E25" s="493"/>
      <c r="F25" s="493"/>
      <c r="G25" s="493"/>
      <c r="H25" s="493"/>
      <c r="I25" s="493"/>
      <c r="J25" s="493"/>
    </row>
    <row r="26" spans="1:10" ht="14.25" customHeight="1">
      <c r="A26" s="495" t="s">
        <v>176</v>
      </c>
      <c r="B26" s="491" t="s">
        <v>173</v>
      </c>
      <c r="C26" s="491"/>
      <c r="D26" s="491" t="s">
        <v>174</v>
      </c>
      <c r="E26" s="491"/>
      <c r="F26" s="491" t="s">
        <v>175</v>
      </c>
      <c r="G26" s="491"/>
      <c r="H26" s="546" t="s">
        <v>455</v>
      </c>
      <c r="I26" s="546"/>
      <c r="J26" s="546"/>
    </row>
    <row r="27" spans="1:10" ht="14.25" customHeight="1">
      <c r="A27" s="548"/>
      <c r="B27" s="501" t="s">
        <v>177</v>
      </c>
      <c r="C27" s="501"/>
      <c r="D27" s="492" t="s">
        <v>385</v>
      </c>
      <c r="E27" s="492"/>
      <c r="F27" s="501" t="s">
        <v>383</v>
      </c>
      <c r="G27" s="501"/>
      <c r="H27" s="60" t="s">
        <v>173</v>
      </c>
      <c r="I27" s="60" t="s">
        <v>168</v>
      </c>
      <c r="J27" s="64" t="s">
        <v>168</v>
      </c>
    </row>
    <row r="28" spans="1:10" ht="14.25" customHeight="1">
      <c r="A28" s="496"/>
      <c r="B28" s="63">
        <v>2016</v>
      </c>
      <c r="C28" s="63">
        <v>2017</v>
      </c>
      <c r="D28" s="63">
        <v>2016</v>
      </c>
      <c r="E28" s="63">
        <v>2017</v>
      </c>
      <c r="F28" s="63">
        <v>2016</v>
      </c>
      <c r="G28" s="63">
        <v>2017</v>
      </c>
      <c r="H28" s="110" t="s">
        <v>177</v>
      </c>
      <c r="I28" s="110" t="s">
        <v>206</v>
      </c>
      <c r="J28" s="110" t="s">
        <v>179</v>
      </c>
    </row>
    <row r="29" spans="1:10" ht="14.25" customHeight="1">
      <c r="A29" s="61" t="s">
        <v>96</v>
      </c>
      <c r="B29" s="41">
        <v>16.432</v>
      </c>
      <c r="C29" s="41">
        <v>15.31</v>
      </c>
      <c r="D29" s="41">
        <v>30.622</v>
      </c>
      <c r="E29" s="41">
        <v>42.316</v>
      </c>
      <c r="F29" s="97">
        <f aca="true" t="shared" si="3" ref="F29:G31">D29/B29*1000</f>
        <v>1863.5589094449856</v>
      </c>
      <c r="G29" s="97">
        <f t="shared" si="3"/>
        <v>2763.945133899412</v>
      </c>
      <c r="H29" s="103">
        <f aca="true" t="shared" si="4" ref="H29:H36">(C29/B29-1)*100</f>
        <v>-6.82814021421615</v>
      </c>
      <c r="I29" s="103">
        <f aca="true" t="shared" si="5" ref="I29:I36">(E29/D29-1)*100</f>
        <v>38.18823068382209</v>
      </c>
      <c r="J29" s="103">
        <f>(G29/F29-1)*100</f>
        <v>48.31541519246012</v>
      </c>
    </row>
    <row r="30" spans="1:10" ht="14.25" customHeight="1">
      <c r="A30" s="34" t="s">
        <v>97</v>
      </c>
      <c r="B30" s="41">
        <v>230.199</v>
      </c>
      <c r="C30" s="41">
        <v>108.994</v>
      </c>
      <c r="D30" s="41">
        <v>505.55</v>
      </c>
      <c r="E30" s="41">
        <v>278.691</v>
      </c>
      <c r="F30" s="97">
        <v>4814.4098092615595</v>
      </c>
      <c r="G30" s="97">
        <f>E30/C30*1000</f>
        <v>2556.938914068664</v>
      </c>
      <c r="H30" s="103">
        <f t="shared" si="4"/>
        <v>-52.65227042689151</v>
      </c>
      <c r="I30" s="103">
        <f t="shared" si="5"/>
        <v>-44.873701908812194</v>
      </c>
      <c r="J30" s="103">
        <f>(G30/F30-1)*100</f>
        <v>-46.88987819130315</v>
      </c>
    </row>
    <row r="31" spans="1:10" ht="14.25" customHeight="1">
      <c r="A31" s="34" t="s">
        <v>98</v>
      </c>
      <c r="B31" s="41">
        <v>11.879</v>
      </c>
      <c r="C31" s="41">
        <v>7.00095</v>
      </c>
      <c r="D31" s="41">
        <v>8.54</v>
      </c>
      <c r="E31" s="41">
        <v>7.109699999999999</v>
      </c>
      <c r="F31" s="97">
        <f t="shared" si="3"/>
        <v>718.9157336476134</v>
      </c>
      <c r="G31" s="97">
        <f>E31/C31*1000</f>
        <v>1015.5336061534506</v>
      </c>
      <c r="H31" s="103">
        <f t="shared" si="4"/>
        <v>-41.06448354238572</v>
      </c>
      <c r="I31" s="103">
        <f t="shared" si="5"/>
        <v>-16.74824355971897</v>
      </c>
      <c r="J31" s="103">
        <f>(G31/F31-1)*100</f>
        <v>41.25905980675457</v>
      </c>
    </row>
    <row r="32" spans="1:10" ht="14.25" customHeight="1">
      <c r="A32" s="34" t="s">
        <v>99</v>
      </c>
      <c r="B32" s="41">
        <v>407.777</v>
      </c>
      <c r="C32" s="41">
        <v>320.3</v>
      </c>
      <c r="D32" s="41">
        <v>893.063</v>
      </c>
      <c r="E32" s="41">
        <v>873.594</v>
      </c>
      <c r="F32" s="97">
        <f>D32/B32*1000</f>
        <v>2190.076929302045</v>
      </c>
      <c r="G32" s="97">
        <f>E32/C32*1000</f>
        <v>2727.42428972838</v>
      </c>
      <c r="H32" s="103">
        <f t="shared" si="4"/>
        <v>-21.45216625753782</v>
      </c>
      <c r="I32" s="103">
        <f t="shared" si="5"/>
        <v>-2.180025373349914</v>
      </c>
      <c r="J32" s="103">
        <f>(G32/F32-1)*100</f>
        <v>24.535547278587245</v>
      </c>
    </row>
    <row r="33" spans="1:10" ht="14.25" customHeight="1">
      <c r="A33" s="34" t="s">
        <v>100</v>
      </c>
      <c r="B33" s="41">
        <v>313.7704943</v>
      </c>
      <c r="C33" s="41">
        <v>125.839</v>
      </c>
      <c r="D33" s="41">
        <v>660.2511800000001</v>
      </c>
      <c r="E33" s="41">
        <v>288.649</v>
      </c>
      <c r="F33" s="97">
        <f aca="true" t="shared" si="6" ref="F33:F39">D33/B33*1000</f>
        <v>2104.248780539337</v>
      </c>
      <c r="G33" s="97">
        <f>E33/C33*1000</f>
        <v>2293.7960409729894</v>
      </c>
      <c r="H33" s="103">
        <f t="shared" si="4"/>
        <v>-59.89457189697266</v>
      </c>
      <c r="I33" s="103">
        <f t="shared" si="5"/>
        <v>-56.281941063702455</v>
      </c>
      <c r="J33" s="103">
        <f>(G33/F33-1)*100</f>
        <v>9.007835108977446</v>
      </c>
    </row>
    <row r="34" spans="1:10" ht="14.25" customHeight="1">
      <c r="A34" s="34" t="s">
        <v>101</v>
      </c>
      <c r="B34" s="41">
        <v>652.229</v>
      </c>
      <c r="C34" s="41">
        <v>14.78</v>
      </c>
      <c r="D34" s="41">
        <v>1316.402</v>
      </c>
      <c r="E34" s="41">
        <v>8.186</v>
      </c>
      <c r="F34" s="97">
        <f t="shared" si="6"/>
        <v>2018.3125865301909</v>
      </c>
      <c r="G34" s="97"/>
      <c r="H34" s="103">
        <f t="shared" si="4"/>
        <v>-97.73392474115687</v>
      </c>
      <c r="I34" s="103">
        <f t="shared" si="5"/>
        <v>-99.37815348199106</v>
      </c>
      <c r="J34" s="103"/>
    </row>
    <row r="35" spans="1:10" ht="14.25" customHeight="1">
      <c r="A35" s="34" t="s">
        <v>102</v>
      </c>
      <c r="B35" s="41">
        <v>11.098</v>
      </c>
      <c r="C35" s="41">
        <v>14.211</v>
      </c>
      <c r="D35" s="41">
        <v>11.431</v>
      </c>
      <c r="E35" s="41">
        <v>12.09</v>
      </c>
      <c r="F35" s="97">
        <f t="shared" si="6"/>
        <v>1030.0054063795276</v>
      </c>
      <c r="G35" s="97"/>
      <c r="H35" s="103">
        <f t="shared" si="4"/>
        <v>28.050099116957995</v>
      </c>
      <c r="I35" s="103">
        <f t="shared" si="5"/>
        <v>5.765024932201923</v>
      </c>
      <c r="J35" s="103"/>
    </row>
    <row r="36" spans="1:10" ht="14.25" customHeight="1">
      <c r="A36" s="34" t="s">
        <v>103</v>
      </c>
      <c r="B36" s="41">
        <v>123.086</v>
      </c>
      <c r="C36" s="41">
        <v>432.48215</v>
      </c>
      <c r="D36" s="41">
        <v>259.656</v>
      </c>
      <c r="E36" s="41">
        <v>1292.23033</v>
      </c>
      <c r="F36" s="97">
        <f t="shared" si="6"/>
        <v>2109.5494207302213</v>
      </c>
      <c r="G36" s="97">
        <f>E36/C36*1000</f>
        <v>2987.9391091632338</v>
      </c>
      <c r="H36" s="103">
        <f t="shared" si="4"/>
        <v>251.3658336447687</v>
      </c>
      <c r="I36" s="103">
        <f t="shared" si="5"/>
        <v>397.67012123732945</v>
      </c>
      <c r="J36" s="103">
        <f>(G36/F36-1)*100</f>
        <v>41.63873478389321</v>
      </c>
    </row>
    <row r="37" spans="1:10" ht="14.25" customHeight="1">
      <c r="A37" s="34" t="s">
        <v>104</v>
      </c>
      <c r="B37" s="41">
        <v>11.875</v>
      </c>
      <c r="C37" s="41"/>
      <c r="D37" s="41">
        <v>3.579</v>
      </c>
      <c r="E37" s="41"/>
      <c r="F37" s="97">
        <f t="shared" si="6"/>
        <v>301.38947368421054</v>
      </c>
      <c r="G37" s="97"/>
      <c r="H37" s="103"/>
      <c r="I37" s="103"/>
      <c r="J37" s="103"/>
    </row>
    <row r="38" spans="1:10" ht="14.25" customHeight="1">
      <c r="A38" s="34" t="s">
        <v>105</v>
      </c>
      <c r="B38" s="41">
        <v>20.037</v>
      </c>
      <c r="C38" s="41"/>
      <c r="D38" s="41">
        <v>62.629</v>
      </c>
      <c r="E38" s="41"/>
      <c r="F38" s="97">
        <f t="shared" si="6"/>
        <v>3125.6675150970705</v>
      </c>
      <c r="G38" s="97"/>
      <c r="H38" s="103"/>
      <c r="I38" s="103"/>
      <c r="J38" s="103"/>
    </row>
    <row r="39" spans="1:10" ht="14.25" customHeight="1">
      <c r="A39" s="34" t="s">
        <v>106</v>
      </c>
      <c r="B39" s="41">
        <v>10.045</v>
      </c>
      <c r="C39" s="41"/>
      <c r="D39" s="41">
        <v>3.228</v>
      </c>
      <c r="E39" s="41"/>
      <c r="F39" s="97">
        <f t="shared" si="6"/>
        <v>321.35390741662525</v>
      </c>
      <c r="G39" s="97"/>
      <c r="H39" s="103"/>
      <c r="I39" s="103"/>
      <c r="J39" s="103"/>
    </row>
    <row r="40" spans="1:10" ht="14.25" customHeight="1">
      <c r="A40" s="34" t="s">
        <v>107</v>
      </c>
      <c r="B40" s="41">
        <v>4.721</v>
      </c>
      <c r="C40" s="41"/>
      <c r="D40" s="41">
        <v>4.856</v>
      </c>
      <c r="E40" s="41"/>
      <c r="F40" s="97">
        <f>D40/B40*1000</f>
        <v>1028.595636517687</v>
      </c>
      <c r="G40" s="97"/>
      <c r="H40" s="103"/>
      <c r="I40" s="103"/>
      <c r="J40" s="103"/>
    </row>
    <row r="41" spans="1:10" ht="14.25" customHeight="1">
      <c r="A41" s="34" t="s">
        <v>537</v>
      </c>
      <c r="B41" s="41">
        <f>SUM(B29:B36)</f>
        <v>1766.4704943</v>
      </c>
      <c r="C41" s="41">
        <f>SUM(C29:C36)</f>
        <v>1038.9171000000001</v>
      </c>
      <c r="D41" s="41">
        <f>SUM(D29:D36)</f>
        <v>3685.5151800000003</v>
      </c>
      <c r="E41" s="41">
        <f>SUM(E29:E36)</f>
        <v>2802.86603</v>
      </c>
      <c r="F41" s="97">
        <f>D41/B41*1000</f>
        <v>2086.372340716883</v>
      </c>
      <c r="G41" s="97">
        <f>E41/C41*1000</f>
        <v>2697.8726502817212</v>
      </c>
      <c r="H41" s="103">
        <f>(C41/B41-1)*100</f>
        <v>-41.18684102834719</v>
      </c>
      <c r="I41" s="103">
        <f>(E41/D41-1)*100</f>
        <v>-23.949138909800936</v>
      </c>
      <c r="J41" s="103">
        <f>(G41/F41-1)*100</f>
        <v>29.30926075039535</v>
      </c>
    </row>
    <row r="42" spans="1:10" ht="14.25" customHeight="1">
      <c r="A42" s="34" t="s">
        <v>538</v>
      </c>
      <c r="B42" s="41">
        <f>B41+B19</f>
        <v>6893.2262943</v>
      </c>
      <c r="C42" s="41">
        <f>C41+C19</f>
        <v>3757.9455</v>
      </c>
      <c r="D42" s="41">
        <f>D41+D19</f>
        <v>15238.54393</v>
      </c>
      <c r="E42" s="41">
        <f>E41+E19</f>
        <v>10866.83733</v>
      </c>
      <c r="F42" s="97">
        <f>D42/B42*1000</f>
        <v>2210.6548195872715</v>
      </c>
      <c r="G42" s="97">
        <f>E42/C42*1000</f>
        <v>2891.696361748727</v>
      </c>
      <c r="H42" s="103">
        <f>(C42/B42-1)*100</f>
        <v>-45.48350308610294</v>
      </c>
      <c r="I42" s="103">
        <f>(E42/D42-1)*100</f>
        <v>-28.688479818557045</v>
      </c>
      <c r="J42" s="103">
        <f>(G42/F42-1)*100</f>
        <v>30.80723123877864</v>
      </c>
    </row>
    <row r="43" spans="1:10" ht="14.25" customHeight="1">
      <c r="A43" s="34" t="s">
        <v>277</v>
      </c>
      <c r="B43" s="41">
        <f>SUM(B29:B40)</f>
        <v>1813.1484943</v>
      </c>
      <c r="C43" s="41"/>
      <c r="D43" s="41">
        <f>SUM(D29:D40)</f>
        <v>3759.8071800000007</v>
      </c>
      <c r="E43" s="41"/>
      <c r="F43" s="97">
        <f>D43/B43*1000</f>
        <v>2073.6344495885014</v>
      </c>
      <c r="G43" s="97"/>
      <c r="H43" s="103"/>
      <c r="I43" s="103"/>
      <c r="J43" s="103"/>
    </row>
    <row r="44" spans="1:10" ht="12">
      <c r="A44" s="34" t="s">
        <v>420</v>
      </c>
      <c r="B44" s="41">
        <f>B19+B43</f>
        <v>6939.9042943</v>
      </c>
      <c r="C44" s="41"/>
      <c r="D44" s="41">
        <f>D19+D43</f>
        <v>15312.835930000001</v>
      </c>
      <c r="E44" s="41"/>
      <c r="F44" s="97">
        <f>D44/B44*1000</f>
        <v>2206.4909371411645</v>
      </c>
      <c r="G44" s="97"/>
      <c r="H44" s="103"/>
      <c r="I44" s="103"/>
      <c r="J44" s="103"/>
    </row>
    <row r="45" spans="1:10" ht="12">
      <c r="A45" s="75" t="s">
        <v>394</v>
      </c>
      <c r="B45" s="98"/>
      <c r="C45" s="98"/>
      <c r="D45" s="98"/>
      <c r="E45" s="98"/>
      <c r="F45" s="98"/>
      <c r="G45" s="112"/>
      <c r="H45" s="98"/>
      <c r="I45" s="98"/>
      <c r="J45" s="99"/>
    </row>
    <row r="46" ht="12">
      <c r="A46" s="101"/>
    </row>
    <row r="48" spans="1:10" ht="12.75">
      <c r="A48" s="463">
        <v>28</v>
      </c>
      <c r="B48" s="463"/>
      <c r="C48" s="463"/>
      <c r="D48" s="463"/>
      <c r="E48" s="463"/>
      <c r="F48" s="463"/>
      <c r="G48" s="463"/>
      <c r="H48" s="463"/>
      <c r="I48" s="463"/>
      <c r="J48" s="463"/>
    </row>
  </sheetData>
  <sheetProtection/>
  <mergeCells count="21">
    <mergeCell ref="A1:J1"/>
    <mergeCell ref="A3:J3"/>
    <mergeCell ref="B4:C4"/>
    <mergeCell ref="D4:E4"/>
    <mergeCell ref="F4:G4"/>
    <mergeCell ref="H4:J4"/>
    <mergeCell ref="A4:A6"/>
    <mergeCell ref="A48:J48"/>
    <mergeCell ref="B27:C27"/>
    <mergeCell ref="D27:E27"/>
    <mergeCell ref="F27:G27"/>
    <mergeCell ref="D5:E5"/>
    <mergeCell ref="F5:G5"/>
    <mergeCell ref="B26:C26"/>
    <mergeCell ref="D26:E26"/>
    <mergeCell ref="F26:G26"/>
    <mergeCell ref="B5:C5"/>
    <mergeCell ref="H26:J26"/>
    <mergeCell ref="A23:J23"/>
    <mergeCell ref="A25:J25"/>
    <mergeCell ref="A26:A28"/>
  </mergeCells>
  <printOptions horizontalCentered="1"/>
  <pageMargins left="0.3937007874015748" right="0.3937007874015748" top="0.984251968503937" bottom="0.7874015748031497" header="0.5118110236220472" footer="0.1968503937007874"/>
  <pageSetup horizontalDpi="600" verticalDpi="600" orientation="portrait" r:id="rId1"/>
  <ignoredErrors>
    <ignoredError sqref="E19 B19:D19 B20:D20 B41:E41 B43:E43" formulaRange="1"/>
  </ignoredErrors>
</worksheet>
</file>

<file path=xl/worksheets/sheet26.xml><?xml version="1.0" encoding="utf-8"?>
<worksheet xmlns="http://schemas.openxmlformats.org/spreadsheetml/2006/main" xmlns:r="http://schemas.openxmlformats.org/officeDocument/2006/relationships">
  <dimension ref="A3:AZ44"/>
  <sheetViews>
    <sheetView view="pageBreakPreview" zoomScaleNormal="93" zoomScaleSheetLayoutView="100" zoomScalePageLayoutView="93" workbookViewId="0" topLeftCell="A19">
      <selection activeCell="B15" sqref="B15:E15"/>
    </sheetView>
  </sheetViews>
  <sheetFormatPr defaultColWidth="10.90625" defaultRowHeight="18"/>
  <cols>
    <col min="1" max="1" width="7.2734375" style="136" customWidth="1"/>
    <col min="2" max="7" width="8.453125" style="136" customWidth="1"/>
    <col min="8" max="8" width="8.2734375" style="136" customWidth="1"/>
    <col min="9" max="37" width="7.99609375" style="136" customWidth="1"/>
    <col min="38" max="38" width="2.99609375" style="136" customWidth="1"/>
    <col min="39" max="42" width="4.0859375" style="49" customWidth="1"/>
    <col min="43" max="43" width="3.453125" style="49" customWidth="1"/>
    <col min="44" max="44" width="4.6328125" style="49" customWidth="1"/>
    <col min="45" max="45" width="3.72265625" style="136" customWidth="1"/>
    <col min="46" max="46" width="4.36328125" style="136" customWidth="1"/>
    <col min="47" max="47" width="4.36328125" style="49" customWidth="1"/>
    <col min="48" max="49" width="5.453125" style="136" customWidth="1"/>
    <col min="50" max="50" width="4.90625" style="136" customWidth="1"/>
    <col min="51" max="51" width="5.0859375" style="136" customWidth="1"/>
    <col min="52" max="52" width="5.453125" style="136" customWidth="1"/>
    <col min="53" max="16384" width="10.90625" style="136" customWidth="1"/>
  </cols>
  <sheetData>
    <row r="1" ht="15" customHeight="1"/>
    <row r="2" ht="15" customHeight="1"/>
    <row r="3" spans="39:52" ht="15" customHeight="1">
      <c r="AM3" s="113">
        <v>2004</v>
      </c>
      <c r="AN3" s="113">
        <v>2005</v>
      </c>
      <c r="AO3" s="49">
        <v>2006</v>
      </c>
      <c r="AP3" s="49">
        <v>2007</v>
      </c>
      <c r="AQ3" s="49">
        <v>2008</v>
      </c>
      <c r="AR3" s="49">
        <v>2009</v>
      </c>
      <c r="AS3" s="136">
        <v>2010</v>
      </c>
      <c r="AT3" s="136">
        <v>2011</v>
      </c>
      <c r="AU3" s="49">
        <v>2012</v>
      </c>
      <c r="AV3" s="136">
        <v>2013</v>
      </c>
      <c r="AW3" s="136">
        <v>2014</v>
      </c>
      <c r="AX3" s="136">
        <v>2015</v>
      </c>
      <c r="AY3" s="136">
        <v>2016</v>
      </c>
      <c r="AZ3" s="429">
        <v>2017</v>
      </c>
    </row>
    <row r="4" spans="38:52" ht="15" customHeight="1">
      <c r="AL4" s="137" t="s">
        <v>96</v>
      </c>
      <c r="AM4" s="56">
        <v>1784.5242319057768</v>
      </c>
      <c r="AN4" s="56">
        <v>2188.0293391746623</v>
      </c>
      <c r="AO4" s="55">
        <v>2505.8986854632035</v>
      </c>
      <c r="AP4" s="55">
        <v>2181.5287262231595</v>
      </c>
      <c r="AQ4" s="55">
        <v>5227</v>
      </c>
      <c r="AR4" s="55">
        <v>2311</v>
      </c>
      <c r="AS4" s="176">
        <v>2793</v>
      </c>
      <c r="AT4" s="176">
        <v>3453</v>
      </c>
      <c r="AU4" s="208">
        <v>3909.3901136113136</v>
      </c>
      <c r="AV4" s="176">
        <v>4208</v>
      </c>
      <c r="AW4" s="176">
        <v>4623.701298701299</v>
      </c>
      <c r="AX4" s="176">
        <v>3694.383356495097</v>
      </c>
      <c r="AY4" s="176">
        <v>2548</v>
      </c>
      <c r="AZ4" s="430">
        <v>2824.65</v>
      </c>
    </row>
    <row r="5" spans="38:52" ht="15" customHeight="1">
      <c r="AL5" s="137" t="s">
        <v>97</v>
      </c>
      <c r="AM5" s="56">
        <v>1889.0515658345325</v>
      </c>
      <c r="AN5" s="56">
        <v>2209.190157800425</v>
      </c>
      <c r="AO5" s="55">
        <v>2491.573421516291</v>
      </c>
      <c r="AP5" s="55">
        <v>2169.8038372172728</v>
      </c>
      <c r="AQ5" s="55">
        <v>4923</v>
      </c>
      <c r="AR5" s="55">
        <v>2676</v>
      </c>
      <c r="AS5" s="176">
        <v>2873</v>
      </c>
      <c r="AT5" s="176">
        <v>3555</v>
      </c>
      <c r="AU5" s="55">
        <v>3985</v>
      </c>
      <c r="AV5" s="176">
        <v>4012</v>
      </c>
      <c r="AW5" s="176">
        <v>4722.502522704339</v>
      </c>
      <c r="AX5" s="176">
        <v>4814</v>
      </c>
      <c r="AY5" s="176">
        <v>2257</v>
      </c>
      <c r="AZ5" s="430">
        <v>3041</v>
      </c>
    </row>
    <row r="6" spans="38:52" ht="15" customHeight="1">
      <c r="AL6" s="137" t="s">
        <v>98</v>
      </c>
      <c r="AM6" s="56">
        <v>1885.1179304099016</v>
      </c>
      <c r="AN6" s="56">
        <v>2246.36400316784</v>
      </c>
      <c r="AO6" s="55">
        <v>2650.2866814510176</v>
      </c>
      <c r="AP6" s="55">
        <v>2858.28034444223</v>
      </c>
      <c r="AQ6" s="55">
        <v>4804</v>
      </c>
      <c r="AR6" s="55">
        <v>3671</v>
      </c>
      <c r="AS6" s="176">
        <v>3335</v>
      </c>
      <c r="AT6" s="176">
        <v>3611</v>
      </c>
      <c r="AU6" s="55">
        <v>3830</v>
      </c>
      <c r="AV6" s="176">
        <v>3737</v>
      </c>
      <c r="AW6" s="176">
        <v>4883.26</v>
      </c>
      <c r="AX6" s="176">
        <v>2487</v>
      </c>
      <c r="AY6" s="176">
        <v>2244</v>
      </c>
      <c r="AZ6" s="430">
        <v>2863.46</v>
      </c>
    </row>
    <row r="7" spans="38:52" ht="15" customHeight="1">
      <c r="AL7" s="137" t="s">
        <v>99</v>
      </c>
      <c r="AM7" s="56">
        <v>1874.4294732511346</v>
      </c>
      <c r="AN7" s="56">
        <v>2244.945067182053</v>
      </c>
      <c r="AO7" s="55">
        <v>2144.9353260764487</v>
      </c>
      <c r="AP7" s="55">
        <v>2580.2903378160036</v>
      </c>
      <c r="AQ7" s="55">
        <v>4966</v>
      </c>
      <c r="AR7" s="55">
        <v>3610</v>
      </c>
      <c r="AS7" s="176">
        <v>3141</v>
      </c>
      <c r="AT7" s="176">
        <v>4056</v>
      </c>
      <c r="AU7" s="55">
        <v>4015</v>
      </c>
      <c r="AV7" s="176">
        <v>4048</v>
      </c>
      <c r="AW7" s="176">
        <v>4802</v>
      </c>
      <c r="AX7" s="176">
        <v>2552</v>
      </c>
      <c r="AY7" s="176">
        <v>2042.069</v>
      </c>
      <c r="AZ7" s="430">
        <v>2503</v>
      </c>
    </row>
    <row r="8" spans="38:52" ht="15" customHeight="1">
      <c r="AL8" s="137" t="s">
        <v>100</v>
      </c>
      <c r="AM8" s="56">
        <v>1921.1878110518767</v>
      </c>
      <c r="AN8" s="56">
        <v>2292.0426888367183</v>
      </c>
      <c r="AO8" s="55">
        <v>2450.318971748217</v>
      </c>
      <c r="AP8" s="55">
        <v>3249.316193536868</v>
      </c>
      <c r="AQ8" s="55">
        <v>5029.18</v>
      </c>
      <c r="AR8" s="55">
        <v>3249</v>
      </c>
      <c r="AS8" s="176">
        <v>3079</v>
      </c>
      <c r="AT8" s="176">
        <v>4115</v>
      </c>
      <c r="AU8" s="55">
        <v>4139</v>
      </c>
      <c r="AV8" s="176">
        <v>4125.46</v>
      </c>
      <c r="AW8" s="176">
        <v>4583.58</v>
      </c>
      <c r="AX8" s="176">
        <v>2828.06</v>
      </c>
      <c r="AY8" s="176">
        <v>2164.88</v>
      </c>
      <c r="AZ8" s="430">
        <v>3259</v>
      </c>
    </row>
    <row r="9" spans="38:52" ht="15" customHeight="1">
      <c r="AL9" s="137" t="s">
        <v>101</v>
      </c>
      <c r="AM9" s="56">
        <v>2388.463528194516</v>
      </c>
      <c r="AN9" s="56">
        <v>2223.547130303446</v>
      </c>
      <c r="AO9" s="55">
        <v>2616.8027868888225</v>
      </c>
      <c r="AP9" s="55">
        <v>3784.228574788483</v>
      </c>
      <c r="AQ9" s="55">
        <v>5038</v>
      </c>
      <c r="AR9" s="55">
        <v>2991.13</v>
      </c>
      <c r="AS9" s="176">
        <v>3310</v>
      </c>
      <c r="AT9" s="176">
        <v>4257</v>
      </c>
      <c r="AU9" s="55">
        <v>4145</v>
      </c>
      <c r="AV9" s="176">
        <v>4343.26</v>
      </c>
      <c r="AW9" s="176">
        <v>4430.93</v>
      </c>
      <c r="AX9" s="176">
        <v>2632</v>
      </c>
      <c r="AY9" s="176">
        <v>2461</v>
      </c>
      <c r="AZ9" s="430"/>
    </row>
    <row r="10" spans="38:52" ht="15" customHeight="1">
      <c r="AL10" s="137" t="s">
        <v>102</v>
      </c>
      <c r="AM10" s="56">
        <v>2188.326130837534</v>
      </c>
      <c r="AN10" s="56">
        <v>2154.7879630112793</v>
      </c>
      <c r="AO10" s="55">
        <v>2976.1592655938543</v>
      </c>
      <c r="AP10" s="55">
        <v>4258.0046324681525</v>
      </c>
      <c r="AQ10" s="55">
        <v>4275</v>
      </c>
      <c r="AR10" s="55">
        <v>2972</v>
      </c>
      <c r="AS10" s="176">
        <v>3742.17</v>
      </c>
      <c r="AT10" s="176">
        <v>4210</v>
      </c>
      <c r="AU10" s="55">
        <v>4228.3</v>
      </c>
      <c r="AV10" s="176">
        <v>4444.82</v>
      </c>
      <c r="AW10" s="176">
        <v>4900.329</v>
      </c>
      <c r="AY10" s="176">
        <v>1940</v>
      </c>
      <c r="AZ10" s="430">
        <v>3015</v>
      </c>
    </row>
    <row r="11" spans="38:52" ht="15" customHeight="1">
      <c r="AL11" s="137" t="s">
        <v>103</v>
      </c>
      <c r="AM11" s="56">
        <v>2222.0796421411746</v>
      </c>
      <c r="AN11" s="56">
        <v>2254.160251863897</v>
      </c>
      <c r="AO11" s="55">
        <v>3097.3652209160923</v>
      </c>
      <c r="AP11" s="55">
        <v>4505</v>
      </c>
      <c r="AQ11" s="55">
        <v>4732</v>
      </c>
      <c r="AR11" s="55">
        <v>2757</v>
      </c>
      <c r="AS11" s="176">
        <v>3783</v>
      </c>
      <c r="AT11" s="176">
        <v>4217</v>
      </c>
      <c r="AU11" s="55">
        <v>3954</v>
      </c>
      <c r="AV11" s="176">
        <v>4426.15</v>
      </c>
      <c r="AW11" s="176">
        <v>4240.81</v>
      </c>
      <c r="AX11" s="176">
        <v>1582</v>
      </c>
      <c r="AY11" s="176">
        <v>1410.71</v>
      </c>
      <c r="AZ11" s="430">
        <v>3131</v>
      </c>
    </row>
    <row r="12" spans="38:52" ht="15" customHeight="1">
      <c r="AL12" s="137" t="s">
        <v>104</v>
      </c>
      <c r="AM12" s="56">
        <v>2219.9581641669083</v>
      </c>
      <c r="AN12" s="56">
        <v>2355.4654991496905</v>
      </c>
      <c r="AO12" s="55">
        <v>2224.922904088594</v>
      </c>
      <c r="AP12" s="55">
        <v>2637</v>
      </c>
      <c r="AQ12" s="55">
        <v>4781</v>
      </c>
      <c r="AR12" s="55">
        <v>2350</v>
      </c>
      <c r="AS12" s="176">
        <v>3267</v>
      </c>
      <c r="AT12" s="176">
        <v>3939</v>
      </c>
      <c r="AU12" s="55">
        <v>4179</v>
      </c>
      <c r="AV12" s="176">
        <v>4416</v>
      </c>
      <c r="AW12" s="176">
        <v>4097.52</v>
      </c>
      <c r="AX12" s="176">
        <v>1418</v>
      </c>
      <c r="AY12" s="176">
        <v>3019</v>
      </c>
      <c r="AZ12" s="430"/>
    </row>
    <row r="13" spans="38:52" ht="15" customHeight="1">
      <c r="AL13" s="137" t="s">
        <v>105</v>
      </c>
      <c r="AM13" s="56">
        <v>2250.782214226587</v>
      </c>
      <c r="AN13" s="56">
        <v>2320.847529700813</v>
      </c>
      <c r="AO13" s="55">
        <v>2297.083081341696</v>
      </c>
      <c r="AP13" s="55">
        <v>5165.78</v>
      </c>
      <c r="AQ13" s="55">
        <v>4758</v>
      </c>
      <c r="AR13" s="55">
        <v>2733</v>
      </c>
      <c r="AS13" s="176">
        <v>3039</v>
      </c>
      <c r="AT13" s="176">
        <v>3908</v>
      </c>
      <c r="AU13" s="55">
        <v>3911</v>
      </c>
      <c r="AV13" s="176">
        <v>4498</v>
      </c>
      <c r="AW13" s="176">
        <v>5601.51</v>
      </c>
      <c r="AX13" s="176">
        <v>2004</v>
      </c>
      <c r="AY13" s="176">
        <v>2156</v>
      </c>
      <c r="AZ13" s="430"/>
    </row>
    <row r="14" spans="38:52" ht="15" customHeight="1">
      <c r="AL14" s="137" t="s">
        <v>106</v>
      </c>
      <c r="AM14" s="56">
        <v>2406.9032438240483</v>
      </c>
      <c r="AN14" s="56">
        <v>2730.9905861322954</v>
      </c>
      <c r="AO14" s="55">
        <v>2289.419669973679</v>
      </c>
      <c r="AP14" s="55">
        <v>4630</v>
      </c>
      <c r="AQ14" s="55">
        <v>3940</v>
      </c>
      <c r="AR14" s="55">
        <v>2495</v>
      </c>
      <c r="AS14" s="176">
        <v>3711</v>
      </c>
      <c r="AT14" s="176">
        <v>3802</v>
      </c>
      <c r="AU14" s="55">
        <v>3921.74</v>
      </c>
      <c r="AV14" s="176">
        <v>4513</v>
      </c>
      <c r="AW14" s="176">
        <v>3470</v>
      </c>
      <c r="AX14" s="176">
        <v>1948</v>
      </c>
      <c r="AY14" s="176">
        <v>2772.71</v>
      </c>
      <c r="AZ14" s="430"/>
    </row>
    <row r="15" spans="38:52" ht="15" customHeight="1">
      <c r="AL15" s="137" t="s">
        <v>107</v>
      </c>
      <c r="AM15" s="56">
        <v>2238.8063203873894</v>
      </c>
      <c r="AN15" s="56">
        <v>2814.951556170715</v>
      </c>
      <c r="AO15" s="55">
        <v>2710.673062874397</v>
      </c>
      <c r="AP15" s="55">
        <v>4670</v>
      </c>
      <c r="AQ15" s="55">
        <v>3266</v>
      </c>
      <c r="AR15" s="55">
        <v>2516</v>
      </c>
      <c r="AS15" s="176">
        <v>3404</v>
      </c>
      <c r="AT15" s="176">
        <v>3733</v>
      </c>
      <c r="AU15" s="55">
        <v>4002.57</v>
      </c>
      <c r="AV15" s="176">
        <v>4551</v>
      </c>
      <c r="AW15" s="176">
        <v>3306</v>
      </c>
      <c r="AX15" s="176">
        <v>2352</v>
      </c>
      <c r="AY15" s="176">
        <v>2536</v>
      </c>
      <c r="AZ15" s="430"/>
    </row>
    <row r="16" spans="39:52" ht="15" customHeight="1">
      <c r="AM16" s="56"/>
      <c r="AN16" s="56"/>
      <c r="AO16" s="55"/>
      <c r="AP16" s="55"/>
      <c r="AZ16" s="429"/>
    </row>
    <row r="17" ht="15" customHeight="1">
      <c r="AZ17" s="429"/>
    </row>
    <row r="18" ht="15" customHeight="1">
      <c r="AZ18" s="429"/>
    </row>
    <row r="19" ht="15" customHeight="1">
      <c r="AZ19" s="429"/>
    </row>
    <row r="20" ht="15" customHeight="1">
      <c r="AZ20" s="429"/>
    </row>
    <row r="21" ht="15" customHeight="1">
      <c r="AZ21" s="429"/>
    </row>
    <row r="22" ht="15" customHeight="1">
      <c r="AZ22" s="429"/>
    </row>
    <row r="23" ht="15" customHeight="1">
      <c r="AZ23" s="429"/>
    </row>
    <row r="24" ht="15" customHeight="1">
      <c r="AZ24" s="429"/>
    </row>
    <row r="25" spans="39:52" ht="15" customHeight="1">
      <c r="AM25" s="113">
        <v>2004</v>
      </c>
      <c r="AN25" s="113">
        <v>2005</v>
      </c>
      <c r="AO25" s="49">
        <v>2006</v>
      </c>
      <c r="AP25" s="49">
        <v>2007</v>
      </c>
      <c r="AQ25" s="49">
        <v>2008</v>
      </c>
      <c r="AR25" s="49">
        <v>2009</v>
      </c>
      <c r="AS25" s="136">
        <v>2010</v>
      </c>
      <c r="AT25" s="136">
        <v>2011</v>
      </c>
      <c r="AU25" s="49">
        <v>2012</v>
      </c>
      <c r="AV25" s="136">
        <v>2013</v>
      </c>
      <c r="AW25" s="136">
        <v>2014</v>
      </c>
      <c r="AX25" s="136">
        <v>2015</v>
      </c>
      <c r="AY25" s="136">
        <v>2016</v>
      </c>
      <c r="AZ25" s="429">
        <v>2017</v>
      </c>
    </row>
    <row r="26" spans="38:52" ht="15" customHeight="1">
      <c r="AL26" s="137" t="s">
        <v>96</v>
      </c>
      <c r="AM26" s="56">
        <v>2890.702087286528</v>
      </c>
      <c r="AN26" s="56">
        <v>2716.523853963406</v>
      </c>
      <c r="AO26" s="55">
        <v>3771.4891811624952</v>
      </c>
      <c r="AP26" s="55">
        <v>3292.62401881336</v>
      </c>
      <c r="AQ26" s="55">
        <v>2417</v>
      </c>
      <c r="AR26" s="55">
        <v>521</v>
      </c>
      <c r="AS26" s="176"/>
      <c r="AT26" s="176">
        <v>3299</v>
      </c>
      <c r="AU26" s="55">
        <v>3858.7991001903447</v>
      </c>
      <c r="AV26" s="176">
        <v>4245</v>
      </c>
      <c r="AW26" s="176">
        <v>967.873831775701</v>
      </c>
      <c r="AX26" s="176"/>
      <c r="AY26" s="176">
        <v>1863.55</v>
      </c>
      <c r="AZ26" s="430">
        <v>2764.03</v>
      </c>
    </row>
    <row r="27" spans="38:52" ht="15" customHeight="1">
      <c r="AL27" s="137" t="s">
        <v>97</v>
      </c>
      <c r="AM27" s="56">
        <v>2169.13626084315</v>
      </c>
      <c r="AN27" s="56">
        <v>2826.0851045704303</v>
      </c>
      <c r="AO27" s="55">
        <v>3946.428571428571</v>
      </c>
      <c r="AP27" s="55">
        <v>3042.8548982638076</v>
      </c>
      <c r="AQ27" s="55"/>
      <c r="AR27" s="55">
        <v>3366</v>
      </c>
      <c r="AS27" s="176">
        <v>3400</v>
      </c>
      <c r="AT27" s="176"/>
      <c r="AU27" s="55">
        <v>3507</v>
      </c>
      <c r="AV27" s="176"/>
      <c r="AW27" s="176">
        <v>3916.2284512323386</v>
      </c>
      <c r="AX27" s="176">
        <v>3146</v>
      </c>
      <c r="AY27" s="176">
        <v>2196</v>
      </c>
      <c r="AZ27" s="430">
        <v>2557</v>
      </c>
    </row>
    <row r="28" spans="38:52" ht="15" customHeight="1">
      <c r="AL28" s="137" t="s">
        <v>98</v>
      </c>
      <c r="AM28" s="56">
        <v>1891.6730737867244</v>
      </c>
      <c r="AN28" s="56">
        <v>2728.0786902219634</v>
      </c>
      <c r="AO28" s="55">
        <v>4076.5957446808516</v>
      </c>
      <c r="AP28" s="55">
        <v>2934.4037244837054</v>
      </c>
      <c r="AQ28" s="55">
        <v>4626</v>
      </c>
      <c r="AR28" s="55"/>
      <c r="AS28" s="176">
        <v>2968</v>
      </c>
      <c r="AT28" s="176">
        <v>3127</v>
      </c>
      <c r="AU28" s="55">
        <v>3579</v>
      </c>
      <c r="AV28" s="176"/>
      <c r="AW28" s="176">
        <v>1276.8395657418575</v>
      </c>
      <c r="AX28" s="176"/>
      <c r="AY28" s="176"/>
      <c r="AZ28" s="430">
        <v>1015.53</v>
      </c>
    </row>
    <row r="29" spans="38:52" ht="15" customHeight="1">
      <c r="AL29" s="137" t="s">
        <v>99</v>
      </c>
      <c r="AM29" s="56">
        <v>4069.767441860465</v>
      </c>
      <c r="AN29" s="56">
        <v>2863.433775796919</v>
      </c>
      <c r="AO29" s="55">
        <v>4037.440462247209</v>
      </c>
      <c r="AP29" s="55">
        <v>2793.3895430844573</v>
      </c>
      <c r="AQ29" s="55"/>
      <c r="AR29" s="55">
        <v>2760</v>
      </c>
      <c r="AS29" s="176">
        <v>2765</v>
      </c>
      <c r="AT29" s="176">
        <v>3649</v>
      </c>
      <c r="AU29" s="55">
        <v>3567</v>
      </c>
      <c r="AV29" s="176"/>
      <c r="AW29" s="176">
        <v>4275</v>
      </c>
      <c r="AX29" s="176">
        <v>3765</v>
      </c>
      <c r="AY29" s="176">
        <v>2190.077</v>
      </c>
      <c r="AZ29" s="430">
        <v>2727</v>
      </c>
    </row>
    <row r="30" spans="38:52" ht="15" customHeight="1">
      <c r="AL30" s="137" t="s">
        <v>100</v>
      </c>
      <c r="AM30" s="56">
        <v>2335.0192998802077</v>
      </c>
      <c r="AN30" s="56">
        <v>3422.981785473353</v>
      </c>
      <c r="AO30" s="55">
        <v>3977.0413003605086</v>
      </c>
      <c r="AP30" s="55">
        <v>2084.2572062084255</v>
      </c>
      <c r="AQ30" s="55">
        <v>4171.61</v>
      </c>
      <c r="AR30" s="55">
        <v>4243</v>
      </c>
      <c r="AS30" s="176">
        <v>2974</v>
      </c>
      <c r="AT30" s="176">
        <v>3627</v>
      </c>
      <c r="AU30" s="55">
        <v>3757</v>
      </c>
      <c r="AV30" s="176"/>
      <c r="AW30" s="176">
        <v>4065.82</v>
      </c>
      <c r="AX30" s="176">
        <v>3834.68</v>
      </c>
      <c r="AY30" s="176">
        <v>2104.25</v>
      </c>
      <c r="AZ30" s="430">
        <v>2294</v>
      </c>
    </row>
    <row r="31" spans="38:52" ht="15" customHeight="1">
      <c r="AL31" s="137" t="s">
        <v>101</v>
      </c>
      <c r="AM31" s="56">
        <v>1832.8809616130284</v>
      </c>
      <c r="AN31" s="56">
        <v>3406.219489395293</v>
      </c>
      <c r="AO31" s="55">
        <v>2556.034482758621</v>
      </c>
      <c r="AP31" s="55"/>
      <c r="AQ31" s="55">
        <v>3808</v>
      </c>
      <c r="AR31" s="55">
        <v>1980.29</v>
      </c>
      <c r="AS31" s="176">
        <v>2784</v>
      </c>
      <c r="AT31" s="176">
        <v>1561</v>
      </c>
      <c r="AU31" s="55">
        <v>3519</v>
      </c>
      <c r="AV31" s="176"/>
      <c r="AW31" s="176">
        <v>4696.09</v>
      </c>
      <c r="AX31" s="176">
        <v>3419</v>
      </c>
      <c r="AY31" s="176">
        <v>2018</v>
      </c>
      <c r="AZ31" s="430"/>
    </row>
    <row r="32" spans="38:52" ht="15" customHeight="1">
      <c r="AL32" s="137" t="s">
        <v>102</v>
      </c>
      <c r="AM32" s="56">
        <v>2667.565745111261</v>
      </c>
      <c r="AN32" s="56">
        <v>3955.6771545827637</v>
      </c>
      <c r="AO32" s="55">
        <v>4012.350202603673</v>
      </c>
      <c r="AP32" s="55">
        <v>5650</v>
      </c>
      <c r="AQ32" s="55">
        <v>3994</v>
      </c>
      <c r="AR32" s="55">
        <v>2508</v>
      </c>
      <c r="AS32" s="176">
        <v>3073.4</v>
      </c>
      <c r="AT32" s="176">
        <v>2943</v>
      </c>
      <c r="AU32" s="55"/>
      <c r="AV32" s="176">
        <v>1385.62</v>
      </c>
      <c r="AW32" s="176">
        <v>4641.06</v>
      </c>
      <c r="AX32" s="176">
        <v>3486</v>
      </c>
      <c r="AY32" s="176">
        <v>1030</v>
      </c>
      <c r="AZ32" s="430"/>
    </row>
    <row r="33" spans="38:52" ht="15" customHeight="1">
      <c r="AL33" s="137" t="s">
        <v>103</v>
      </c>
      <c r="AM33" s="56">
        <v>1890.3524820100013</v>
      </c>
      <c r="AN33" s="56">
        <v>3514.989293361884</v>
      </c>
      <c r="AO33" s="55">
        <v>4025.991586538462</v>
      </c>
      <c r="AP33" s="55">
        <v>8213</v>
      </c>
      <c r="AQ33" s="55">
        <v>4209</v>
      </c>
      <c r="AR33" s="55">
        <v>1697</v>
      </c>
      <c r="AS33" s="176">
        <v>3493</v>
      </c>
      <c r="AT33" s="176">
        <v>4251</v>
      </c>
      <c r="AU33" s="55">
        <v>3512</v>
      </c>
      <c r="AV33" s="176">
        <v>1310.42</v>
      </c>
      <c r="AW33" s="176">
        <v>4701.84</v>
      </c>
      <c r="AX33" s="176"/>
      <c r="AY33" s="176">
        <v>2109.55</v>
      </c>
      <c r="AZ33" s="430">
        <v>2988</v>
      </c>
    </row>
    <row r="34" spans="38:52" ht="15" customHeight="1">
      <c r="AL34" s="137" t="s">
        <v>104</v>
      </c>
      <c r="AM34" s="56">
        <v>2107.7034476315052</v>
      </c>
      <c r="AN34" s="56">
        <v>4490.566037735849</v>
      </c>
      <c r="AO34" s="55">
        <v>4029.8052866311327</v>
      </c>
      <c r="AP34" s="55"/>
      <c r="AQ34" s="55">
        <v>4710</v>
      </c>
      <c r="AR34" s="55">
        <v>5515</v>
      </c>
      <c r="AS34" s="176">
        <v>3565</v>
      </c>
      <c r="AT34" s="176"/>
      <c r="AU34" s="55"/>
      <c r="AV34" s="176">
        <v>2900.645</v>
      </c>
      <c r="AW34" s="176"/>
      <c r="AX34" s="176">
        <v>3927</v>
      </c>
      <c r="AY34" s="176"/>
      <c r="AZ34" s="430"/>
    </row>
    <row r="35" spans="38:52" ht="15" customHeight="1">
      <c r="AL35" s="137" t="s">
        <v>105</v>
      </c>
      <c r="AM35" s="56">
        <v>1889.011392870268</v>
      </c>
      <c r="AN35" s="56">
        <v>3423.9832635983266</v>
      </c>
      <c r="AO35" s="55">
        <v>2829.9224706862306</v>
      </c>
      <c r="AP35" s="55">
        <v>7141</v>
      </c>
      <c r="AQ35" s="55">
        <v>3964</v>
      </c>
      <c r="AR35" s="55"/>
      <c r="AS35" s="176">
        <v>3337</v>
      </c>
      <c r="AT35" s="176">
        <v>3620</v>
      </c>
      <c r="AU35" s="55"/>
      <c r="AV35" s="176"/>
      <c r="AW35" s="176">
        <v>3504.22</v>
      </c>
      <c r="AX35" s="176">
        <v>3705</v>
      </c>
      <c r="AY35" s="176">
        <v>3125.6</v>
      </c>
      <c r="AZ35" s="430"/>
    </row>
    <row r="36" spans="38:52" ht="15" customHeight="1">
      <c r="AL36" s="137" t="s">
        <v>106</v>
      </c>
      <c r="AM36" s="56">
        <v>1537.5385114318144</v>
      </c>
      <c r="AN36" s="56">
        <v>3533.1447225244833</v>
      </c>
      <c r="AO36" s="55">
        <v>2498.193277037365</v>
      </c>
      <c r="AP36" s="55"/>
      <c r="AQ36" s="55">
        <v>3978</v>
      </c>
      <c r="AR36" s="55">
        <v>2808</v>
      </c>
      <c r="AS36" s="176">
        <v>3029</v>
      </c>
      <c r="AT36" s="176">
        <v>3458.6</v>
      </c>
      <c r="AU36" s="55">
        <v>3954.62</v>
      </c>
      <c r="AV36" s="176">
        <v>1286</v>
      </c>
      <c r="AW36" s="176">
        <v>4847</v>
      </c>
      <c r="AX36" s="176">
        <v>2055</v>
      </c>
      <c r="AY36" s="176"/>
      <c r="AZ36" s="430"/>
    </row>
    <row r="37" spans="38:52" ht="15" customHeight="1">
      <c r="AL37" s="137" t="s">
        <v>107</v>
      </c>
      <c r="AM37" s="56">
        <v>1790.9365208309155</v>
      </c>
      <c r="AN37" s="56">
        <v>3766.089860352156</v>
      </c>
      <c r="AO37" s="55">
        <v>2541.4518059725797</v>
      </c>
      <c r="AP37" s="55"/>
      <c r="AQ37" s="55">
        <v>2845</v>
      </c>
      <c r="AR37" s="55">
        <v>2703</v>
      </c>
      <c r="AS37" s="176">
        <v>3215</v>
      </c>
      <c r="AT37" s="176"/>
      <c r="AU37" s="55"/>
      <c r="AV37" s="176"/>
      <c r="AW37" s="176"/>
      <c r="AY37" s="176">
        <v>1029</v>
      </c>
      <c r="AZ37" s="430"/>
    </row>
    <row r="38" spans="39:52" ht="15" customHeight="1">
      <c r="AM38" s="56">
        <v>2001.181717683833</v>
      </c>
      <c r="AN38" s="56">
        <v>3246.189357166705</v>
      </c>
      <c r="AO38" s="55">
        <v>2857.9779467361705</v>
      </c>
      <c r="AP38" s="55">
        <v>3328.407573916323</v>
      </c>
      <c r="AQ38" s="55"/>
      <c r="AS38" s="176"/>
      <c r="AY38" s="176"/>
      <c r="AZ38" s="429"/>
    </row>
    <row r="39" ht="15" customHeight="1">
      <c r="AZ39" s="429"/>
    </row>
    <row r="40" ht="15" customHeight="1">
      <c r="AZ40" s="429"/>
    </row>
    <row r="41" ht="15" customHeight="1">
      <c r="AZ41" s="429"/>
    </row>
    <row r="42" ht="15" customHeight="1">
      <c r="AZ42" s="429"/>
    </row>
    <row r="43" ht="15" customHeight="1">
      <c r="AZ43" s="429"/>
    </row>
    <row r="44" spans="1:8" ht="12.75">
      <c r="A44" s="558">
        <v>29</v>
      </c>
      <c r="B44" s="558"/>
      <c r="C44" s="558"/>
      <c r="D44" s="558"/>
      <c r="E44" s="558"/>
      <c r="F44" s="558"/>
      <c r="G44" s="558"/>
      <c r="H44" s="558"/>
    </row>
  </sheetData>
  <sheetProtection/>
  <mergeCells count="1">
    <mergeCell ref="A44:H44"/>
  </mergeCells>
  <printOptions horizontalCentered="1"/>
  <pageMargins left="0.5905511811023623" right="0.5905511811023623" top="1.062992125984252" bottom="0.7874015748031497" header="0.5118110236220472" footer="0.1968503937007874"/>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2:AV51"/>
  <sheetViews>
    <sheetView view="pageBreakPreview" zoomScaleSheetLayoutView="100" zoomScalePageLayoutView="0" workbookViewId="0" topLeftCell="A4">
      <selection activeCell="B15" sqref="B15:E15"/>
    </sheetView>
  </sheetViews>
  <sheetFormatPr defaultColWidth="10.90625" defaultRowHeight="18"/>
  <cols>
    <col min="1" max="1" width="9.90625" style="11" customWidth="1"/>
    <col min="2" max="32" width="6.36328125" style="11" customWidth="1"/>
    <col min="33" max="33" width="4.90625" style="11" customWidth="1"/>
    <col min="34" max="34" width="3.90625" style="11" customWidth="1"/>
    <col min="35" max="41" width="3.453125" style="11" customWidth="1"/>
    <col min="42" max="46" width="4.0859375" style="11" customWidth="1"/>
    <col min="47" max="47" width="6.6328125" style="11" customWidth="1"/>
    <col min="48" max="48" width="5.99609375" style="11" customWidth="1"/>
    <col min="49" max="16384" width="10.90625" style="11" customWidth="1"/>
  </cols>
  <sheetData>
    <row r="2" spans="1:32" ht="12">
      <c r="A2" s="490" t="s">
        <v>344</v>
      </c>
      <c r="B2" s="490"/>
      <c r="C2" s="490"/>
      <c r="D2" s="490"/>
      <c r="E2" s="490"/>
      <c r="F2" s="490"/>
      <c r="G2" s="490"/>
      <c r="H2" s="490"/>
      <c r="I2" s="490"/>
      <c r="J2" s="490"/>
      <c r="K2" s="58"/>
      <c r="L2" s="58"/>
      <c r="M2" s="58"/>
      <c r="N2" s="58"/>
      <c r="O2" s="58"/>
      <c r="P2" s="58"/>
      <c r="Q2" s="58"/>
      <c r="R2" s="58"/>
      <c r="S2" s="58"/>
      <c r="T2" s="58"/>
      <c r="U2" s="58"/>
      <c r="V2" s="58"/>
      <c r="W2" s="58"/>
      <c r="X2" s="58"/>
      <c r="Y2" s="58"/>
      <c r="Z2" s="58"/>
      <c r="AA2" s="58"/>
      <c r="AB2" s="58"/>
      <c r="AC2" s="58"/>
      <c r="AD2" s="58"/>
      <c r="AE2" s="58"/>
      <c r="AF2" s="58"/>
    </row>
    <row r="3" spans="1:32" ht="1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2" ht="12">
      <c r="A4" s="493" t="s">
        <v>34</v>
      </c>
      <c r="B4" s="493"/>
      <c r="C4" s="493"/>
      <c r="D4" s="493"/>
      <c r="E4" s="493"/>
      <c r="F4" s="493"/>
      <c r="G4" s="493"/>
      <c r="H4" s="493"/>
      <c r="I4" s="493"/>
      <c r="J4" s="493"/>
      <c r="K4" s="58"/>
      <c r="L4" s="58"/>
      <c r="M4" s="58"/>
      <c r="N4" s="58"/>
      <c r="O4" s="58"/>
      <c r="P4" s="58"/>
      <c r="Q4" s="58"/>
      <c r="R4" s="58"/>
      <c r="S4" s="58"/>
      <c r="T4" s="58"/>
      <c r="U4" s="58"/>
      <c r="V4" s="58"/>
      <c r="W4" s="58"/>
      <c r="X4" s="58"/>
      <c r="Y4" s="58"/>
      <c r="Z4" s="58"/>
      <c r="AA4" s="58"/>
      <c r="AB4" s="58"/>
      <c r="AC4" s="58"/>
      <c r="AD4" s="58"/>
      <c r="AE4" s="58"/>
      <c r="AF4" s="58"/>
    </row>
    <row r="5" spans="1:32" ht="18" customHeight="1">
      <c r="A5" s="495" t="s">
        <v>176</v>
      </c>
      <c r="B5" s="491" t="s">
        <v>173</v>
      </c>
      <c r="C5" s="491"/>
      <c r="D5" s="491" t="s">
        <v>174</v>
      </c>
      <c r="E5" s="491"/>
      <c r="F5" s="491" t="s">
        <v>175</v>
      </c>
      <c r="G5" s="491"/>
      <c r="H5" s="546" t="s">
        <v>455</v>
      </c>
      <c r="I5" s="546"/>
      <c r="J5" s="546"/>
      <c r="K5" s="58"/>
      <c r="L5" s="58"/>
      <c r="M5" s="58"/>
      <c r="N5" s="58"/>
      <c r="O5" s="58"/>
      <c r="P5" s="58"/>
      <c r="Q5" s="58"/>
      <c r="R5" s="58"/>
      <c r="S5" s="58"/>
      <c r="T5" s="58"/>
      <c r="U5" s="58"/>
      <c r="V5" s="58"/>
      <c r="W5" s="58"/>
      <c r="X5" s="58"/>
      <c r="Y5" s="58"/>
      <c r="Z5" s="58"/>
      <c r="AA5" s="58"/>
      <c r="AB5" s="58"/>
      <c r="AC5" s="58"/>
      <c r="AD5" s="58"/>
      <c r="AE5" s="58"/>
      <c r="AF5" s="58"/>
    </row>
    <row r="6" spans="1:32" ht="12">
      <c r="A6" s="548"/>
      <c r="B6" s="501" t="s">
        <v>177</v>
      </c>
      <c r="C6" s="501"/>
      <c r="D6" s="492" t="s">
        <v>382</v>
      </c>
      <c r="E6" s="492"/>
      <c r="F6" s="501" t="s">
        <v>383</v>
      </c>
      <c r="G6" s="501"/>
      <c r="H6" s="482" t="s">
        <v>173</v>
      </c>
      <c r="I6" s="60" t="s">
        <v>168</v>
      </c>
      <c r="J6" s="64" t="s">
        <v>168</v>
      </c>
      <c r="K6" s="58"/>
      <c r="L6" s="58"/>
      <c r="M6" s="58"/>
      <c r="N6" s="58"/>
      <c r="O6" s="58"/>
      <c r="P6" s="58"/>
      <c r="Q6" s="58"/>
      <c r="R6" s="58"/>
      <c r="S6" s="58"/>
      <c r="T6" s="58"/>
      <c r="U6" s="58"/>
      <c r="V6" s="58"/>
      <c r="W6" s="58"/>
      <c r="X6" s="58"/>
      <c r="Y6" s="58"/>
      <c r="Z6" s="58"/>
      <c r="AA6" s="58"/>
      <c r="AB6" s="58"/>
      <c r="AC6" s="58"/>
      <c r="AD6" s="58"/>
      <c r="AE6" s="58"/>
      <c r="AF6" s="58"/>
    </row>
    <row r="7" spans="1:32" ht="12">
      <c r="A7" s="496"/>
      <c r="B7" s="63">
        <v>2016</v>
      </c>
      <c r="C7" s="63">
        <v>2017</v>
      </c>
      <c r="D7" s="63">
        <v>2016</v>
      </c>
      <c r="E7" s="63">
        <v>2017</v>
      </c>
      <c r="F7" s="63">
        <v>2016</v>
      </c>
      <c r="G7" s="63">
        <v>2017</v>
      </c>
      <c r="H7" s="510"/>
      <c r="I7" s="110" t="s">
        <v>206</v>
      </c>
      <c r="J7" s="110" t="s">
        <v>179</v>
      </c>
      <c r="K7" s="138"/>
      <c r="L7" s="68"/>
      <c r="M7" s="68"/>
      <c r="N7" s="68"/>
      <c r="O7" s="68"/>
      <c r="P7" s="68"/>
      <c r="Q7" s="138"/>
      <c r="R7" s="138"/>
      <c r="S7" s="138"/>
      <c r="T7" s="138"/>
      <c r="U7" s="138"/>
      <c r="V7" s="138"/>
      <c r="W7" s="138"/>
      <c r="X7" s="138"/>
      <c r="Y7" s="138"/>
      <c r="Z7" s="138"/>
      <c r="AA7" s="138"/>
      <c r="AB7" s="138"/>
      <c r="AC7" s="138"/>
      <c r="AD7" s="138"/>
      <c r="AE7" s="138"/>
      <c r="AF7" s="138"/>
    </row>
    <row r="8" spans="1:32" ht="12">
      <c r="A8" s="61" t="s">
        <v>96</v>
      </c>
      <c r="B8" s="41">
        <v>131.9328</v>
      </c>
      <c r="C8" s="41">
        <v>300.941</v>
      </c>
      <c r="D8" s="41">
        <v>145.46093</v>
      </c>
      <c r="E8" s="41">
        <v>724.542</v>
      </c>
      <c r="F8" s="97">
        <f aca="true" t="shared" si="0" ref="F8:G14">D8/B8*1000</f>
        <v>1102.5380345145409</v>
      </c>
      <c r="G8" s="97"/>
      <c r="H8" s="103">
        <f aca="true" t="shared" si="1" ref="H8:H14">(C8/B8-1)*100</f>
        <v>128.10173057799125</v>
      </c>
      <c r="I8" s="103">
        <f aca="true" t="shared" si="2" ref="I8:I14">(E8/D8-1)*100</f>
        <v>398.10076148970046</v>
      </c>
      <c r="J8" s="103"/>
      <c r="K8" s="105"/>
      <c r="L8" s="105"/>
      <c r="M8" s="105"/>
      <c r="N8" s="105"/>
      <c r="O8" s="105"/>
      <c r="P8" s="105"/>
      <c r="Q8" s="105"/>
      <c r="R8" s="105"/>
      <c r="S8" s="105"/>
      <c r="T8" s="105"/>
      <c r="U8" s="105"/>
      <c r="V8" s="105"/>
      <c r="W8" s="105"/>
      <c r="X8" s="105"/>
      <c r="Y8" s="105"/>
      <c r="Z8" s="105"/>
      <c r="AA8" s="105"/>
      <c r="AB8" s="105"/>
      <c r="AC8" s="105"/>
      <c r="AD8" s="105"/>
      <c r="AE8" s="105"/>
      <c r="AF8" s="105"/>
    </row>
    <row r="9" spans="1:32" ht="12">
      <c r="A9" s="34" t="s">
        <v>97</v>
      </c>
      <c r="B9" s="41">
        <v>100.092</v>
      </c>
      <c r="C9" s="41">
        <v>74.898</v>
      </c>
      <c r="D9" s="41">
        <v>98.581</v>
      </c>
      <c r="E9" s="41">
        <v>67.862</v>
      </c>
      <c r="F9" s="97">
        <f t="shared" si="0"/>
        <v>984.9038884226512</v>
      </c>
      <c r="G9" s="97">
        <f t="shared" si="0"/>
        <v>906.0589067798874</v>
      </c>
      <c r="H9" s="103">
        <f t="shared" si="1"/>
        <v>-25.17084282460137</v>
      </c>
      <c r="I9" s="103">
        <f t="shared" si="2"/>
        <v>-31.161177103092896</v>
      </c>
      <c r="J9" s="103">
        <f aca="true" t="shared" si="3" ref="J9:J14">(G9/F9-1)*100</f>
        <v>-8.005347787694905</v>
      </c>
      <c r="K9" s="105"/>
      <c r="L9" s="105"/>
      <c r="M9" s="105"/>
      <c r="N9" s="105"/>
      <c r="O9" s="105"/>
      <c r="P9" s="105"/>
      <c r="Q9" s="105"/>
      <c r="R9" s="105"/>
      <c r="S9" s="105"/>
      <c r="T9" s="105"/>
      <c r="U9" s="105"/>
      <c r="V9" s="105"/>
      <c r="W9" s="105"/>
      <c r="X9" s="105"/>
      <c r="Y9" s="105"/>
      <c r="Z9" s="105"/>
      <c r="AA9" s="105"/>
      <c r="AB9" s="105"/>
      <c r="AC9" s="105"/>
      <c r="AD9" s="105"/>
      <c r="AE9" s="105"/>
      <c r="AF9" s="105"/>
    </row>
    <row r="10" spans="1:32" ht="12">
      <c r="A10" s="34" t="s">
        <v>98</v>
      </c>
      <c r="B10" s="41">
        <v>96.948</v>
      </c>
      <c r="C10" s="41">
        <v>562.825</v>
      </c>
      <c r="D10" s="41">
        <v>115.921</v>
      </c>
      <c r="E10" s="41">
        <v>1097.61554</v>
      </c>
      <c r="F10" s="97">
        <f t="shared" si="0"/>
        <v>1195.7028510129142</v>
      </c>
      <c r="G10" s="97">
        <f t="shared" si="0"/>
        <v>1950.1897392617598</v>
      </c>
      <c r="H10" s="103">
        <f t="shared" si="1"/>
        <v>480.54317778602973</v>
      </c>
      <c r="I10" s="103">
        <f t="shared" si="2"/>
        <v>846.8651409149335</v>
      </c>
      <c r="J10" s="103">
        <f t="shared" si="3"/>
        <v>63.099865289247916</v>
      </c>
      <c r="K10" s="105"/>
      <c r="L10" s="105"/>
      <c r="M10" s="105"/>
      <c r="N10" s="105"/>
      <c r="O10" s="105"/>
      <c r="P10" s="105"/>
      <c r="Q10" s="105"/>
      <c r="R10" s="105"/>
      <c r="S10" s="105"/>
      <c r="T10" s="105"/>
      <c r="U10" s="105"/>
      <c r="V10" s="105"/>
      <c r="W10" s="105"/>
      <c r="X10" s="105"/>
      <c r="Y10" s="105"/>
      <c r="Z10" s="105"/>
      <c r="AA10" s="105"/>
      <c r="AB10" s="105"/>
      <c r="AC10" s="105"/>
      <c r="AD10" s="105"/>
      <c r="AE10" s="105"/>
      <c r="AF10" s="105"/>
    </row>
    <row r="11" spans="1:32" ht="12">
      <c r="A11" s="34" t="s">
        <v>99</v>
      </c>
      <c r="B11" s="41">
        <v>164.928</v>
      </c>
      <c r="C11" s="41">
        <v>58.804</v>
      </c>
      <c r="D11" s="41">
        <v>191.833</v>
      </c>
      <c r="E11" s="41">
        <v>64.091</v>
      </c>
      <c r="F11" s="97">
        <f t="shared" si="0"/>
        <v>1163.1317908420644</v>
      </c>
      <c r="G11" s="97">
        <f t="shared" si="0"/>
        <v>1089.9088497381128</v>
      </c>
      <c r="H11" s="103">
        <f t="shared" si="1"/>
        <v>-64.34565386107877</v>
      </c>
      <c r="I11" s="103">
        <f t="shared" si="2"/>
        <v>-66.59021127751743</v>
      </c>
      <c r="J11" s="103">
        <f t="shared" si="3"/>
        <v>-6.295326263152079</v>
      </c>
      <c r="K11" s="105"/>
      <c r="L11" s="105"/>
      <c r="M11" s="105"/>
      <c r="N11" s="105"/>
      <c r="O11" s="105"/>
      <c r="P11" s="105"/>
      <c r="Q11" s="105"/>
      <c r="R11" s="105"/>
      <c r="S11" s="105"/>
      <c r="T11" s="105"/>
      <c r="U11" s="105"/>
      <c r="V11" s="105"/>
      <c r="W11" s="105"/>
      <c r="X11" s="105"/>
      <c r="Y11" s="105"/>
      <c r="Z11" s="105"/>
      <c r="AA11" s="105"/>
      <c r="AB11" s="105"/>
      <c r="AC11" s="105"/>
      <c r="AD11" s="105"/>
      <c r="AE11" s="105"/>
      <c r="AF11" s="105"/>
    </row>
    <row r="12" spans="1:32" ht="12">
      <c r="A12" s="34" t="s">
        <v>100</v>
      </c>
      <c r="B12" s="41">
        <v>102.282</v>
      </c>
      <c r="C12" s="41">
        <v>5.718</v>
      </c>
      <c r="D12" s="41">
        <v>96.4</v>
      </c>
      <c r="E12" s="41">
        <v>5.83</v>
      </c>
      <c r="F12" s="97">
        <f t="shared" si="0"/>
        <v>942.4923251402985</v>
      </c>
      <c r="G12" s="97">
        <f t="shared" si="0"/>
        <v>1019.5872682756209</v>
      </c>
      <c r="H12" s="103">
        <f t="shared" si="1"/>
        <v>-94.40957353199977</v>
      </c>
      <c r="I12" s="103">
        <f t="shared" si="2"/>
        <v>-93.95228215767635</v>
      </c>
      <c r="J12" s="103">
        <f t="shared" si="3"/>
        <v>8.179901425069547</v>
      </c>
      <c r="K12" s="105"/>
      <c r="L12" s="105"/>
      <c r="M12" s="105"/>
      <c r="N12" s="105"/>
      <c r="O12" s="105"/>
      <c r="P12" s="105"/>
      <c r="Q12" s="105"/>
      <c r="R12" s="105"/>
      <c r="S12" s="105"/>
      <c r="T12" s="105"/>
      <c r="U12" s="105"/>
      <c r="V12" s="105"/>
      <c r="W12" s="105"/>
      <c r="X12" s="105"/>
      <c r="Y12" s="105"/>
      <c r="Z12" s="105"/>
      <c r="AA12" s="105"/>
      <c r="AB12" s="105"/>
      <c r="AC12" s="105"/>
      <c r="AD12" s="105"/>
      <c r="AE12" s="105"/>
      <c r="AF12" s="105"/>
    </row>
    <row r="13" spans="1:32" ht="12">
      <c r="A13" s="34" t="s">
        <v>101</v>
      </c>
      <c r="B13" s="41">
        <v>71.058</v>
      </c>
      <c r="C13" s="41">
        <v>77.532</v>
      </c>
      <c r="D13" s="41">
        <v>75.848</v>
      </c>
      <c r="E13" s="41">
        <v>72.478</v>
      </c>
      <c r="F13" s="97">
        <f t="shared" si="0"/>
        <v>1067.4097216358466</v>
      </c>
      <c r="G13" s="97">
        <f t="shared" si="0"/>
        <v>934.814012278801</v>
      </c>
      <c r="H13" s="103">
        <f t="shared" si="1"/>
        <v>9.110867178924241</v>
      </c>
      <c r="I13" s="103">
        <f t="shared" si="2"/>
        <v>-4.443096719755301</v>
      </c>
      <c r="J13" s="103">
        <f t="shared" si="3"/>
        <v>-12.422194277361232</v>
      </c>
      <c r="K13" s="105"/>
      <c r="L13" s="105"/>
      <c r="M13" s="105"/>
      <c r="N13" s="105"/>
      <c r="O13" s="105"/>
      <c r="P13" s="105"/>
      <c r="Q13" s="105"/>
      <c r="R13" s="105"/>
      <c r="S13" s="105"/>
      <c r="T13" s="105"/>
      <c r="U13" s="105"/>
      <c r="V13" s="105"/>
      <c r="W13" s="105"/>
      <c r="X13" s="105"/>
      <c r="Y13" s="105"/>
      <c r="Z13" s="105"/>
      <c r="AA13" s="105"/>
      <c r="AB13" s="105"/>
      <c r="AC13" s="105"/>
      <c r="AD13" s="105"/>
      <c r="AE13" s="105"/>
      <c r="AF13" s="105"/>
    </row>
    <row r="14" spans="1:32" ht="12">
      <c r="A14" s="34" t="s">
        <v>102</v>
      </c>
      <c r="B14" s="41">
        <v>82.311</v>
      </c>
      <c r="C14" s="41">
        <v>147.945</v>
      </c>
      <c r="D14" s="41">
        <v>89.665</v>
      </c>
      <c r="E14" s="41">
        <v>150.53</v>
      </c>
      <c r="F14" s="97">
        <f t="shared" si="0"/>
        <v>1089.3440730886516</v>
      </c>
      <c r="G14" s="97">
        <f t="shared" si="0"/>
        <v>1017.4727094528373</v>
      </c>
      <c r="H14" s="103">
        <f t="shared" si="1"/>
        <v>79.73903852462001</v>
      </c>
      <c r="I14" s="103">
        <f t="shared" si="2"/>
        <v>67.88044387442145</v>
      </c>
      <c r="J14" s="103">
        <f t="shared" si="3"/>
        <v>-6.597673353290034</v>
      </c>
      <c r="K14" s="105"/>
      <c r="L14" s="105"/>
      <c r="M14" s="105"/>
      <c r="N14" s="105"/>
      <c r="O14" s="105"/>
      <c r="P14" s="105"/>
      <c r="Q14" s="105"/>
      <c r="R14" s="105"/>
      <c r="S14" s="105"/>
      <c r="T14" s="105"/>
      <c r="U14" s="105"/>
      <c r="V14" s="105"/>
      <c r="W14" s="105"/>
      <c r="X14" s="105"/>
      <c r="Y14" s="105"/>
      <c r="Z14" s="105"/>
      <c r="AA14" s="105"/>
      <c r="AB14" s="105"/>
      <c r="AC14" s="105"/>
      <c r="AD14" s="105"/>
      <c r="AE14" s="105"/>
      <c r="AF14" s="105"/>
    </row>
    <row r="15" spans="1:32" ht="12">
      <c r="A15" s="34" t="s">
        <v>103</v>
      </c>
      <c r="B15" s="41">
        <v>40.366</v>
      </c>
      <c r="C15" s="41">
        <v>167.112</v>
      </c>
      <c r="D15" s="41">
        <v>64.557</v>
      </c>
      <c r="E15" s="41">
        <v>167.02401999999998</v>
      </c>
      <c r="F15" s="97">
        <f>D15/B15*1000</f>
        <v>1599.2914829311796</v>
      </c>
      <c r="G15" s="97">
        <f>E15/C15*1000</f>
        <v>999.4735267365598</v>
      </c>
      <c r="H15" s="103">
        <f>(C15/B15-1)*100</f>
        <v>313.99197344299654</v>
      </c>
      <c r="I15" s="103">
        <f>(E15/D15-1)*100</f>
        <v>158.72332977059028</v>
      </c>
      <c r="J15" s="103">
        <f>(G15/F15-1)*100</f>
        <v>-37.50523044712738</v>
      </c>
      <c r="K15" s="105"/>
      <c r="L15" s="105"/>
      <c r="M15" s="105"/>
      <c r="N15" s="105"/>
      <c r="O15" s="105"/>
      <c r="P15" s="105"/>
      <c r="Q15" s="105"/>
      <c r="R15" s="105"/>
      <c r="S15" s="105"/>
      <c r="T15" s="105"/>
      <c r="U15" s="105"/>
      <c r="V15" s="105"/>
      <c r="W15" s="105"/>
      <c r="X15" s="105"/>
      <c r="Y15" s="105"/>
      <c r="Z15" s="105"/>
      <c r="AA15" s="105"/>
      <c r="AB15" s="105"/>
      <c r="AC15" s="105"/>
      <c r="AD15" s="105"/>
      <c r="AE15" s="105"/>
      <c r="AF15" s="105"/>
    </row>
    <row r="16" spans="1:32" ht="12">
      <c r="A16" s="34" t="s">
        <v>104</v>
      </c>
      <c r="B16" s="41">
        <v>48.972</v>
      </c>
      <c r="C16" s="41"/>
      <c r="D16" s="41">
        <v>52.231</v>
      </c>
      <c r="E16" s="41"/>
      <c r="F16" s="97"/>
      <c r="G16" s="97"/>
      <c r="H16" s="103"/>
      <c r="I16" s="103"/>
      <c r="J16" s="103"/>
      <c r="K16" s="105"/>
      <c r="L16" s="105"/>
      <c r="M16" s="105"/>
      <c r="N16" s="105"/>
      <c r="O16" s="105"/>
      <c r="P16" s="105"/>
      <c r="Q16" s="105"/>
      <c r="R16" s="105"/>
      <c r="S16" s="105"/>
      <c r="T16" s="105"/>
      <c r="U16" s="105"/>
      <c r="V16" s="105"/>
      <c r="W16" s="105"/>
      <c r="X16" s="105"/>
      <c r="Y16" s="105"/>
      <c r="Z16" s="105"/>
      <c r="AA16" s="105"/>
      <c r="AB16" s="105"/>
      <c r="AC16" s="105"/>
      <c r="AD16" s="105"/>
      <c r="AE16" s="105"/>
      <c r="AF16" s="105"/>
    </row>
    <row r="17" spans="1:32" ht="12">
      <c r="A17" s="34" t="s">
        <v>105</v>
      </c>
      <c r="B17" s="41">
        <v>182.392</v>
      </c>
      <c r="C17" s="41"/>
      <c r="D17" s="41">
        <v>187.25</v>
      </c>
      <c r="E17" s="41"/>
      <c r="F17" s="97"/>
      <c r="G17" s="97"/>
      <c r="H17" s="103"/>
      <c r="I17" s="103"/>
      <c r="J17" s="103"/>
      <c r="K17" s="105"/>
      <c r="L17" s="105"/>
      <c r="M17" s="105"/>
      <c r="N17" s="105"/>
      <c r="O17" s="105"/>
      <c r="P17" s="105"/>
      <c r="Q17" s="105"/>
      <c r="R17" s="105"/>
      <c r="S17" s="105"/>
      <c r="T17" s="105"/>
      <c r="U17" s="105"/>
      <c r="V17" s="105"/>
      <c r="W17" s="105"/>
      <c r="X17" s="105"/>
      <c r="Y17" s="105"/>
      <c r="Z17" s="105"/>
      <c r="AA17" s="105"/>
      <c r="AB17" s="105"/>
      <c r="AC17" s="105"/>
      <c r="AD17" s="105"/>
      <c r="AE17" s="105"/>
      <c r="AF17" s="105"/>
    </row>
    <row r="18" spans="1:32" ht="12">
      <c r="A18" s="34" t="s">
        <v>106</v>
      </c>
      <c r="B18" s="41">
        <v>11.75</v>
      </c>
      <c r="C18" s="41"/>
      <c r="D18" s="41">
        <v>7.12</v>
      </c>
      <c r="E18" s="41"/>
      <c r="F18" s="97"/>
      <c r="G18" s="97"/>
      <c r="H18" s="103"/>
      <c r="I18" s="103"/>
      <c r="J18" s="103"/>
      <c r="K18" s="105"/>
      <c r="L18" s="105"/>
      <c r="M18" s="105"/>
      <c r="N18" s="105"/>
      <c r="O18" s="105"/>
      <c r="P18" s="105"/>
      <c r="Q18" s="105"/>
      <c r="R18" s="105"/>
      <c r="S18" s="105"/>
      <c r="T18" s="105"/>
      <c r="U18" s="105"/>
      <c r="V18" s="105"/>
      <c r="W18" s="105"/>
      <c r="X18" s="105"/>
      <c r="Y18" s="105"/>
      <c r="Z18" s="105"/>
      <c r="AA18" s="105"/>
      <c r="AB18" s="105"/>
      <c r="AC18" s="105"/>
      <c r="AD18" s="105"/>
      <c r="AE18" s="105"/>
      <c r="AF18" s="105"/>
    </row>
    <row r="19" spans="1:32" ht="12">
      <c r="A19" s="34" t="s">
        <v>107</v>
      </c>
      <c r="B19" s="41">
        <v>60.609</v>
      </c>
      <c r="C19" s="41"/>
      <c r="D19" s="41">
        <v>73.632</v>
      </c>
      <c r="E19" s="41"/>
      <c r="F19" s="97"/>
      <c r="G19" s="97"/>
      <c r="H19" s="103"/>
      <c r="I19" s="103"/>
      <c r="J19" s="103"/>
      <c r="K19" s="105"/>
      <c r="L19" s="105"/>
      <c r="M19" s="105"/>
      <c r="N19" s="105"/>
      <c r="O19" s="105"/>
      <c r="P19" s="105"/>
      <c r="Q19" s="105"/>
      <c r="R19" s="105"/>
      <c r="S19" s="105"/>
      <c r="T19" s="105"/>
      <c r="U19" s="105"/>
      <c r="V19" s="105"/>
      <c r="W19" s="105"/>
      <c r="X19" s="105"/>
      <c r="Y19" s="105"/>
      <c r="Z19" s="105"/>
      <c r="AA19" s="105"/>
      <c r="AB19" s="105"/>
      <c r="AC19" s="105"/>
      <c r="AD19" s="105"/>
      <c r="AE19" s="105"/>
      <c r="AF19" s="105"/>
    </row>
    <row r="20" spans="1:32" ht="12">
      <c r="A20" s="130" t="s">
        <v>539</v>
      </c>
      <c r="B20" s="41">
        <f>SUM(B8:B15)</f>
        <v>789.9177999999999</v>
      </c>
      <c r="C20" s="41">
        <f>SUM(C8:C15)</f>
        <v>1395.7749999999999</v>
      </c>
      <c r="D20" s="41">
        <f>SUM(D8:D15)</f>
        <v>878.2659299999999</v>
      </c>
      <c r="E20" s="41">
        <f>SUM(E8:E15)</f>
        <v>2349.9725599999997</v>
      </c>
      <c r="F20" s="97">
        <f>D20/B20*1000</f>
        <v>1111.8447134625906</v>
      </c>
      <c r="G20" s="97">
        <f>E20/C20*1000</f>
        <v>1683.6327918181655</v>
      </c>
      <c r="H20" s="103">
        <f>(C20/B20-1)*100</f>
        <v>76.69876536520634</v>
      </c>
      <c r="I20" s="103">
        <f>(E20/D20-1)*100</f>
        <v>167.56959136511193</v>
      </c>
      <c r="J20" s="103">
        <f>(G20/F20-1)*100</f>
        <v>51.426972798644655</v>
      </c>
      <c r="K20" s="105"/>
      <c r="L20" s="105"/>
      <c r="M20" s="105"/>
      <c r="N20" s="105"/>
      <c r="O20" s="105"/>
      <c r="P20" s="105"/>
      <c r="Q20" s="105"/>
      <c r="R20" s="105"/>
      <c r="S20" s="105"/>
      <c r="T20" s="105"/>
      <c r="U20" s="105"/>
      <c r="V20" s="105"/>
      <c r="W20" s="105"/>
      <c r="X20" s="105"/>
      <c r="Y20" s="105"/>
      <c r="Z20" s="105"/>
      <c r="AA20" s="105"/>
      <c r="AB20" s="105"/>
      <c r="AC20" s="105"/>
      <c r="AD20" s="105"/>
      <c r="AE20" s="105"/>
      <c r="AF20" s="105"/>
    </row>
    <row r="21" spans="1:32" ht="12">
      <c r="A21" s="130" t="s">
        <v>278</v>
      </c>
      <c r="B21" s="41">
        <f>SUM(B8:B19)</f>
        <v>1093.6408</v>
      </c>
      <c r="C21" s="41"/>
      <c r="D21" s="41">
        <f>SUM(D8:D19)</f>
        <v>1198.4989299999997</v>
      </c>
      <c r="E21" s="41"/>
      <c r="F21" s="41"/>
      <c r="G21" s="97"/>
      <c r="H21" s="103"/>
      <c r="I21" s="103"/>
      <c r="J21" s="103"/>
      <c r="K21" s="12"/>
      <c r="L21" s="12"/>
      <c r="M21" s="12"/>
      <c r="N21" s="12"/>
      <c r="O21" s="12"/>
      <c r="P21" s="12"/>
      <c r="Q21" s="12"/>
      <c r="R21" s="12"/>
      <c r="S21" s="12"/>
      <c r="T21" s="12"/>
      <c r="U21" s="12"/>
      <c r="V21" s="12"/>
      <c r="W21" s="12"/>
      <c r="X21" s="12"/>
      <c r="Y21" s="12"/>
      <c r="Z21" s="12"/>
      <c r="AA21" s="12"/>
      <c r="AB21" s="12"/>
      <c r="AC21" s="12"/>
      <c r="AD21" s="12"/>
      <c r="AE21" s="12"/>
      <c r="AF21" s="12"/>
    </row>
    <row r="22" spans="1:10" ht="12">
      <c r="A22" s="75" t="s">
        <v>390</v>
      </c>
      <c r="B22" s="98"/>
      <c r="C22" s="98"/>
      <c r="D22" s="98"/>
      <c r="E22" s="98"/>
      <c r="F22" s="98"/>
      <c r="G22" s="98"/>
      <c r="H22" s="98"/>
      <c r="I22" s="98"/>
      <c r="J22" s="99"/>
    </row>
    <row r="24" ht="15" customHeight="1"/>
    <row r="25" ht="15" customHeight="1"/>
    <row r="26" spans="35:48" ht="15" customHeight="1">
      <c r="AI26" s="111">
        <v>2004</v>
      </c>
      <c r="AJ26" s="111">
        <v>2005</v>
      </c>
      <c r="AK26" s="11">
        <v>2006</v>
      </c>
      <c r="AL26" s="11">
        <v>2007</v>
      </c>
      <c r="AM26" s="11">
        <v>2008</v>
      </c>
      <c r="AN26" s="11">
        <v>2009</v>
      </c>
      <c r="AO26" s="11">
        <v>2010</v>
      </c>
      <c r="AP26" s="11">
        <v>2011</v>
      </c>
      <c r="AQ26" s="11">
        <v>2012</v>
      </c>
      <c r="AR26" s="11">
        <v>2013</v>
      </c>
      <c r="AS26" s="11">
        <v>2014</v>
      </c>
      <c r="AT26" s="11">
        <v>2015</v>
      </c>
      <c r="AU26" s="11">
        <v>2016</v>
      </c>
      <c r="AV26" s="11">
        <v>2017</v>
      </c>
    </row>
    <row r="27" spans="34:48" ht="15" customHeight="1">
      <c r="AH27" s="12" t="s">
        <v>96</v>
      </c>
      <c r="AI27" s="68">
        <v>501.1758434717171</v>
      </c>
      <c r="AJ27" s="68">
        <v>472.16898339621116</v>
      </c>
      <c r="AK27" s="48">
        <v>498.26100364932233</v>
      </c>
      <c r="AL27" s="48">
        <v>655.198093535895</v>
      </c>
      <c r="AM27" s="48">
        <v>1172</v>
      </c>
      <c r="AN27" s="48">
        <v>850</v>
      </c>
      <c r="AO27" s="48">
        <v>2879</v>
      </c>
      <c r="AP27" s="48">
        <v>1024</v>
      </c>
      <c r="AQ27" s="48">
        <v>982.6</v>
      </c>
      <c r="AR27" s="48">
        <v>977</v>
      </c>
      <c r="AS27" s="48">
        <v>969.6722667233759</v>
      </c>
      <c r="AT27" s="48">
        <v>1023.1776548737308</v>
      </c>
      <c r="AU27" s="48">
        <v>1103</v>
      </c>
      <c r="AV27" s="48"/>
    </row>
    <row r="28" spans="34:48" ht="15" customHeight="1">
      <c r="AH28" s="12" t="s">
        <v>97</v>
      </c>
      <c r="AI28" s="68">
        <v>721.6607664850096</v>
      </c>
      <c r="AJ28" s="68">
        <v>534.8005425019904</v>
      </c>
      <c r="AK28" s="48">
        <v>802.0054225878835</v>
      </c>
      <c r="AL28" s="48">
        <v>571.7081334668704</v>
      </c>
      <c r="AM28" s="48">
        <v>1014</v>
      </c>
      <c r="AN28" s="48">
        <v>882</v>
      </c>
      <c r="AO28" s="48">
        <v>1125</v>
      </c>
      <c r="AP28" s="48">
        <v>1123</v>
      </c>
      <c r="AQ28" s="48">
        <v>1061</v>
      </c>
      <c r="AR28" s="48">
        <v>1040</v>
      </c>
      <c r="AS28" s="48">
        <v>1024.0844971152976</v>
      </c>
      <c r="AT28" s="48"/>
      <c r="AU28" s="48">
        <v>985</v>
      </c>
      <c r="AV28" s="48">
        <v>906</v>
      </c>
    </row>
    <row r="29" spans="34:48" ht="15" customHeight="1">
      <c r="AH29" s="12" t="s">
        <v>98</v>
      </c>
      <c r="AI29" s="68">
        <v>455.84218512898326</v>
      </c>
      <c r="AJ29" s="68">
        <v>475.1990641930717</v>
      </c>
      <c r="AK29" s="48">
        <v>525.0755356161875</v>
      </c>
      <c r="AL29" s="48">
        <v>1531.5083439410257</v>
      </c>
      <c r="AM29" s="48">
        <v>1003</v>
      </c>
      <c r="AN29" s="48">
        <v>1236</v>
      </c>
      <c r="AO29" s="48">
        <v>892</v>
      </c>
      <c r="AP29" s="48">
        <v>999</v>
      </c>
      <c r="AQ29" s="48">
        <v>1198</v>
      </c>
      <c r="AR29" s="48">
        <v>879</v>
      </c>
      <c r="AS29" s="48"/>
      <c r="AT29" s="48">
        <v>995</v>
      </c>
      <c r="AU29" s="48">
        <v>1196</v>
      </c>
      <c r="AV29" s="48"/>
    </row>
    <row r="30" spans="34:48" ht="15" customHeight="1">
      <c r="AH30" s="12" t="s">
        <v>99</v>
      </c>
      <c r="AI30" s="68">
        <v>629.824220564758</v>
      </c>
      <c r="AJ30" s="68">
        <v>459.0415151146386</v>
      </c>
      <c r="AK30" s="48">
        <v>618.5259526170266</v>
      </c>
      <c r="AL30" s="48">
        <v>1068.1262724795872</v>
      </c>
      <c r="AM30" s="48">
        <v>1401</v>
      </c>
      <c r="AN30" s="48">
        <v>1021</v>
      </c>
      <c r="AO30" s="48">
        <v>972</v>
      </c>
      <c r="AP30" s="48">
        <v>994</v>
      </c>
      <c r="AQ30" s="48">
        <v>898</v>
      </c>
      <c r="AR30" s="48"/>
      <c r="AS30" s="48">
        <v>1651</v>
      </c>
      <c r="AT30" s="48">
        <v>1447</v>
      </c>
      <c r="AU30" s="48">
        <v>1163.13</v>
      </c>
      <c r="AV30" s="48">
        <v>1090</v>
      </c>
    </row>
    <row r="31" spans="34:48" ht="15" customHeight="1">
      <c r="AH31" s="12" t="s">
        <v>100</v>
      </c>
      <c r="AI31" s="68">
        <v>454.24857068723327</v>
      </c>
      <c r="AJ31" s="68">
        <v>439.62732880338586</v>
      </c>
      <c r="AK31" s="48">
        <v>543.6141757920202</v>
      </c>
      <c r="AL31" s="48">
        <v>634.8353446691578</v>
      </c>
      <c r="AM31" s="48">
        <v>1798.5</v>
      </c>
      <c r="AN31" s="48">
        <v>1922</v>
      </c>
      <c r="AO31" s="48">
        <v>978</v>
      </c>
      <c r="AP31" s="48">
        <v>968</v>
      </c>
      <c r="AQ31" s="48">
        <v>907</v>
      </c>
      <c r="AR31" s="48">
        <v>1045</v>
      </c>
      <c r="AS31" s="48">
        <v>920</v>
      </c>
      <c r="AT31" s="48">
        <v>1059</v>
      </c>
      <c r="AU31" s="48">
        <v>942.45</v>
      </c>
      <c r="AV31" s="48">
        <v>1020</v>
      </c>
    </row>
    <row r="32" spans="34:48" ht="15" customHeight="1">
      <c r="AH32" s="12" t="s">
        <v>101</v>
      </c>
      <c r="AI32" s="68">
        <v>459.56631865076906</v>
      </c>
      <c r="AJ32" s="68">
        <v>479.1123782662457</v>
      </c>
      <c r="AK32" s="48">
        <v>543.5494386610975</v>
      </c>
      <c r="AL32" s="48">
        <v>1720.168819542141</v>
      </c>
      <c r="AM32" s="48">
        <v>1011</v>
      </c>
      <c r="AN32" s="48">
        <v>493</v>
      </c>
      <c r="AO32" s="48">
        <v>937</v>
      </c>
      <c r="AP32" s="48">
        <v>340</v>
      </c>
      <c r="AQ32" s="48">
        <v>954</v>
      </c>
      <c r="AR32" s="48"/>
      <c r="AS32" s="48">
        <v>853.55</v>
      </c>
      <c r="AT32" s="48">
        <v>1374</v>
      </c>
      <c r="AU32" s="48">
        <v>1067</v>
      </c>
      <c r="AV32" s="48">
        <v>935</v>
      </c>
    </row>
    <row r="33" spans="34:48" ht="15" customHeight="1">
      <c r="AH33" s="12" t="s">
        <v>102</v>
      </c>
      <c r="AI33" s="68">
        <v>545.8034393830134</v>
      </c>
      <c r="AJ33" s="68">
        <v>449.2750258297442</v>
      </c>
      <c r="AK33" s="48">
        <v>798.8203471335187</v>
      </c>
      <c r="AL33" s="48">
        <v>895.6907355634822</v>
      </c>
      <c r="AM33" s="48">
        <v>1994</v>
      </c>
      <c r="AN33" s="48">
        <v>1126</v>
      </c>
      <c r="AO33" s="48"/>
      <c r="AP33" s="48">
        <v>971</v>
      </c>
      <c r="AQ33" s="48">
        <v>903</v>
      </c>
      <c r="AR33" s="48">
        <v>1006</v>
      </c>
      <c r="AS33" s="48">
        <v>875</v>
      </c>
      <c r="AT33" s="48">
        <v>1331</v>
      </c>
      <c r="AU33" s="48">
        <v>1089</v>
      </c>
      <c r="AV33" s="48">
        <v>1017</v>
      </c>
    </row>
    <row r="34" spans="34:48" ht="15" customHeight="1">
      <c r="AH34" s="12" t="s">
        <v>103</v>
      </c>
      <c r="AI34" s="68">
        <v>474.0408891588679</v>
      </c>
      <c r="AJ34" s="68">
        <v>453.4716906951747</v>
      </c>
      <c r="AK34" s="48">
        <v>555.9000733917811</v>
      </c>
      <c r="AL34" s="48">
        <v>939</v>
      </c>
      <c r="AM34" s="48">
        <v>3713</v>
      </c>
      <c r="AN34" s="48">
        <v>892</v>
      </c>
      <c r="AO34" s="48">
        <v>900</v>
      </c>
      <c r="AP34" s="48">
        <v>1036</v>
      </c>
      <c r="AQ34" s="48">
        <v>937</v>
      </c>
      <c r="AR34" s="48">
        <v>1003.76</v>
      </c>
      <c r="AS34" s="48">
        <v>964.66</v>
      </c>
      <c r="AT34" s="48">
        <v>1292</v>
      </c>
      <c r="AU34" s="48">
        <v>1599</v>
      </c>
      <c r="AV34" s="48">
        <v>999</v>
      </c>
    </row>
    <row r="35" spans="34:48" ht="15" customHeight="1">
      <c r="AH35" s="12" t="s">
        <v>104</v>
      </c>
      <c r="AI35" s="68">
        <v>477.32088205289176</v>
      </c>
      <c r="AJ35" s="68">
        <v>491.3005875527459</v>
      </c>
      <c r="AK35" s="48">
        <v>541.1539440429474</v>
      </c>
      <c r="AL35" s="48">
        <v>909</v>
      </c>
      <c r="AM35" s="48">
        <v>1989.23</v>
      </c>
      <c r="AN35" s="48">
        <v>1014</v>
      </c>
      <c r="AO35" s="48">
        <v>899</v>
      </c>
      <c r="AP35" s="48">
        <v>1020</v>
      </c>
      <c r="AQ35" s="48">
        <v>898</v>
      </c>
      <c r="AR35" s="48">
        <v>1627</v>
      </c>
      <c r="AS35" s="48">
        <v>907</v>
      </c>
      <c r="AT35" s="48">
        <v>1121</v>
      </c>
      <c r="AU35" s="48">
        <v>1067</v>
      </c>
      <c r="AV35" s="48"/>
    </row>
    <row r="36" spans="34:48" ht="15" customHeight="1">
      <c r="AH36" s="12" t="s">
        <v>105</v>
      </c>
      <c r="AI36" s="68">
        <v>494.291319274154</v>
      </c>
      <c r="AJ36" s="68">
        <v>463.4243883778755</v>
      </c>
      <c r="AK36" s="48">
        <v>536.3585329341319</v>
      </c>
      <c r="AL36" s="48">
        <v>717</v>
      </c>
      <c r="AM36" s="48">
        <v>3230</v>
      </c>
      <c r="AN36" s="48">
        <v>870</v>
      </c>
      <c r="AO36" s="48">
        <v>2469</v>
      </c>
      <c r="AP36" s="48">
        <v>1034</v>
      </c>
      <c r="AQ36" s="48">
        <v>932</v>
      </c>
      <c r="AR36" s="48">
        <v>1163</v>
      </c>
      <c r="AS36" s="48">
        <v>874.68</v>
      </c>
      <c r="AT36" s="48">
        <v>949</v>
      </c>
      <c r="AU36" s="48">
        <v>1027</v>
      </c>
      <c r="AV36" s="48"/>
    </row>
    <row r="37" spans="34:48" ht="15" customHeight="1">
      <c r="AH37" s="12" t="s">
        <v>106</v>
      </c>
      <c r="AI37" s="68">
        <v>421.38293874483276</v>
      </c>
      <c r="AJ37" s="68">
        <v>563.7089259325496</v>
      </c>
      <c r="AK37" s="48">
        <v>665.6850682748744</v>
      </c>
      <c r="AL37" s="48">
        <v>972</v>
      </c>
      <c r="AM37" s="48">
        <v>2968</v>
      </c>
      <c r="AN37" s="48">
        <v>950</v>
      </c>
      <c r="AO37" s="48">
        <v>852</v>
      </c>
      <c r="AP37" s="48">
        <v>989.27</v>
      </c>
      <c r="AQ37" s="48">
        <v>956</v>
      </c>
      <c r="AR37" s="48">
        <v>1009</v>
      </c>
      <c r="AS37" s="48">
        <v>1037</v>
      </c>
      <c r="AT37" s="48">
        <v>1259</v>
      </c>
      <c r="AU37" s="48">
        <v>606</v>
      </c>
      <c r="AV37" s="48"/>
    </row>
    <row r="38" spans="34:48" ht="15" customHeight="1">
      <c r="AH38" s="12" t="s">
        <v>107</v>
      </c>
      <c r="AI38" s="68">
        <v>699.6478704546543</v>
      </c>
      <c r="AJ38" s="68">
        <v>483.0380130243828</v>
      </c>
      <c r="AK38" s="48">
        <v>968.1713793598393</v>
      </c>
      <c r="AL38" s="48">
        <v>621</v>
      </c>
      <c r="AM38" s="48">
        <v>2142</v>
      </c>
      <c r="AN38" s="48">
        <v>1866</v>
      </c>
      <c r="AO38" s="48">
        <v>2110</v>
      </c>
      <c r="AP38" s="48">
        <v>910</v>
      </c>
      <c r="AQ38" s="48">
        <v>1000</v>
      </c>
      <c r="AR38" s="48">
        <v>1037</v>
      </c>
      <c r="AS38" s="48">
        <v>918</v>
      </c>
      <c r="AT38" s="48">
        <v>1117</v>
      </c>
      <c r="AU38" s="48">
        <v>1215</v>
      </c>
      <c r="AV38" s="48"/>
    </row>
    <row r="39" spans="35:38" ht="15" customHeight="1">
      <c r="AI39" s="68"/>
      <c r="AJ39" s="68"/>
      <c r="AK39" s="48"/>
      <c r="AL39" s="48"/>
    </row>
    <row r="40" ht="15" customHeight="1"/>
    <row r="41" ht="15" customHeight="1"/>
    <row r="42" ht="15" customHeight="1"/>
    <row r="43" ht="15" customHeight="1"/>
    <row r="44" ht="15" customHeight="1"/>
    <row r="45" ht="15" customHeight="1"/>
    <row r="46" ht="15" customHeight="1"/>
    <row r="51" spans="1:10" ht="12.75">
      <c r="A51" s="463">
        <v>30</v>
      </c>
      <c r="B51" s="463"/>
      <c r="C51" s="463"/>
      <c r="D51" s="463"/>
      <c r="E51" s="463"/>
      <c r="F51" s="463"/>
      <c r="G51" s="463"/>
      <c r="H51" s="463"/>
      <c r="I51" s="463"/>
      <c r="J51" s="463"/>
    </row>
  </sheetData>
  <sheetProtection/>
  <mergeCells count="12">
    <mergeCell ref="A51:J51"/>
    <mergeCell ref="A2:J2"/>
    <mergeCell ref="A4:J4"/>
    <mergeCell ref="B5:C5"/>
    <mergeCell ref="D5:E5"/>
    <mergeCell ref="F5:G5"/>
    <mergeCell ref="H5:J5"/>
    <mergeCell ref="A5:A7"/>
    <mergeCell ref="H6:H7"/>
    <mergeCell ref="B6:C6"/>
    <mergeCell ref="D6:E6"/>
    <mergeCell ref="F6:G6"/>
  </mergeCells>
  <printOptions horizontalCentered="1"/>
  <pageMargins left="0.5905511811023623" right="0.5905511811023623" top="1.1023622047244095" bottom="0.7874015748031497" header="0.5118110236220472" footer="0.1968503937007874"/>
  <pageSetup horizontalDpi="600" verticalDpi="600" orientation="portrait" r:id="rId2"/>
  <ignoredErrors>
    <ignoredError sqref="B20:E21" formulaRange="1"/>
  </ignoredErrors>
  <drawing r:id="rId1"/>
</worksheet>
</file>

<file path=xl/worksheets/sheet28.xml><?xml version="1.0" encoding="utf-8"?>
<worksheet xmlns="http://schemas.openxmlformats.org/spreadsheetml/2006/main" xmlns:r="http://schemas.openxmlformats.org/officeDocument/2006/relationships">
  <dimension ref="A1:AM57"/>
  <sheetViews>
    <sheetView view="pageBreakPreview" zoomScaleSheetLayoutView="100" zoomScalePageLayoutView="0" workbookViewId="0" topLeftCell="A19">
      <selection activeCell="B15" sqref="B15:E15"/>
    </sheetView>
  </sheetViews>
  <sheetFormatPr defaultColWidth="10.90625" defaultRowHeight="18"/>
  <cols>
    <col min="1" max="1" width="12.6328125" style="11" customWidth="1"/>
    <col min="2" max="6" width="7.72265625" style="11" customWidth="1"/>
    <col min="7" max="7" width="7.36328125" style="11" customWidth="1"/>
    <col min="8" max="8" width="8.2734375" style="11" customWidth="1"/>
    <col min="9" max="29" width="7.99609375" style="11" customWidth="1"/>
    <col min="30" max="34" width="5.2734375" style="11" customWidth="1"/>
    <col min="35" max="36" width="7.99609375" style="11" customWidth="1"/>
    <col min="37" max="37" width="8.72265625" style="11" customWidth="1"/>
    <col min="38" max="38" width="4.453125" style="11" customWidth="1"/>
    <col min="39" max="39" width="4.2734375" style="11" customWidth="1"/>
    <col min="40" max="16384" width="10.90625" style="11" customWidth="1"/>
  </cols>
  <sheetData>
    <row r="1" spans="1:8" ht="12">
      <c r="A1" s="490" t="s">
        <v>345</v>
      </c>
      <c r="B1" s="490"/>
      <c r="C1" s="490"/>
      <c r="D1" s="490"/>
      <c r="E1" s="490"/>
      <c r="F1" s="490"/>
      <c r="G1" s="490"/>
      <c r="H1" s="490"/>
    </row>
    <row r="2" spans="1:8" ht="12">
      <c r="A2" s="58"/>
      <c r="B2" s="58"/>
      <c r="C2" s="58"/>
      <c r="D2" s="58"/>
      <c r="E2" s="58"/>
      <c r="F2" s="58"/>
      <c r="G2" s="58"/>
      <c r="H2" s="58"/>
    </row>
    <row r="3" spans="1:8" ht="12">
      <c r="A3" s="493" t="s">
        <v>36</v>
      </c>
      <c r="B3" s="493"/>
      <c r="C3" s="493"/>
      <c r="D3" s="493"/>
      <c r="E3" s="493"/>
      <c r="F3" s="493"/>
      <c r="G3" s="493"/>
      <c r="H3" s="493"/>
    </row>
    <row r="4" spans="1:37" ht="18" customHeight="1">
      <c r="A4" s="495" t="s">
        <v>137</v>
      </c>
      <c r="B4" s="493" t="s">
        <v>181</v>
      </c>
      <c r="C4" s="493"/>
      <c r="D4" s="493"/>
      <c r="E4" s="493"/>
      <c r="F4" s="493"/>
      <c r="G4" s="493"/>
      <c r="H4" s="493"/>
      <c r="AK4" s="59">
        <v>2016</v>
      </c>
    </row>
    <row r="5" spans="1:39" ht="12">
      <c r="A5" s="548"/>
      <c r="B5" s="482">
        <v>2015</v>
      </c>
      <c r="C5" s="482">
        <v>2016</v>
      </c>
      <c r="D5" s="64" t="s">
        <v>183</v>
      </c>
      <c r="E5" s="493" t="s">
        <v>531</v>
      </c>
      <c r="F5" s="493"/>
      <c r="G5" s="64" t="s">
        <v>184</v>
      </c>
      <c r="H5" s="64" t="s">
        <v>183</v>
      </c>
      <c r="AK5" s="61" t="s">
        <v>141</v>
      </c>
      <c r="AL5" s="48">
        <v>6040</v>
      </c>
      <c r="AM5" s="139">
        <v>0.406992749007893</v>
      </c>
    </row>
    <row r="6" spans="1:39" ht="12">
      <c r="A6" s="496"/>
      <c r="B6" s="510"/>
      <c r="C6" s="510"/>
      <c r="D6" s="79" t="s">
        <v>95</v>
      </c>
      <c r="E6" s="60">
        <v>2016</v>
      </c>
      <c r="F6" s="64">
        <v>2017</v>
      </c>
      <c r="G6" s="395" t="s">
        <v>95</v>
      </c>
      <c r="H6" s="36" t="s">
        <v>95</v>
      </c>
      <c r="AD6" s="68"/>
      <c r="AE6" s="68"/>
      <c r="AF6" s="68"/>
      <c r="AG6" s="68"/>
      <c r="AH6" s="68"/>
      <c r="AK6" s="61" t="s">
        <v>199</v>
      </c>
      <c r="AL6" s="48">
        <v>1268.7</v>
      </c>
      <c r="AM6" s="139">
        <v>0.269677287782947</v>
      </c>
    </row>
    <row r="7" spans="1:39" ht="12">
      <c r="A7" s="34" t="s">
        <v>141</v>
      </c>
      <c r="B7" s="394">
        <v>550</v>
      </c>
      <c r="C7" s="388">
        <v>6040</v>
      </c>
      <c r="D7" s="389">
        <f>C7/$C$20*100</f>
        <v>71.88901843822832</v>
      </c>
      <c r="E7" s="394">
        <v>4840</v>
      </c>
      <c r="F7" s="388">
        <v>3190</v>
      </c>
      <c r="G7" s="100">
        <f>(F7/E7-1)*100</f>
        <v>-34.09090909090909</v>
      </c>
      <c r="H7" s="389">
        <f aca="true" t="shared" si="0" ref="H7:H14">F7/$F$20*100</f>
        <v>84.88677933040555</v>
      </c>
      <c r="AK7" s="61" t="s">
        <v>201</v>
      </c>
      <c r="AL7" s="48">
        <v>574.88962</v>
      </c>
      <c r="AM7" s="139">
        <v>0.224142594685925</v>
      </c>
    </row>
    <row r="8" spans="1:39" ht="12">
      <c r="A8" s="34" t="s">
        <v>201</v>
      </c>
      <c r="B8" s="97">
        <v>642.93674</v>
      </c>
      <c r="C8" s="254">
        <v>574.88962</v>
      </c>
      <c r="D8" s="103">
        <f>C8/$C$20*100</f>
        <v>6.842425578166568</v>
      </c>
      <c r="E8" s="97">
        <v>364.51266</v>
      </c>
      <c r="F8" s="254">
        <v>387.59583999999995</v>
      </c>
      <c r="G8" s="100">
        <f>(F8/E8-1)*100</f>
        <v>6.332614071620979</v>
      </c>
      <c r="H8" s="103">
        <f t="shared" si="0"/>
        <v>10.314032144032343</v>
      </c>
      <c r="AK8" s="61" t="s">
        <v>143</v>
      </c>
      <c r="AL8" s="48">
        <v>219.58750999999998</v>
      </c>
      <c r="AM8" s="139">
        <v>0.0206680407552064</v>
      </c>
    </row>
    <row r="9" spans="1:39" ht="12">
      <c r="A9" s="34" t="s">
        <v>273</v>
      </c>
      <c r="B9" s="97">
        <v>24.3556</v>
      </c>
      <c r="C9" s="254">
        <v>44.047599999999996</v>
      </c>
      <c r="D9" s="100">
        <f>C9/$C$20*100</f>
        <v>0.5242613789006135</v>
      </c>
      <c r="E9" s="97">
        <v>44.0476</v>
      </c>
      <c r="F9" s="254">
        <v>39.0396</v>
      </c>
      <c r="G9" s="100">
        <f>(F9/E9-1)*100</f>
        <v>-11.369518430062032</v>
      </c>
      <c r="H9" s="103">
        <f t="shared" si="0"/>
        <v>1.0388545173502508</v>
      </c>
      <c r="AK9" s="61" t="s">
        <v>149</v>
      </c>
      <c r="AL9" s="48">
        <v>200</v>
      </c>
      <c r="AM9" s="139">
        <v>0.0187479865443617</v>
      </c>
    </row>
    <row r="10" spans="1:39" ht="12">
      <c r="A10" s="34" t="s">
        <v>441</v>
      </c>
      <c r="B10" s="97">
        <v>0</v>
      </c>
      <c r="C10" s="254">
        <v>0</v>
      </c>
      <c r="D10" s="100"/>
      <c r="E10" s="97">
        <v>0</v>
      </c>
      <c r="F10" s="254">
        <v>13</v>
      </c>
      <c r="G10" s="100"/>
      <c r="H10" s="103">
        <f t="shared" si="0"/>
        <v>0.34593358347814174</v>
      </c>
      <c r="AD10" s="115"/>
      <c r="AK10" s="61" t="s">
        <v>273</v>
      </c>
      <c r="AL10" s="48">
        <v>44.047599999999996</v>
      </c>
      <c r="AM10" s="139">
        <v>0.0142860699022845</v>
      </c>
    </row>
    <row r="11" spans="1:39" ht="12">
      <c r="A11" s="34" t="s">
        <v>143</v>
      </c>
      <c r="B11" s="97">
        <v>350.70524529999994</v>
      </c>
      <c r="C11" s="254">
        <v>219.58750999999998</v>
      </c>
      <c r="D11" s="100">
        <f aca="true" t="shared" si="1" ref="D11:D20">C11/$C$20*100</f>
        <v>2.613564661456067</v>
      </c>
      <c r="E11" s="97">
        <v>160.92795</v>
      </c>
      <c r="F11" s="254">
        <v>99.21401</v>
      </c>
      <c r="G11" s="100">
        <f>(F11/E11-1)*100</f>
        <v>-38.34880143567354</v>
      </c>
      <c r="H11" s="103">
        <f t="shared" si="0"/>
        <v>2.64011215465663</v>
      </c>
      <c r="AD11" s="115"/>
      <c r="AK11" s="11" t="s">
        <v>185</v>
      </c>
      <c r="AL11" s="48">
        <v>54.6148433</v>
      </c>
      <c r="AM11" s="139">
        <v>0.0435833619285888</v>
      </c>
    </row>
    <row r="12" spans="1:39" ht="12">
      <c r="A12" s="34" t="s">
        <v>150</v>
      </c>
      <c r="B12" s="97">
        <v>1694.9268271</v>
      </c>
      <c r="C12" s="254">
        <v>14.1902861</v>
      </c>
      <c r="D12" s="100">
        <f t="shared" si="1"/>
        <v>0.1688949899150058</v>
      </c>
      <c r="E12" s="97">
        <v>0.8257861000000001</v>
      </c>
      <c r="F12" s="254">
        <v>0.2104577</v>
      </c>
      <c r="G12" s="100">
        <f>(F12/E12-1)*100</f>
        <v>-74.51425980650437</v>
      </c>
      <c r="H12" s="103">
        <f t="shared" si="0"/>
        <v>0.005600337410120592</v>
      </c>
      <c r="AD12" s="115"/>
      <c r="AL12" s="48"/>
      <c r="AM12" s="139"/>
    </row>
    <row r="13" spans="1:39" ht="12.75" customHeight="1">
      <c r="A13" s="34" t="s">
        <v>199</v>
      </c>
      <c r="B13" s="97">
        <v>1600</v>
      </c>
      <c r="C13" s="254">
        <v>1268.7</v>
      </c>
      <c r="D13" s="100">
        <f t="shared" si="1"/>
        <v>15.100264518639117</v>
      </c>
      <c r="E13" s="97">
        <v>1268.7</v>
      </c>
      <c r="F13" s="254">
        <v>0.002</v>
      </c>
      <c r="G13" s="100"/>
      <c r="H13" s="103">
        <f t="shared" si="0"/>
        <v>5.3220551304329494E-05</v>
      </c>
      <c r="AK13" s="12"/>
      <c r="AL13" s="68">
        <f>SUM(AL5:AL12)</f>
        <v>8401.8395733</v>
      </c>
      <c r="AM13" s="139">
        <v>1</v>
      </c>
    </row>
    <row r="14" spans="1:8" ht="12">
      <c r="A14" s="34" t="s">
        <v>149</v>
      </c>
      <c r="B14" s="97">
        <v>600</v>
      </c>
      <c r="C14" s="254">
        <v>200</v>
      </c>
      <c r="D14" s="100">
        <f t="shared" si="1"/>
        <v>2.3804310741135204</v>
      </c>
      <c r="E14" s="97">
        <v>200</v>
      </c>
      <c r="F14" s="254">
        <v>0</v>
      </c>
      <c r="G14" s="100"/>
      <c r="H14" s="103">
        <f t="shared" si="0"/>
        <v>0</v>
      </c>
    </row>
    <row r="15" spans="1:8" ht="12">
      <c r="A15" s="381" t="s">
        <v>198</v>
      </c>
      <c r="B15" s="44">
        <v>1312.2</v>
      </c>
      <c r="C15" s="254">
        <v>0</v>
      </c>
      <c r="D15" s="100">
        <f t="shared" si="1"/>
        <v>0</v>
      </c>
      <c r="E15" s="44"/>
      <c r="F15" s="254"/>
      <c r="G15" s="100"/>
      <c r="H15" s="103"/>
    </row>
    <row r="16" spans="1:39" ht="12">
      <c r="A16" s="34" t="s">
        <v>262</v>
      </c>
      <c r="B16" s="97">
        <v>0</v>
      </c>
      <c r="C16" s="254"/>
      <c r="D16" s="100">
        <f t="shared" si="1"/>
        <v>0</v>
      </c>
      <c r="E16" s="97"/>
      <c r="F16" s="254"/>
      <c r="G16" s="100"/>
      <c r="H16" s="103"/>
      <c r="I16" s="115"/>
      <c r="J16" s="115"/>
      <c r="K16" s="115"/>
      <c r="L16" s="115"/>
      <c r="M16" s="115"/>
      <c r="N16" s="115"/>
      <c r="O16" s="115"/>
      <c r="P16" s="115"/>
      <c r="Q16" s="115"/>
      <c r="R16" s="115"/>
      <c r="S16" s="115"/>
      <c r="T16" s="115"/>
      <c r="U16" s="115"/>
      <c r="V16" s="115"/>
      <c r="W16" s="115"/>
      <c r="X16" s="115"/>
      <c r="Y16" s="115"/>
      <c r="Z16" s="115"/>
      <c r="AA16" s="115"/>
      <c r="AB16" s="115"/>
      <c r="AC16" s="115"/>
      <c r="AK16" s="12"/>
      <c r="AL16" s="68"/>
      <c r="AM16" s="141"/>
    </row>
    <row r="17" spans="1:39" ht="12">
      <c r="A17" s="34" t="s">
        <v>401</v>
      </c>
      <c r="B17" s="97">
        <v>0</v>
      </c>
      <c r="C17" s="41"/>
      <c r="D17" s="100">
        <f t="shared" si="1"/>
        <v>0</v>
      </c>
      <c r="E17" s="97"/>
      <c r="F17" s="41"/>
      <c r="G17" s="100"/>
      <c r="H17" s="100"/>
      <c r="I17" s="115"/>
      <c r="J17" s="115"/>
      <c r="K17" s="115"/>
      <c r="L17" s="115"/>
      <c r="M17" s="115"/>
      <c r="N17" s="115"/>
      <c r="O17" s="115"/>
      <c r="P17" s="115"/>
      <c r="Q17" s="115"/>
      <c r="R17" s="115"/>
      <c r="S17" s="115"/>
      <c r="T17" s="115"/>
      <c r="U17" s="115"/>
      <c r="V17" s="115"/>
      <c r="W17" s="115"/>
      <c r="X17" s="115"/>
      <c r="Y17" s="115"/>
      <c r="Z17" s="115"/>
      <c r="AA17" s="115"/>
      <c r="AB17" s="115"/>
      <c r="AC17" s="115"/>
      <c r="AK17" s="12"/>
      <c r="AL17" s="68"/>
      <c r="AM17" s="141"/>
    </row>
    <row r="18" spans="1:39" ht="12">
      <c r="A18" s="34" t="s">
        <v>156</v>
      </c>
      <c r="B18" s="97">
        <v>0</v>
      </c>
      <c r="C18" s="41"/>
      <c r="D18" s="100">
        <f t="shared" si="1"/>
        <v>0</v>
      </c>
      <c r="E18" s="97"/>
      <c r="F18" s="41"/>
      <c r="G18" s="100"/>
      <c r="H18" s="100"/>
      <c r="AK18" s="12"/>
      <c r="AL18" s="68"/>
      <c r="AM18" s="141"/>
    </row>
    <row r="19" spans="1:39" ht="12">
      <c r="A19" s="34" t="s">
        <v>185</v>
      </c>
      <c r="B19" s="97">
        <v>67.02207359999998</v>
      </c>
      <c r="C19" s="41">
        <v>40.424557199999995</v>
      </c>
      <c r="D19" s="100">
        <f t="shared" si="1"/>
        <v>0.48113936058079715</v>
      </c>
      <c r="E19" s="44">
        <v>14.2122914</v>
      </c>
      <c r="F19" s="254">
        <v>28.8848835</v>
      </c>
      <c r="G19" s="100">
        <f>(F19/E19-1)*100</f>
        <v>103.238750790038</v>
      </c>
      <c r="H19" s="100">
        <f>F19/$F$20*100</f>
        <v>0.7686347121156653</v>
      </c>
      <c r="AK19" s="58">
        <v>2017</v>
      </c>
      <c r="AL19" s="12"/>
      <c r="AM19" s="12"/>
    </row>
    <row r="20" spans="1:39" ht="12">
      <c r="A20" s="34" t="s">
        <v>118</v>
      </c>
      <c r="B20" s="97">
        <f>SUM(B7:B19)</f>
        <v>6842.146486</v>
      </c>
      <c r="C20" s="97">
        <f>SUM(C7:C19)</f>
        <v>8401.8395733</v>
      </c>
      <c r="D20" s="100">
        <f t="shared" si="1"/>
        <v>100</v>
      </c>
      <c r="E20" s="45">
        <f>SUM(E7:E19)</f>
        <v>6893.226287500001</v>
      </c>
      <c r="F20" s="45">
        <f>SUM(F7:F19)</f>
        <v>3757.9467912</v>
      </c>
      <c r="G20" s="100">
        <f>(F20/E20-1)*100</f>
        <v>-45.483484300891675</v>
      </c>
      <c r="H20" s="100">
        <f>F20/$F$20*100</f>
        <v>100</v>
      </c>
      <c r="AK20" s="13" t="str">
        <f>A7</f>
        <v>Brasil</v>
      </c>
      <c r="AL20" s="68">
        <f>F7</f>
        <v>3190</v>
      </c>
      <c r="AM20" s="68">
        <v>90.74699480979078</v>
      </c>
    </row>
    <row r="21" spans="1:39" ht="12">
      <c r="A21" s="75" t="s">
        <v>392</v>
      </c>
      <c r="B21" s="98"/>
      <c r="C21" s="98"/>
      <c r="D21" s="98"/>
      <c r="E21" s="98"/>
      <c r="F21" s="98"/>
      <c r="G21" s="98"/>
      <c r="H21" s="99"/>
      <c r="AK21" s="12" t="str">
        <f>A8</f>
        <v>Bolivia</v>
      </c>
      <c r="AL21" s="68">
        <f>F8</f>
        <v>387.59583999999995</v>
      </c>
      <c r="AM21" s="68">
        <v>3.66165007001239</v>
      </c>
    </row>
    <row r="22" spans="1:39" ht="12">
      <c r="A22" s="12"/>
      <c r="B22" s="12"/>
      <c r="C22" s="12"/>
      <c r="D22" s="12"/>
      <c r="E22" s="12"/>
      <c r="F22" s="12"/>
      <c r="G22" s="12"/>
      <c r="H22" s="12"/>
      <c r="AK22" s="12" t="str">
        <f>A9</f>
        <v>Panamá</v>
      </c>
      <c r="AL22" s="68">
        <f>F9</f>
        <v>39.0396</v>
      </c>
      <c r="AM22" s="68">
        <v>3.039898751908146</v>
      </c>
    </row>
    <row r="23" spans="1:39" ht="12">
      <c r="A23" s="12"/>
      <c r="B23" s="12"/>
      <c r="C23" s="12"/>
      <c r="D23" s="12"/>
      <c r="E23" s="12"/>
      <c r="F23" s="12"/>
      <c r="G23" s="12"/>
      <c r="H23" s="12"/>
      <c r="AK23" s="12" t="str">
        <f>A10</f>
        <v>Singapur</v>
      </c>
      <c r="AL23" s="68">
        <f>F10</f>
        <v>13</v>
      </c>
      <c r="AM23" s="68">
        <v>1.4840910688482065</v>
      </c>
    </row>
    <row r="24" spans="1:39" ht="12">
      <c r="A24" s="12"/>
      <c r="B24" s="12"/>
      <c r="C24" s="12"/>
      <c r="D24" s="12"/>
      <c r="E24" s="12"/>
      <c r="F24" s="12"/>
      <c r="G24" s="12"/>
      <c r="H24" s="12"/>
      <c r="AK24" s="12" t="str">
        <f>A19</f>
        <v>Otros</v>
      </c>
      <c r="AL24" s="68">
        <f>SUM(F11:F19)</f>
        <v>128.3113512</v>
      </c>
      <c r="AM24" s="68">
        <v>1.0673652994404836</v>
      </c>
    </row>
    <row r="25" spans="1:39" ht="12">
      <c r="A25" s="12"/>
      <c r="B25" s="12"/>
      <c r="C25" s="12"/>
      <c r="D25" s="12"/>
      <c r="E25" s="12"/>
      <c r="F25" s="12"/>
      <c r="G25" s="12"/>
      <c r="H25" s="12"/>
      <c r="AK25" s="12"/>
      <c r="AL25" s="68"/>
      <c r="AM25" s="68"/>
    </row>
    <row r="26" spans="1:39" ht="12">
      <c r="A26" s="12"/>
      <c r="B26" s="12"/>
      <c r="C26" s="12"/>
      <c r="D26" s="12"/>
      <c r="E26" s="12"/>
      <c r="F26" s="12"/>
      <c r="G26" s="12"/>
      <c r="H26" s="12"/>
      <c r="AK26" s="12"/>
      <c r="AL26" s="68"/>
      <c r="AM26" s="68"/>
    </row>
    <row r="27" spans="1:39" ht="12">
      <c r="A27" s="12"/>
      <c r="B27" s="12"/>
      <c r="C27" s="12"/>
      <c r="D27" s="12"/>
      <c r="E27" s="12"/>
      <c r="F27" s="12"/>
      <c r="G27" s="12"/>
      <c r="H27" s="12"/>
      <c r="AK27" s="12"/>
      <c r="AL27" s="68"/>
      <c r="AM27" s="68"/>
    </row>
    <row r="28" spans="37:39" ht="12">
      <c r="AK28" s="12"/>
      <c r="AL28" s="68">
        <f>SUM(AL20:AL27)</f>
        <v>3757.9467912</v>
      </c>
      <c r="AM28" s="68">
        <f>AL28/$AL$28*100</f>
        <v>100</v>
      </c>
    </row>
    <row r="29" spans="37:39" ht="12">
      <c r="AK29" s="12"/>
      <c r="AL29" s="68"/>
      <c r="AM29" s="68"/>
    </row>
    <row r="30" spans="37:39" ht="12">
      <c r="AK30" s="12"/>
      <c r="AL30" s="68"/>
      <c r="AM30" s="68"/>
    </row>
    <row r="31" spans="37:39" ht="12">
      <c r="AK31" s="12"/>
      <c r="AL31" s="68"/>
      <c r="AM31" s="68"/>
    </row>
    <row r="32" spans="37:39" ht="12">
      <c r="AK32" s="12"/>
      <c r="AL32" s="68"/>
      <c r="AM32" s="68"/>
    </row>
    <row r="33" spans="37:39" ht="12">
      <c r="AK33" s="12"/>
      <c r="AL33" s="68"/>
      <c r="AM33" s="68"/>
    </row>
    <row r="34" spans="37:39" ht="12">
      <c r="AK34" s="12"/>
      <c r="AL34" s="68"/>
      <c r="AM34" s="68"/>
    </row>
    <row r="35" spans="37:39" ht="12">
      <c r="AK35" s="12"/>
      <c r="AL35" s="68"/>
      <c r="AM35" s="142"/>
    </row>
    <row r="36" spans="37:39" ht="12">
      <c r="AK36" s="12"/>
      <c r="AL36" s="68"/>
      <c r="AM36" s="142"/>
    </row>
    <row r="37" spans="37:39" ht="12">
      <c r="AK37" s="12"/>
      <c r="AL37" s="68"/>
      <c r="AM37" s="67"/>
    </row>
    <row r="38" spans="37:39" ht="12">
      <c r="AK38" s="12"/>
      <c r="AL38" s="68"/>
      <c r="AM38" s="67"/>
    </row>
    <row r="39" spans="37:38" ht="12">
      <c r="AK39" s="12"/>
      <c r="AL39" s="68"/>
    </row>
    <row r="40" ht="12.75" customHeight="1"/>
    <row r="57" spans="1:8" ht="12.75">
      <c r="A57" s="463">
        <v>31</v>
      </c>
      <c r="B57" s="463"/>
      <c r="C57" s="463"/>
      <c r="D57" s="463"/>
      <c r="E57" s="463"/>
      <c r="F57" s="463"/>
      <c r="G57" s="463"/>
      <c r="H57" s="463"/>
    </row>
  </sheetData>
  <sheetProtection/>
  <mergeCells count="8">
    <mergeCell ref="A57:H57"/>
    <mergeCell ref="A1:H1"/>
    <mergeCell ref="A3:H3"/>
    <mergeCell ref="B4:H4"/>
    <mergeCell ref="E5:F5"/>
    <mergeCell ref="A4:A6"/>
    <mergeCell ref="B5:B6"/>
    <mergeCell ref="C5:C6"/>
  </mergeCells>
  <printOptions horizontalCentered="1"/>
  <pageMargins left="0.5905511811023623" right="0.5905511811023623" top="1.0236220472440944" bottom="0.8267716535433072" header="0.5118110236220472" footer="0.1968503937007874"/>
  <pageSetup horizontalDpi="600" verticalDpi="600" orientation="portrait" r:id="rId2"/>
  <colBreaks count="1" manualBreakCount="1">
    <brk id="8" max="65535" man="1"/>
  </colBreaks>
  <ignoredErrors>
    <ignoredError sqref="B20:F20" formulaRange="1"/>
  </ignoredErrors>
  <drawing r:id="rId1"/>
</worksheet>
</file>

<file path=xl/worksheets/sheet29.xml><?xml version="1.0" encoding="utf-8"?>
<worksheet xmlns="http://schemas.openxmlformats.org/spreadsheetml/2006/main" xmlns:r="http://schemas.openxmlformats.org/officeDocument/2006/relationships">
  <sheetPr>
    <pageSetUpPr fitToPage="1"/>
  </sheetPr>
  <dimension ref="A1:BS66"/>
  <sheetViews>
    <sheetView view="pageBreakPreview" zoomScaleNormal="98" zoomScaleSheetLayoutView="100" zoomScalePageLayoutView="98" workbookViewId="0" topLeftCell="A1">
      <selection activeCell="B15" sqref="B15:E15"/>
    </sheetView>
  </sheetViews>
  <sheetFormatPr defaultColWidth="10.90625" defaultRowHeight="18"/>
  <cols>
    <col min="1" max="1" width="9.99609375" style="11" customWidth="1"/>
    <col min="2" max="12" width="6.36328125" style="11" customWidth="1"/>
    <col min="13" max="13" width="7.453125" style="11" customWidth="1"/>
    <col min="14" max="54" width="6.36328125" style="11" customWidth="1"/>
    <col min="55" max="56" width="7.72265625" style="11" customWidth="1"/>
    <col min="57" max="57" width="2.453125" style="11" customWidth="1"/>
    <col min="58" max="61" width="3.90625" style="11" customWidth="1"/>
    <col min="62" max="62" width="4.0859375" style="11" customWidth="1"/>
    <col min="63" max="63" width="4.453125" style="11" customWidth="1"/>
    <col min="64" max="64" width="4.99609375" style="11" customWidth="1"/>
    <col min="65" max="65" width="4.453125" style="11" customWidth="1"/>
    <col min="66" max="66" width="4.90625" style="11" customWidth="1"/>
    <col min="67" max="68" width="4.99609375" style="11" customWidth="1"/>
    <col min="69" max="69" width="6.0859375" style="11" customWidth="1"/>
    <col min="70" max="70" width="5.36328125" style="11" customWidth="1"/>
    <col min="71" max="71" width="6.36328125" style="11" customWidth="1"/>
    <col min="72" max="16384" width="10.90625" style="11" customWidth="1"/>
  </cols>
  <sheetData>
    <row r="1" spans="1:55" ht="12">
      <c r="A1" s="490" t="s">
        <v>346</v>
      </c>
      <c r="B1" s="490"/>
      <c r="C1" s="490"/>
      <c r="D1" s="490"/>
      <c r="E1" s="490"/>
      <c r="F1" s="490"/>
      <c r="G1" s="490"/>
      <c r="H1" s="490"/>
      <c r="I1" s="490"/>
      <c r="J1" s="490"/>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3" spans="1:55" ht="12">
      <c r="A3" s="493" t="s">
        <v>38</v>
      </c>
      <c r="B3" s="493"/>
      <c r="C3" s="493"/>
      <c r="D3" s="493"/>
      <c r="E3" s="493"/>
      <c r="F3" s="493"/>
      <c r="G3" s="493"/>
      <c r="H3" s="493"/>
      <c r="I3" s="493"/>
      <c r="J3" s="493"/>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row>
    <row r="4" spans="1:55" ht="18" customHeight="1">
      <c r="A4" s="495" t="s">
        <v>176</v>
      </c>
      <c r="B4" s="482" t="s">
        <v>173</v>
      </c>
      <c r="C4" s="482"/>
      <c r="D4" s="482" t="s">
        <v>174</v>
      </c>
      <c r="E4" s="482"/>
      <c r="F4" s="482" t="s">
        <v>175</v>
      </c>
      <c r="G4" s="482"/>
      <c r="H4" s="559" t="s">
        <v>455</v>
      </c>
      <c r="I4" s="559"/>
      <c r="J4" s="559"/>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row>
    <row r="5" spans="1:55" ht="12">
      <c r="A5" s="548"/>
      <c r="B5" s="501" t="s">
        <v>177</v>
      </c>
      <c r="C5" s="501"/>
      <c r="D5" s="492" t="s">
        <v>382</v>
      </c>
      <c r="E5" s="492"/>
      <c r="F5" s="501" t="s">
        <v>383</v>
      </c>
      <c r="G5" s="501"/>
      <c r="H5" s="482" t="s">
        <v>173</v>
      </c>
      <c r="I5" s="60" t="s">
        <v>168</v>
      </c>
      <c r="J5" s="64" t="s">
        <v>168</v>
      </c>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row>
    <row r="6" spans="1:55" ht="12">
      <c r="A6" s="496"/>
      <c r="B6" s="63">
        <v>2016</v>
      </c>
      <c r="C6" s="63">
        <v>2017</v>
      </c>
      <c r="D6" s="63">
        <v>2016</v>
      </c>
      <c r="E6" s="63">
        <v>2017</v>
      </c>
      <c r="F6" s="63">
        <v>2016</v>
      </c>
      <c r="G6" s="63">
        <v>2017</v>
      </c>
      <c r="H6" s="510"/>
      <c r="I6" s="110" t="s">
        <v>206</v>
      </c>
      <c r="J6" s="110" t="s">
        <v>179</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row>
    <row r="7" spans="1:55" ht="12">
      <c r="A7" s="61" t="s">
        <v>96</v>
      </c>
      <c r="B7" s="41">
        <v>515.703</v>
      </c>
      <c r="C7" s="41">
        <v>995.574</v>
      </c>
      <c r="D7" s="41">
        <v>1686.461</v>
      </c>
      <c r="E7" s="41">
        <v>3812.94</v>
      </c>
      <c r="F7" s="97">
        <f>D7/B7*1000</f>
        <v>3270.2175476970274</v>
      </c>
      <c r="G7" s="97">
        <f>E7/C7*1000</f>
        <v>3829.8910979997468</v>
      </c>
      <c r="H7" s="103">
        <f aca="true" t="shared" si="0" ref="H7:H13">(C7/B7-1)*100</f>
        <v>93.05181470730246</v>
      </c>
      <c r="I7" s="103">
        <f aca="true" t="shared" si="1" ref="I7:I13">(E7/D7-1)*100</f>
        <v>126.09120519241182</v>
      </c>
      <c r="J7" s="103">
        <f aca="true" t="shared" si="2" ref="J7:J13">(G7/F7-1)*100</f>
        <v>17.114260508352295</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row>
    <row r="8" spans="1:55" ht="12">
      <c r="A8" s="34" t="s">
        <v>97</v>
      </c>
      <c r="B8" s="41">
        <v>419.576</v>
      </c>
      <c r="C8" s="41">
        <v>492.17</v>
      </c>
      <c r="D8" s="41">
        <v>1382.228</v>
      </c>
      <c r="E8" s="41">
        <v>1891.863</v>
      </c>
      <c r="F8" s="97">
        <f aca="true" t="shared" si="3" ref="F8:G18">D8/B8*1000</f>
        <v>3294.3447670982137</v>
      </c>
      <c r="G8" s="97">
        <f t="shared" si="3"/>
        <v>3843.9218156328097</v>
      </c>
      <c r="H8" s="103">
        <f t="shared" si="0"/>
        <v>17.301752245123648</v>
      </c>
      <c r="I8" s="103">
        <f t="shared" si="1"/>
        <v>36.870545235663</v>
      </c>
      <c r="J8" s="103">
        <f t="shared" si="2"/>
        <v>16.68243876668334</v>
      </c>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row>
    <row r="9" spans="1:55" ht="12">
      <c r="A9" s="34" t="s">
        <v>98</v>
      </c>
      <c r="B9" s="41">
        <v>350.64732</v>
      </c>
      <c r="C9" s="41">
        <v>863.51</v>
      </c>
      <c r="D9" s="41">
        <v>1115.819</v>
      </c>
      <c r="E9" s="41">
        <v>3542.764</v>
      </c>
      <c r="F9" s="97">
        <f t="shared" si="3"/>
        <v>3182.1689097752123</v>
      </c>
      <c r="G9" s="97">
        <f t="shared" si="3"/>
        <v>4102.748086298943</v>
      </c>
      <c r="H9" s="103">
        <f t="shared" si="0"/>
        <v>146.26168538804177</v>
      </c>
      <c r="I9" s="103">
        <f t="shared" si="1"/>
        <v>217.50346606394052</v>
      </c>
      <c r="J9" s="103">
        <f t="shared" si="2"/>
        <v>28.9292995634465</v>
      </c>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row>
    <row r="10" spans="1:55" ht="12">
      <c r="A10" s="34" t="s">
        <v>99</v>
      </c>
      <c r="B10" s="41">
        <v>480.352</v>
      </c>
      <c r="C10" s="41">
        <v>1061.367</v>
      </c>
      <c r="D10" s="41">
        <v>1532.604</v>
      </c>
      <c r="E10" s="41">
        <v>4247.29</v>
      </c>
      <c r="F10" s="97">
        <f t="shared" si="3"/>
        <v>3190.5852374925057</v>
      </c>
      <c r="G10" s="97">
        <f t="shared" si="3"/>
        <v>4001.716654088548</v>
      </c>
      <c r="H10" s="103">
        <f t="shared" si="0"/>
        <v>120.95609053360867</v>
      </c>
      <c r="I10" s="103">
        <f t="shared" si="1"/>
        <v>177.1289909200289</v>
      </c>
      <c r="J10" s="103">
        <f t="shared" si="2"/>
        <v>25.422653093998314</v>
      </c>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row>
    <row r="11" spans="1:55" ht="12">
      <c r="A11" s="34" t="s">
        <v>100</v>
      </c>
      <c r="B11" s="41">
        <v>352.6</v>
      </c>
      <c r="C11" s="41">
        <v>729.016</v>
      </c>
      <c r="D11" s="41">
        <v>1107.87</v>
      </c>
      <c r="E11" s="41">
        <v>2867.116</v>
      </c>
      <c r="F11" s="97">
        <f t="shared" si="3"/>
        <v>3142.0022688598974</v>
      </c>
      <c r="G11" s="97">
        <f t="shared" si="3"/>
        <v>3932.8574407146075</v>
      </c>
      <c r="H11" s="103">
        <f t="shared" si="0"/>
        <v>106.75439591605218</v>
      </c>
      <c r="I11" s="103">
        <f t="shared" si="1"/>
        <v>158.79534602435305</v>
      </c>
      <c r="J11" s="103">
        <f t="shared" si="2"/>
        <v>25.17042013918338</v>
      </c>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row>
    <row r="12" spans="1:55" ht="12">
      <c r="A12" s="34" t="s">
        <v>101</v>
      </c>
      <c r="B12" s="41">
        <v>261.925</v>
      </c>
      <c r="C12" s="41">
        <v>401.776</v>
      </c>
      <c r="D12" s="41">
        <v>815.74</v>
      </c>
      <c r="E12" s="41">
        <v>1727.118</v>
      </c>
      <c r="F12" s="97">
        <f t="shared" si="3"/>
        <v>3114.4029779517036</v>
      </c>
      <c r="G12" s="97">
        <f t="shared" si="3"/>
        <v>4298.708733224484</v>
      </c>
      <c r="H12" s="103">
        <f t="shared" si="0"/>
        <v>53.39352868187457</v>
      </c>
      <c r="I12" s="103">
        <f t="shared" si="1"/>
        <v>111.7240787505823</v>
      </c>
      <c r="J12" s="103">
        <f t="shared" si="2"/>
        <v>38.02673461517432</v>
      </c>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row>
    <row r="13" spans="1:55" ht="12">
      <c r="A13" s="34" t="s">
        <v>102</v>
      </c>
      <c r="B13" s="41">
        <v>181.457</v>
      </c>
      <c r="C13" s="41">
        <v>779.067</v>
      </c>
      <c r="D13" s="41">
        <v>650.964</v>
      </c>
      <c r="E13" s="41">
        <v>3146.452</v>
      </c>
      <c r="F13" s="97">
        <f t="shared" si="3"/>
        <v>3587.4284265693805</v>
      </c>
      <c r="G13" s="97">
        <f t="shared" si="3"/>
        <v>4038.7437794182024</v>
      </c>
      <c r="H13" s="103">
        <f t="shared" si="0"/>
        <v>329.33973338036014</v>
      </c>
      <c r="I13" s="103">
        <f t="shared" si="1"/>
        <v>383.35268924241586</v>
      </c>
      <c r="J13" s="103">
        <f t="shared" si="2"/>
        <v>12.580469884953494</v>
      </c>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row>
    <row r="14" spans="1:55" ht="12">
      <c r="A14" s="34" t="s">
        <v>103</v>
      </c>
      <c r="B14" s="41">
        <v>357.572</v>
      </c>
      <c r="C14" s="41">
        <v>654.6816399999999</v>
      </c>
      <c r="D14" s="41">
        <v>1194.369</v>
      </c>
      <c r="E14" s="41">
        <v>2686.43969</v>
      </c>
      <c r="F14" s="97">
        <f t="shared" si="3"/>
        <v>3340.219592138086</v>
      </c>
      <c r="G14" s="97">
        <f>E14/C14*1000</f>
        <v>4103.429095705204</v>
      </c>
      <c r="H14" s="103">
        <f>(C14/B14-1)*100</f>
        <v>83.09085722595727</v>
      </c>
      <c r="I14" s="103">
        <f>(E14/D14-1)*100</f>
        <v>124.92543677875099</v>
      </c>
      <c r="J14" s="103">
        <f>(G14/F14-1)*100</f>
        <v>22.849081700002394</v>
      </c>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row>
    <row r="15" spans="1:55" ht="12">
      <c r="A15" s="34" t="s">
        <v>104</v>
      </c>
      <c r="B15" s="41">
        <v>452.609</v>
      </c>
      <c r="C15" s="41"/>
      <c r="D15" s="41">
        <v>1552.4</v>
      </c>
      <c r="E15" s="41"/>
      <c r="F15" s="97">
        <f t="shared" si="3"/>
        <v>3429.8920260092045</v>
      </c>
      <c r="G15" s="97"/>
      <c r="H15" s="103"/>
      <c r="I15" s="103"/>
      <c r="J15" s="103"/>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row>
    <row r="16" spans="1:55" ht="12">
      <c r="A16" s="34" t="s">
        <v>105</v>
      </c>
      <c r="B16" s="41">
        <v>179.472</v>
      </c>
      <c r="C16" s="41"/>
      <c r="D16" s="41">
        <v>644.905</v>
      </c>
      <c r="E16" s="41"/>
      <c r="F16" s="97">
        <f t="shared" si="3"/>
        <v>3593.346037264865</v>
      </c>
      <c r="G16" s="97"/>
      <c r="H16" s="103"/>
      <c r="I16" s="103"/>
      <c r="J16" s="103"/>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row>
    <row r="17" spans="1:55" ht="12">
      <c r="A17" s="34" t="s">
        <v>106</v>
      </c>
      <c r="B17" s="41">
        <v>828.994</v>
      </c>
      <c r="C17" s="41"/>
      <c r="D17" s="41">
        <v>3096.143</v>
      </c>
      <c r="E17" s="41"/>
      <c r="F17" s="97">
        <f t="shared" si="3"/>
        <v>3734.8195523731174</v>
      </c>
      <c r="G17" s="97"/>
      <c r="H17" s="103"/>
      <c r="I17" s="103"/>
      <c r="J17" s="103"/>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row>
    <row r="18" spans="1:55" ht="12">
      <c r="A18" s="34" t="s">
        <v>107</v>
      </c>
      <c r="B18" s="41">
        <v>632.527</v>
      </c>
      <c r="C18" s="41"/>
      <c r="D18" s="41">
        <v>2362.72</v>
      </c>
      <c r="E18" s="41"/>
      <c r="F18" s="97">
        <f t="shared" si="3"/>
        <v>3735.3662373305797</v>
      </c>
      <c r="G18" s="97"/>
      <c r="H18" s="103"/>
      <c r="I18" s="103"/>
      <c r="J18" s="103"/>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row>
    <row r="19" spans="1:55" ht="12">
      <c r="A19" s="34" t="s">
        <v>539</v>
      </c>
      <c r="B19" s="41">
        <f>SUM(B7:B14)</f>
        <v>2919.83232</v>
      </c>
      <c r="C19" s="41">
        <f>SUM(C7:C14)</f>
        <v>5977.161639999999</v>
      </c>
      <c r="D19" s="41">
        <f>SUM(D7:D14)</f>
        <v>9486.055</v>
      </c>
      <c r="E19" s="41">
        <f>SUM(E7:E14)</f>
        <v>23921.98269</v>
      </c>
      <c r="F19" s="97">
        <f>D19/B19*1000</f>
        <v>3248.835535870772</v>
      </c>
      <c r="G19" s="97">
        <f>E19/C19*1000</f>
        <v>4002.231181086145</v>
      </c>
      <c r="H19" s="103">
        <f>(C19/B19-1)*100</f>
        <v>104.70907178669763</v>
      </c>
      <c r="I19" s="103">
        <f>(E19/D19-1)*100</f>
        <v>152.18051856119325</v>
      </c>
      <c r="J19" s="103">
        <f>(G19/F19-1)*100</f>
        <v>23.189713264861943</v>
      </c>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row>
    <row r="20" spans="1:55" ht="12">
      <c r="A20" s="34" t="s">
        <v>278</v>
      </c>
      <c r="B20" s="41">
        <f>SUM(B7:B18)</f>
        <v>5013.43432</v>
      </c>
      <c r="C20" s="41"/>
      <c r="D20" s="41">
        <f>SUM(D7:D18)</f>
        <v>17142.223</v>
      </c>
      <c r="E20" s="41"/>
      <c r="F20" s="97">
        <f>D20/B20*1000</f>
        <v>3419.2575200626147</v>
      </c>
      <c r="G20" s="97"/>
      <c r="H20" s="103"/>
      <c r="I20" s="103"/>
      <c r="J20" s="103"/>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10" ht="12">
      <c r="A21" s="75" t="s">
        <v>390</v>
      </c>
      <c r="B21" s="98"/>
      <c r="C21" s="98"/>
      <c r="D21" s="98"/>
      <c r="E21" s="98"/>
      <c r="F21" s="98"/>
      <c r="G21" s="98"/>
      <c r="H21" s="98"/>
      <c r="I21" s="98"/>
      <c r="J21" s="99"/>
    </row>
    <row r="22" ht="12" customHeight="1"/>
    <row r="23" ht="12" customHeight="1"/>
    <row r="24" ht="12" customHeight="1"/>
    <row r="25" spans="58:71" ht="12" customHeight="1">
      <c r="BF25" s="111">
        <v>2004</v>
      </c>
      <c r="BG25" s="111">
        <v>2005</v>
      </c>
      <c r="BH25" s="11">
        <v>2006</v>
      </c>
      <c r="BI25" s="11">
        <v>2007</v>
      </c>
      <c r="BJ25" s="59">
        <v>2008</v>
      </c>
      <c r="BK25" s="11">
        <v>2009</v>
      </c>
      <c r="BL25" s="206">
        <v>2010</v>
      </c>
      <c r="BM25" s="206">
        <v>2011</v>
      </c>
      <c r="BN25" s="11">
        <v>2012</v>
      </c>
      <c r="BO25" s="11">
        <v>2013</v>
      </c>
      <c r="BP25" s="11">
        <v>2014</v>
      </c>
      <c r="BQ25" s="11">
        <v>2015</v>
      </c>
      <c r="BR25" s="11">
        <v>2016</v>
      </c>
      <c r="BS25" s="11">
        <v>2017</v>
      </c>
    </row>
    <row r="26" spans="57:71" ht="12" customHeight="1">
      <c r="BE26" s="12" t="s">
        <v>96</v>
      </c>
      <c r="BF26" s="68">
        <v>1547.6453557267948</v>
      </c>
      <c r="BG26" s="68">
        <v>1669.7559638058676</v>
      </c>
      <c r="BH26" s="48">
        <v>3115.437226367255</v>
      </c>
      <c r="BI26" s="48">
        <v>2783.285589505574</v>
      </c>
      <c r="BJ26" s="48">
        <v>4439</v>
      </c>
      <c r="BK26" s="48">
        <v>3182</v>
      </c>
      <c r="BL26" s="48">
        <v>3792</v>
      </c>
      <c r="BM26" s="48">
        <v>4293.984969902225</v>
      </c>
      <c r="BN26" s="48">
        <v>4507</v>
      </c>
      <c r="BO26" s="48">
        <v>4656</v>
      </c>
      <c r="BP26" s="48">
        <v>5065.647202188189</v>
      </c>
      <c r="BQ26" s="48">
        <v>4627.429116779872</v>
      </c>
      <c r="BR26" s="48">
        <v>3270</v>
      </c>
      <c r="BS26" s="48">
        <v>3830</v>
      </c>
    </row>
    <row r="27" spans="57:71" ht="12" customHeight="1">
      <c r="BE27" s="12" t="s">
        <v>97</v>
      </c>
      <c r="BF27" s="68">
        <v>1694.3635936635883</v>
      </c>
      <c r="BG27" s="68">
        <v>1578.6161947255207</v>
      </c>
      <c r="BH27" s="48">
        <v>3109.0201956929586</v>
      </c>
      <c r="BI27" s="48">
        <v>2978.2406559731335</v>
      </c>
      <c r="BJ27" s="48">
        <v>4786</v>
      </c>
      <c r="BK27" s="48">
        <v>3077</v>
      </c>
      <c r="BL27" s="48">
        <v>4075</v>
      </c>
      <c r="BM27" s="48">
        <v>4348.033779593624</v>
      </c>
      <c r="BN27" s="48">
        <v>4631</v>
      </c>
      <c r="BO27" s="48">
        <v>4620</v>
      </c>
      <c r="BP27" s="48">
        <v>5256.849739663267</v>
      </c>
      <c r="BQ27" s="48">
        <v>4583.743365920549</v>
      </c>
      <c r="BR27" s="48">
        <v>3294</v>
      </c>
      <c r="BS27" s="48">
        <v>3844</v>
      </c>
    </row>
    <row r="28" spans="57:71" ht="12" customHeight="1">
      <c r="BE28" s="12" t="s">
        <v>98</v>
      </c>
      <c r="BF28" s="68">
        <v>2307.7770029728044</v>
      </c>
      <c r="BG28" s="68">
        <v>1134.3346180711471</v>
      </c>
      <c r="BH28" s="48">
        <v>3125.57378034519</v>
      </c>
      <c r="BI28" s="48">
        <v>2989.9522627998326</v>
      </c>
      <c r="BJ28" s="48">
        <v>4492</v>
      </c>
      <c r="BK28" s="48">
        <v>2825</v>
      </c>
      <c r="BL28" s="48">
        <v>3975</v>
      </c>
      <c r="BM28" s="48">
        <v>4473.354225090752</v>
      </c>
      <c r="BN28" s="48">
        <v>4654</v>
      </c>
      <c r="BO28" s="48">
        <v>4669</v>
      </c>
      <c r="BP28" s="48">
        <v>5124.959059965057</v>
      </c>
      <c r="BQ28" s="48">
        <v>4311.135068475369</v>
      </c>
      <c r="BR28" s="48">
        <v>3182</v>
      </c>
      <c r="BS28" s="48">
        <v>4103</v>
      </c>
    </row>
    <row r="29" spans="57:71" ht="12" customHeight="1">
      <c r="BE29" s="12" t="s">
        <v>99</v>
      </c>
      <c r="BF29" s="68">
        <v>1568.7976098535241</v>
      </c>
      <c r="BG29" s="68">
        <v>1684.452726762558</v>
      </c>
      <c r="BH29" s="48">
        <v>3177.0144971141535</v>
      </c>
      <c r="BI29" s="48">
        <v>3115.6447207660954</v>
      </c>
      <c r="BJ29" s="48">
        <v>4692</v>
      </c>
      <c r="BK29" s="48">
        <v>2510</v>
      </c>
      <c r="BL29" s="48">
        <v>4068</v>
      </c>
      <c r="BM29" s="48">
        <v>4556.99549413749</v>
      </c>
      <c r="BN29" s="48">
        <v>4642</v>
      </c>
      <c r="BO29" s="48">
        <v>4466</v>
      </c>
      <c r="BP29" s="48">
        <v>5108.848387744853</v>
      </c>
      <c r="BQ29" s="48">
        <v>3934.906560380197</v>
      </c>
      <c r="BR29" s="48">
        <v>3191</v>
      </c>
      <c r="BS29" s="48">
        <v>4002</v>
      </c>
    </row>
    <row r="30" spans="57:71" ht="12" customHeight="1">
      <c r="BE30" s="12" t="s">
        <v>100</v>
      </c>
      <c r="BF30" s="68">
        <v>1860.2176531183375</v>
      </c>
      <c r="BG30" s="68">
        <v>1471.3269285854217</v>
      </c>
      <c r="BH30" s="48">
        <v>3125.527347256299</v>
      </c>
      <c r="BI30" s="48">
        <v>3274.031194359376</v>
      </c>
      <c r="BJ30" s="48">
        <v>4684</v>
      </c>
      <c r="BK30" s="48">
        <v>2806</v>
      </c>
      <c r="BL30" s="48">
        <v>3936</v>
      </c>
      <c r="BM30" s="48">
        <v>4462.91335108237</v>
      </c>
      <c r="BN30" s="48">
        <v>4765</v>
      </c>
      <c r="BO30" s="48">
        <v>4744</v>
      </c>
      <c r="BP30" s="48">
        <v>5154</v>
      </c>
      <c r="BQ30" s="48">
        <v>4202.512101857299</v>
      </c>
      <c r="BR30" s="48">
        <v>3142</v>
      </c>
      <c r="BS30" s="48">
        <v>3933</v>
      </c>
    </row>
    <row r="31" spans="57:71" ht="12" customHeight="1">
      <c r="BE31" s="12" t="s">
        <v>101</v>
      </c>
      <c r="BF31" s="68">
        <v>1390.7873646068626</v>
      </c>
      <c r="BG31" s="68">
        <v>1985.6848131901722</v>
      </c>
      <c r="BH31" s="48">
        <v>2935.8341237341756</v>
      </c>
      <c r="BI31" s="48">
        <v>3584.926716909622</v>
      </c>
      <c r="BJ31" s="48">
        <v>4961</v>
      </c>
      <c r="BK31" s="48">
        <v>2747</v>
      </c>
      <c r="BL31" s="48">
        <v>4158</v>
      </c>
      <c r="BM31" s="48">
        <v>4372.398040877838</v>
      </c>
      <c r="BN31" s="48">
        <v>5120.75</v>
      </c>
      <c r="BO31" s="48">
        <v>4826</v>
      </c>
      <c r="BP31" s="48">
        <v>5026</v>
      </c>
      <c r="BQ31" s="48">
        <v>4145.653583427345</v>
      </c>
      <c r="BR31" s="48">
        <v>3114</v>
      </c>
      <c r="BS31" s="48">
        <v>4299</v>
      </c>
    </row>
    <row r="32" spans="57:71" ht="12" customHeight="1">
      <c r="BE32" s="12" t="s">
        <v>102</v>
      </c>
      <c r="BF32" s="68">
        <v>1586.2034617714723</v>
      </c>
      <c r="BG32" s="68">
        <v>1745.6979451361474</v>
      </c>
      <c r="BH32" s="48">
        <v>2916.983113066203</v>
      </c>
      <c r="BI32" s="48">
        <v>4000.3986823964988</v>
      </c>
      <c r="BJ32" s="48">
        <v>4776</v>
      </c>
      <c r="BK32" s="48">
        <v>3191</v>
      </c>
      <c r="BL32" s="48">
        <v>4217.71</v>
      </c>
      <c r="BM32" s="48">
        <v>4558.891145874933</v>
      </c>
      <c r="BN32" s="48">
        <v>4927</v>
      </c>
      <c r="BO32" s="48">
        <v>4924</v>
      </c>
      <c r="BP32" s="48">
        <v>4901</v>
      </c>
      <c r="BQ32" s="48">
        <v>3976.870153846154</v>
      </c>
      <c r="BR32" s="48">
        <v>3587</v>
      </c>
      <c r="BS32" s="48">
        <v>4039</v>
      </c>
    </row>
    <row r="33" spans="57:71" ht="12" customHeight="1">
      <c r="BE33" s="12" t="s">
        <v>103</v>
      </c>
      <c r="BF33" s="68">
        <v>1715.0046737901082</v>
      </c>
      <c r="BG33" s="68">
        <v>1655.6106457802275</v>
      </c>
      <c r="BH33" s="48">
        <v>2895.562204688503</v>
      </c>
      <c r="BI33" s="48">
        <v>4471</v>
      </c>
      <c r="BJ33" s="48">
        <v>4714</v>
      </c>
      <c r="BK33" s="48">
        <v>3007</v>
      </c>
      <c r="BL33" s="48">
        <v>4308</v>
      </c>
      <c r="BM33" s="48">
        <v>4719</v>
      </c>
      <c r="BN33" s="48">
        <v>5032</v>
      </c>
      <c r="BO33" s="48">
        <v>4767.08</v>
      </c>
      <c r="BP33" s="48">
        <v>5244</v>
      </c>
      <c r="BQ33" s="48">
        <v>3878.8870460861467</v>
      </c>
      <c r="BR33" s="48">
        <v>3340.22</v>
      </c>
      <c r="BS33" s="48">
        <v>4103</v>
      </c>
    </row>
    <row r="34" spans="57:71" ht="12" customHeight="1">
      <c r="BE34" s="12" t="s">
        <v>104</v>
      </c>
      <c r="BF34" s="68">
        <v>1070.4523995572054</v>
      </c>
      <c r="BG34" s="68">
        <v>2731.1565908684793</v>
      </c>
      <c r="BH34" s="48">
        <v>2776.9143362642894</v>
      </c>
      <c r="BI34" s="48">
        <v>4773</v>
      </c>
      <c r="BJ34" s="48">
        <v>4621</v>
      </c>
      <c r="BK34" s="48">
        <v>2985</v>
      </c>
      <c r="BL34" s="48">
        <v>4115</v>
      </c>
      <c r="BM34" s="48">
        <v>4643.924220331469</v>
      </c>
      <c r="BN34" s="48">
        <v>4895</v>
      </c>
      <c r="BO34" s="48">
        <v>4938.42</v>
      </c>
      <c r="BP34" s="48">
        <v>4876</v>
      </c>
      <c r="BQ34" s="48">
        <v>3746.7495129125364</v>
      </c>
      <c r="BR34" s="48">
        <v>3430</v>
      </c>
      <c r="BS34" s="48"/>
    </row>
    <row r="35" spans="57:71" ht="12" customHeight="1">
      <c r="BE35" s="12" t="s">
        <v>105</v>
      </c>
      <c r="BF35" s="68">
        <v>1327.8363478428992</v>
      </c>
      <c r="BG35" s="68">
        <v>2230.8423961434432</v>
      </c>
      <c r="BH35" s="48">
        <v>2718.152757708771</v>
      </c>
      <c r="BI35" s="48">
        <v>4851</v>
      </c>
      <c r="BJ35" s="48">
        <v>4730</v>
      </c>
      <c r="BK35" s="48">
        <v>3057</v>
      </c>
      <c r="BL35" s="48">
        <v>4138</v>
      </c>
      <c r="BM35" s="48">
        <v>4619</v>
      </c>
      <c r="BN35" s="48">
        <v>4721</v>
      </c>
      <c r="BO35" s="48">
        <v>5004</v>
      </c>
      <c r="BP35" s="48">
        <v>4940</v>
      </c>
      <c r="BQ35" s="48">
        <v>3450.153429946343</v>
      </c>
      <c r="BR35" s="48">
        <v>3593</v>
      </c>
      <c r="BS35" s="48"/>
    </row>
    <row r="36" spans="57:71" ht="12" customHeight="1">
      <c r="BE36" s="12" t="s">
        <v>106</v>
      </c>
      <c r="BF36" s="68">
        <v>1916.0644287359942</v>
      </c>
      <c r="BG36" s="68">
        <v>1599.5776183182938</v>
      </c>
      <c r="BH36" s="48">
        <v>2756.7354488887213</v>
      </c>
      <c r="BI36" s="48">
        <v>4897</v>
      </c>
      <c r="BJ36" s="48">
        <v>4640</v>
      </c>
      <c r="BK36" s="48">
        <v>3197</v>
      </c>
      <c r="BL36" s="48">
        <v>4220</v>
      </c>
      <c r="BM36" s="48">
        <v>4650</v>
      </c>
      <c r="BN36" s="48">
        <v>5000</v>
      </c>
      <c r="BO36" s="48">
        <v>5256</v>
      </c>
      <c r="BP36" s="48">
        <v>4425</v>
      </c>
      <c r="BQ36" s="48">
        <v>3394.812414658767</v>
      </c>
      <c r="BR36" s="48">
        <v>3734.82</v>
      </c>
      <c r="BS36" s="48"/>
    </row>
    <row r="37" spans="57:71" ht="12" customHeight="1">
      <c r="BE37" s="12" t="s">
        <v>107</v>
      </c>
      <c r="BF37" s="68">
        <v>2468.682808997581</v>
      </c>
      <c r="BG37" s="68">
        <v>1252.8589359420894</v>
      </c>
      <c r="BH37" s="48">
        <v>2699.6096542040223</v>
      </c>
      <c r="BI37" s="48">
        <v>4800</v>
      </c>
      <c r="BJ37" s="48">
        <v>3518</v>
      </c>
      <c r="BK37" s="48">
        <v>3362</v>
      </c>
      <c r="BL37" s="48">
        <v>4282</v>
      </c>
      <c r="BM37" s="48">
        <v>4619</v>
      </c>
      <c r="BN37" s="48">
        <v>4496.48</v>
      </c>
      <c r="BO37" s="48">
        <v>5163</v>
      </c>
      <c r="BP37" s="48">
        <v>4839</v>
      </c>
      <c r="BQ37" s="48">
        <v>3156.465816917729</v>
      </c>
      <c r="BR37" s="48">
        <v>3735</v>
      </c>
      <c r="BS37" s="48"/>
    </row>
    <row r="38" spans="58:59" ht="12" customHeight="1">
      <c r="BF38" s="12">
        <v>1702.4130629208385</v>
      </c>
      <c r="BG38" s="12">
        <v>1654.2291563722802</v>
      </c>
    </row>
    <row r="39" ht="12" customHeight="1"/>
    <row r="40" ht="12" customHeight="1"/>
    <row r="41" ht="12" customHeight="1"/>
    <row r="42" ht="12" customHeight="1"/>
    <row r="43" ht="12" customHeight="1"/>
    <row r="44" ht="12" customHeight="1"/>
    <row r="45" ht="12" customHeight="1"/>
    <row r="46" ht="12" customHeight="1"/>
    <row r="66" spans="1:10" ht="12.75">
      <c r="A66" s="463">
        <v>32</v>
      </c>
      <c r="B66" s="463"/>
      <c r="C66" s="463"/>
      <c r="D66" s="463"/>
      <c r="E66" s="463"/>
      <c r="F66" s="463"/>
      <c r="G66" s="463"/>
      <c r="H66" s="463"/>
      <c r="I66" s="463"/>
      <c r="J66" s="463"/>
    </row>
  </sheetData>
  <sheetProtection/>
  <mergeCells count="12">
    <mergeCell ref="A66:J66"/>
    <mergeCell ref="A1:J1"/>
    <mergeCell ref="A3:J3"/>
    <mergeCell ref="B4:C4"/>
    <mergeCell ref="D4:E4"/>
    <mergeCell ref="F4:G4"/>
    <mergeCell ref="H4:J4"/>
    <mergeCell ref="A4:A6"/>
    <mergeCell ref="H5:H6"/>
    <mergeCell ref="B5:C5"/>
    <mergeCell ref="D5:E5"/>
    <mergeCell ref="F5:G5"/>
  </mergeCells>
  <printOptions horizontalCentered="1"/>
  <pageMargins left="0.5905511811023623" right="0.5905511811023623" top="1.062992125984252" bottom="0.7874015748031497" header="0.5118110236220472" footer="0.1968503937007874"/>
  <pageSetup fitToHeight="1" fitToWidth="1" horizontalDpi="600" verticalDpi="600" orientation="portrait" scale="86" r:id="rId2"/>
  <ignoredErrors>
    <ignoredError sqref="B19:E20" formulaRang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C61"/>
  <sheetViews>
    <sheetView zoomScale="112" zoomScaleNormal="112" zoomScalePageLayoutView="112" workbookViewId="0" topLeftCell="A7">
      <selection activeCell="B15" sqref="B15:E15"/>
    </sheetView>
  </sheetViews>
  <sheetFormatPr defaultColWidth="10.90625" defaultRowHeight="18"/>
  <cols>
    <col min="1" max="1" width="10.72265625" style="7" customWidth="1"/>
    <col min="2" max="2" width="52.6328125" style="7" bestFit="1" customWidth="1"/>
    <col min="3" max="3" width="3.72265625" style="8" customWidth="1"/>
    <col min="4" max="16384" width="10.90625" style="7" customWidth="1"/>
  </cols>
  <sheetData>
    <row r="1" spans="1:2" ht="12">
      <c r="A1" s="462" t="s">
        <v>3</v>
      </c>
      <c r="B1" s="462"/>
    </row>
    <row r="2" spans="1:2" ht="12">
      <c r="A2" s="11"/>
      <c r="B2" s="12"/>
    </row>
    <row r="3" spans="1:3" ht="12">
      <c r="A3" s="11"/>
      <c r="B3" s="12" t="s">
        <v>271</v>
      </c>
      <c r="C3" s="8">
        <v>4</v>
      </c>
    </row>
    <row r="4" spans="1:3" ht="12">
      <c r="A4" s="11" t="s">
        <v>4</v>
      </c>
      <c r="B4" s="13" t="s">
        <v>5</v>
      </c>
      <c r="C4" s="8">
        <v>8</v>
      </c>
    </row>
    <row r="5" spans="1:3" ht="12">
      <c r="A5" s="11" t="s">
        <v>517</v>
      </c>
      <c r="B5" s="13" t="s">
        <v>6</v>
      </c>
      <c r="C5" s="8">
        <v>9</v>
      </c>
    </row>
    <row r="6" spans="1:3" ht="12">
      <c r="A6" s="11" t="s">
        <v>282</v>
      </c>
      <c r="B6" s="13" t="s">
        <v>512</v>
      </c>
      <c r="C6" s="8">
        <v>11</v>
      </c>
    </row>
    <row r="7" spans="1:3" ht="12">
      <c r="A7" s="11" t="s">
        <v>283</v>
      </c>
      <c r="B7" s="13" t="s">
        <v>274</v>
      </c>
      <c r="C7" s="8">
        <v>12</v>
      </c>
    </row>
    <row r="8" spans="1:3" ht="12">
      <c r="A8" s="11" t="s">
        <v>284</v>
      </c>
      <c r="B8" s="13" t="s">
        <v>7</v>
      </c>
      <c r="C8" s="8">
        <v>12</v>
      </c>
    </row>
    <row r="9" spans="1:3" ht="12">
      <c r="A9" s="11" t="s">
        <v>509</v>
      </c>
      <c r="B9" s="13" t="s">
        <v>518</v>
      </c>
      <c r="C9" s="8">
        <v>14</v>
      </c>
    </row>
    <row r="10" spans="1:3" ht="12">
      <c r="A10" s="11" t="s">
        <v>510</v>
      </c>
      <c r="B10" s="13" t="s">
        <v>511</v>
      </c>
      <c r="C10" s="8">
        <v>15</v>
      </c>
    </row>
    <row r="11" spans="1:3" ht="12">
      <c r="A11" s="11" t="s">
        <v>9</v>
      </c>
      <c r="B11" s="13" t="s">
        <v>498</v>
      </c>
      <c r="C11" s="8">
        <v>16</v>
      </c>
    </row>
    <row r="12" spans="1:3" ht="12">
      <c r="A12" s="11" t="s">
        <v>11</v>
      </c>
      <c r="B12" s="13" t="s">
        <v>10</v>
      </c>
      <c r="C12" s="8">
        <v>17</v>
      </c>
    </row>
    <row r="13" spans="1:3" ht="12">
      <c r="A13" s="11" t="s">
        <v>13</v>
      </c>
      <c r="B13" s="13" t="s">
        <v>12</v>
      </c>
      <c r="C13" s="8">
        <v>18</v>
      </c>
    </row>
    <row r="14" spans="1:3" ht="12">
      <c r="A14" s="11" t="s">
        <v>14</v>
      </c>
      <c r="B14" s="13" t="s">
        <v>521</v>
      </c>
      <c r="C14" s="8">
        <v>19</v>
      </c>
    </row>
    <row r="15" spans="1:3" ht="12">
      <c r="A15" s="11" t="s">
        <v>16</v>
      </c>
      <c r="B15" s="13" t="s">
        <v>15</v>
      </c>
      <c r="C15" s="8">
        <v>20</v>
      </c>
    </row>
    <row r="16" spans="1:3" ht="12">
      <c r="A16" s="11" t="s">
        <v>18</v>
      </c>
      <c r="B16" s="13" t="s">
        <v>17</v>
      </c>
      <c r="C16" s="8">
        <v>20</v>
      </c>
    </row>
    <row r="17" spans="1:3" ht="12">
      <c r="A17" s="11" t="s">
        <v>20</v>
      </c>
      <c r="B17" s="13" t="s">
        <v>19</v>
      </c>
      <c r="C17" s="8">
        <v>22</v>
      </c>
    </row>
    <row r="18" spans="1:3" ht="12">
      <c r="A18" s="11" t="s">
        <v>22</v>
      </c>
      <c r="B18" s="13" t="s">
        <v>21</v>
      </c>
      <c r="C18" s="8">
        <v>23</v>
      </c>
    </row>
    <row r="19" spans="1:3" ht="12">
      <c r="A19" s="11" t="s">
        <v>24</v>
      </c>
      <c r="B19" s="13" t="s">
        <v>23</v>
      </c>
      <c r="C19" s="8">
        <v>24</v>
      </c>
    </row>
    <row r="20" spans="1:3" ht="12">
      <c r="A20" s="11" t="s">
        <v>26</v>
      </c>
      <c r="B20" s="13" t="s">
        <v>25</v>
      </c>
      <c r="C20" s="8">
        <v>25</v>
      </c>
    </row>
    <row r="21" spans="1:3" ht="12">
      <c r="A21" s="11" t="s">
        <v>28</v>
      </c>
      <c r="B21" s="13" t="s">
        <v>27</v>
      </c>
      <c r="C21" s="8">
        <v>26</v>
      </c>
    </row>
    <row r="22" spans="1:3" ht="12">
      <c r="A22" s="11" t="s">
        <v>29</v>
      </c>
      <c r="B22" s="13" t="s">
        <v>522</v>
      </c>
      <c r="C22" s="8">
        <v>27</v>
      </c>
    </row>
    <row r="23" spans="1:3" ht="12">
      <c r="A23" s="11" t="s">
        <v>31</v>
      </c>
      <c r="B23" s="13" t="s">
        <v>30</v>
      </c>
      <c r="C23" s="8">
        <v>28</v>
      </c>
    </row>
    <row r="24" spans="1:3" ht="12">
      <c r="A24" s="11" t="s">
        <v>33</v>
      </c>
      <c r="B24" s="13" t="s">
        <v>32</v>
      </c>
      <c r="C24" s="8">
        <v>28</v>
      </c>
    </row>
    <row r="25" spans="1:3" ht="12">
      <c r="A25" s="11" t="s">
        <v>35</v>
      </c>
      <c r="B25" s="13" t="s">
        <v>34</v>
      </c>
      <c r="C25" s="8">
        <v>30</v>
      </c>
    </row>
    <row r="26" spans="1:3" ht="12">
      <c r="A26" s="11" t="s">
        <v>37</v>
      </c>
      <c r="B26" s="13" t="s">
        <v>36</v>
      </c>
      <c r="C26" s="8">
        <v>31</v>
      </c>
    </row>
    <row r="27" spans="1:3" ht="12">
      <c r="A27" s="11" t="s">
        <v>39</v>
      </c>
      <c r="B27" s="13" t="s">
        <v>38</v>
      </c>
      <c r="C27" s="8">
        <v>32</v>
      </c>
    </row>
    <row r="28" spans="1:3" ht="12">
      <c r="A28" s="11" t="s">
        <v>41</v>
      </c>
      <c r="B28" s="13" t="s">
        <v>40</v>
      </c>
      <c r="C28" s="8">
        <v>33</v>
      </c>
    </row>
    <row r="29" spans="1:3" ht="12">
      <c r="A29" s="11" t="s">
        <v>43</v>
      </c>
      <c r="B29" s="13" t="s">
        <v>42</v>
      </c>
      <c r="C29" s="8">
        <v>34</v>
      </c>
    </row>
    <row r="30" spans="1:3" ht="12">
      <c r="A30" s="11" t="s">
        <v>44</v>
      </c>
      <c r="B30" s="13" t="s">
        <v>523</v>
      </c>
      <c r="C30" s="8">
        <v>35</v>
      </c>
    </row>
    <row r="31" spans="1:3" ht="12">
      <c r="A31" s="11" t="s">
        <v>46</v>
      </c>
      <c r="B31" s="13" t="s">
        <v>45</v>
      </c>
      <c r="C31" s="8">
        <v>36</v>
      </c>
    </row>
    <row r="32" spans="1:3" ht="12">
      <c r="A32" s="11" t="s">
        <v>48</v>
      </c>
      <c r="B32" s="13" t="s">
        <v>47</v>
      </c>
      <c r="C32" s="8">
        <v>38</v>
      </c>
    </row>
    <row r="33" spans="1:3" ht="12">
      <c r="A33" s="11" t="s">
        <v>514</v>
      </c>
      <c r="B33" s="13" t="s">
        <v>49</v>
      </c>
      <c r="C33" s="8">
        <v>39</v>
      </c>
    </row>
    <row r="34" spans="1:2" ht="12">
      <c r="A34" s="11"/>
      <c r="B34" s="13"/>
    </row>
    <row r="35" spans="1:3" ht="12">
      <c r="A35" s="11" t="s">
        <v>50</v>
      </c>
      <c r="B35" s="13" t="s">
        <v>51</v>
      </c>
      <c r="C35" s="8">
        <v>8</v>
      </c>
    </row>
    <row r="36" spans="1:3" ht="12">
      <c r="A36" s="11" t="s">
        <v>296</v>
      </c>
      <c r="B36" s="13" t="s">
        <v>52</v>
      </c>
      <c r="C36" s="8">
        <v>10</v>
      </c>
    </row>
    <row r="37" spans="1:3" ht="12">
      <c r="A37" s="11" t="s">
        <v>297</v>
      </c>
      <c r="B37" s="13" t="s">
        <v>524</v>
      </c>
      <c r="C37" s="8">
        <v>11</v>
      </c>
    </row>
    <row r="38" spans="1:3" ht="12">
      <c r="A38" s="11" t="s">
        <v>53</v>
      </c>
      <c r="B38" s="13" t="s">
        <v>54</v>
      </c>
      <c r="C38" s="8">
        <v>13</v>
      </c>
    </row>
    <row r="39" spans="1:3" ht="12">
      <c r="A39" s="11" t="s">
        <v>55</v>
      </c>
      <c r="B39" s="13" t="s">
        <v>56</v>
      </c>
      <c r="C39" s="8">
        <v>13</v>
      </c>
    </row>
    <row r="40" spans="1:3" ht="12">
      <c r="A40" s="11" t="s">
        <v>57</v>
      </c>
      <c r="B40" s="13" t="s">
        <v>521</v>
      </c>
      <c r="C40" s="8">
        <v>19</v>
      </c>
    </row>
    <row r="41" spans="1:3" ht="12">
      <c r="A41" s="11" t="s">
        <v>58</v>
      </c>
      <c r="B41" s="13" t="s">
        <v>59</v>
      </c>
      <c r="C41" s="8">
        <v>21</v>
      </c>
    </row>
    <row r="42" spans="1:3" ht="12">
      <c r="A42" s="11" t="s">
        <v>60</v>
      </c>
      <c r="B42" s="13" t="s">
        <v>61</v>
      </c>
      <c r="C42" s="8">
        <v>21</v>
      </c>
    </row>
    <row r="43" spans="1:3" ht="12">
      <c r="A43" s="11" t="s">
        <v>62</v>
      </c>
      <c r="B43" s="13" t="s">
        <v>449</v>
      </c>
      <c r="C43" s="8">
        <v>22</v>
      </c>
    </row>
    <row r="44" spans="1:3" ht="12">
      <c r="A44" s="11" t="s">
        <v>63</v>
      </c>
      <c r="B44" s="13" t="s">
        <v>525</v>
      </c>
      <c r="C44" s="8">
        <v>22</v>
      </c>
    </row>
    <row r="45" spans="1:3" ht="12">
      <c r="A45" s="11" t="s">
        <v>64</v>
      </c>
      <c r="B45" s="13" t="s">
        <v>450</v>
      </c>
      <c r="C45" s="8">
        <v>23</v>
      </c>
    </row>
    <row r="46" spans="1:3" ht="12">
      <c r="A46" s="11" t="s">
        <v>65</v>
      </c>
      <c r="B46" s="13" t="s">
        <v>526</v>
      </c>
      <c r="C46" s="8">
        <v>23</v>
      </c>
    </row>
    <row r="47" spans="1:3" ht="12">
      <c r="A47" s="11" t="s">
        <v>66</v>
      </c>
      <c r="B47" s="13" t="s">
        <v>527</v>
      </c>
      <c r="C47" s="8">
        <v>24</v>
      </c>
    </row>
    <row r="48" spans="1:3" ht="11.25" customHeight="1">
      <c r="A48" s="11" t="s">
        <v>67</v>
      </c>
      <c r="B48" s="13" t="s">
        <v>522</v>
      </c>
      <c r="C48" s="8">
        <v>27</v>
      </c>
    </row>
    <row r="49" spans="1:3" ht="12.75" customHeight="1">
      <c r="A49" s="11" t="s">
        <v>68</v>
      </c>
      <c r="B49" s="7" t="s">
        <v>69</v>
      </c>
      <c r="C49" s="8">
        <v>29</v>
      </c>
    </row>
    <row r="50" spans="1:3" ht="12">
      <c r="A50" s="11" t="s">
        <v>70</v>
      </c>
      <c r="B50" s="13" t="s">
        <v>71</v>
      </c>
      <c r="C50" s="8">
        <v>29</v>
      </c>
    </row>
    <row r="51" spans="1:3" ht="12">
      <c r="A51" s="11" t="s">
        <v>72</v>
      </c>
      <c r="B51" s="13" t="s">
        <v>73</v>
      </c>
      <c r="C51" s="8">
        <v>30</v>
      </c>
    </row>
    <row r="52" spans="1:3" ht="12">
      <c r="A52" s="11" t="s">
        <v>74</v>
      </c>
      <c r="B52" s="13" t="s">
        <v>451</v>
      </c>
      <c r="C52" s="8">
        <v>31</v>
      </c>
    </row>
    <row r="53" spans="1:3" ht="12">
      <c r="A53" s="11" t="s">
        <v>75</v>
      </c>
      <c r="B53" s="13" t="s">
        <v>528</v>
      </c>
      <c r="C53" s="8">
        <v>31</v>
      </c>
    </row>
    <row r="54" spans="1:3" ht="12">
      <c r="A54" s="11" t="s">
        <v>76</v>
      </c>
      <c r="B54" s="13" t="s">
        <v>77</v>
      </c>
      <c r="C54" s="8">
        <v>32</v>
      </c>
    </row>
    <row r="55" spans="1:3" ht="12">
      <c r="A55" s="11" t="s">
        <v>78</v>
      </c>
      <c r="B55" s="13" t="s">
        <v>452</v>
      </c>
      <c r="C55" s="8">
        <v>33</v>
      </c>
    </row>
    <row r="56" spans="1:3" ht="12">
      <c r="A56" s="11" t="s">
        <v>79</v>
      </c>
      <c r="B56" s="13" t="s">
        <v>529</v>
      </c>
      <c r="C56" s="8">
        <v>33</v>
      </c>
    </row>
    <row r="57" spans="1:3" ht="12">
      <c r="A57" s="11" t="s">
        <v>80</v>
      </c>
      <c r="B57" s="13" t="s">
        <v>530</v>
      </c>
      <c r="C57" s="8">
        <v>34</v>
      </c>
    </row>
    <row r="58" spans="1:3" ht="12">
      <c r="A58" s="11" t="s">
        <v>81</v>
      </c>
      <c r="B58" s="13" t="s">
        <v>519</v>
      </c>
      <c r="C58" s="8">
        <v>37</v>
      </c>
    </row>
    <row r="59" spans="1:3" ht="12">
      <c r="A59" s="11" t="s">
        <v>82</v>
      </c>
      <c r="B59" s="13" t="s">
        <v>520</v>
      </c>
      <c r="C59" s="8">
        <v>37</v>
      </c>
    </row>
    <row r="60" spans="1:3" ht="12">
      <c r="A60" s="11" t="s">
        <v>83</v>
      </c>
      <c r="B60" s="13" t="s">
        <v>47</v>
      </c>
      <c r="C60" s="8">
        <v>38</v>
      </c>
    </row>
    <row r="61" spans="1:3" ht="12">
      <c r="A61" s="11" t="s">
        <v>84</v>
      </c>
      <c r="B61" s="13" t="s">
        <v>85</v>
      </c>
      <c r="C61" s="8">
        <v>40</v>
      </c>
    </row>
  </sheetData>
  <sheetProtection/>
  <mergeCells count="1">
    <mergeCell ref="A1:B1"/>
  </mergeCells>
  <printOptions horizontalCentered="1"/>
  <pageMargins left="0.5905511811023623" right="0.5905511811023623" top="0.9448818897637796" bottom="0.5905511811023623" header="0.5118110236220472" footer="0.5118110236220472"/>
  <pageSetup fitToHeight="1" fitToWidth="1" horizontalDpi="600" verticalDpi="600" orientation="portrait" scale="98" r:id="rId1"/>
</worksheet>
</file>

<file path=xl/worksheets/sheet30.xml><?xml version="1.0" encoding="utf-8"?>
<worksheet xmlns="http://schemas.openxmlformats.org/spreadsheetml/2006/main" xmlns:r="http://schemas.openxmlformats.org/officeDocument/2006/relationships">
  <dimension ref="A1:AM49"/>
  <sheetViews>
    <sheetView view="pageBreakPreview" zoomScaleSheetLayoutView="100" zoomScalePageLayoutView="0" workbookViewId="0" topLeftCell="A22">
      <selection activeCell="B15" sqref="B15:E15"/>
    </sheetView>
  </sheetViews>
  <sheetFormatPr defaultColWidth="10.90625" defaultRowHeight="18"/>
  <cols>
    <col min="1" max="1" width="16.6328125" style="7" customWidth="1"/>
    <col min="2" max="7" width="7.2734375" style="7" customWidth="1"/>
    <col min="8" max="8" width="7.6328125" style="7" customWidth="1"/>
    <col min="9" max="35" width="5.6328125" style="7" customWidth="1"/>
    <col min="36" max="36" width="4.0859375" style="7" customWidth="1"/>
    <col min="37" max="37" width="4.90625" style="7" customWidth="1"/>
    <col min="38" max="38" width="5.0859375" style="7" customWidth="1"/>
    <col min="39" max="16384" width="10.90625" style="7" customWidth="1"/>
  </cols>
  <sheetData>
    <row r="1" spans="1:8" ht="13.5" customHeight="1">
      <c r="A1" s="490" t="s">
        <v>347</v>
      </c>
      <c r="B1" s="490"/>
      <c r="C1" s="490"/>
      <c r="D1" s="490"/>
      <c r="E1" s="490"/>
      <c r="F1" s="490"/>
      <c r="G1" s="490"/>
      <c r="H1" s="490"/>
    </row>
    <row r="2" spans="1:8" ht="13.5" customHeight="1">
      <c r="A2" s="78"/>
      <c r="B2" s="78"/>
      <c r="C2" s="78"/>
      <c r="D2" s="78"/>
      <c r="E2" s="78"/>
      <c r="F2" s="78"/>
      <c r="G2" s="78"/>
      <c r="H2" s="78"/>
    </row>
    <row r="3" spans="1:8" ht="13.5" customHeight="1">
      <c r="A3" s="501" t="s">
        <v>40</v>
      </c>
      <c r="B3" s="501"/>
      <c r="C3" s="501"/>
      <c r="D3" s="501"/>
      <c r="E3" s="501"/>
      <c r="F3" s="501"/>
      <c r="G3" s="501"/>
      <c r="H3" s="501"/>
    </row>
    <row r="4" spans="1:8" ht="13.5" customHeight="1">
      <c r="A4" s="495" t="s">
        <v>137</v>
      </c>
      <c r="B4" s="493" t="s">
        <v>181</v>
      </c>
      <c r="C4" s="493"/>
      <c r="D4" s="493"/>
      <c r="E4" s="493"/>
      <c r="F4" s="493"/>
      <c r="G4" s="493"/>
      <c r="H4" s="493"/>
    </row>
    <row r="5" spans="1:37" ht="13.5" customHeight="1">
      <c r="A5" s="548"/>
      <c r="B5" s="482">
        <v>2015</v>
      </c>
      <c r="C5" s="482">
        <v>2016</v>
      </c>
      <c r="D5" s="64" t="s">
        <v>183</v>
      </c>
      <c r="E5" s="493" t="s">
        <v>531</v>
      </c>
      <c r="F5" s="493"/>
      <c r="G5" s="60" t="s">
        <v>184</v>
      </c>
      <c r="H5" s="60" t="s">
        <v>183</v>
      </c>
      <c r="AJ5" s="11">
        <v>2015</v>
      </c>
      <c r="AK5" s="11"/>
    </row>
    <row r="6" spans="1:39" ht="13.5" customHeight="1">
      <c r="A6" s="496"/>
      <c r="B6" s="510"/>
      <c r="C6" s="510"/>
      <c r="D6" s="79" t="s">
        <v>95</v>
      </c>
      <c r="E6" s="60">
        <v>2016</v>
      </c>
      <c r="F6" s="64">
        <v>2017</v>
      </c>
      <c r="G6" s="395" t="s">
        <v>95</v>
      </c>
      <c r="H6" s="380" t="s">
        <v>95</v>
      </c>
      <c r="AJ6" s="61" t="s">
        <v>151</v>
      </c>
      <c r="AK6" s="65">
        <v>3257.38029</v>
      </c>
      <c r="AM6" s="7">
        <f aca="true" t="shared" si="0" ref="AM6:AM11">AK6/$AK$11*100</f>
        <v>1791.9176236610251</v>
      </c>
    </row>
    <row r="7" spans="1:39" ht="13.5" customHeight="1">
      <c r="A7" s="61" t="s">
        <v>151</v>
      </c>
      <c r="B7" s="295">
        <v>3274.8521800000003</v>
      </c>
      <c r="C7" s="295">
        <v>3257.38029</v>
      </c>
      <c r="D7" s="281">
        <f aca="true" t="shared" si="1" ref="D7:D16">C7/$C$16*100</f>
        <v>64.97302561919014</v>
      </c>
      <c r="E7" s="295">
        <v>1902.54263</v>
      </c>
      <c r="F7" s="295">
        <v>2569.84558</v>
      </c>
      <c r="G7" s="103">
        <f>(F7/E7-1)*100</f>
        <v>35.07427058283579</v>
      </c>
      <c r="H7" s="140">
        <f aca="true" t="shared" si="2" ref="H7:H16">F7/$F$16*100</f>
        <v>42.99441137273794</v>
      </c>
      <c r="AJ7" s="61" t="s">
        <v>152</v>
      </c>
      <c r="AK7" s="65">
        <v>593.0452</v>
      </c>
      <c r="AM7" s="7">
        <f t="shared" si="0"/>
        <v>326.2401227053466</v>
      </c>
    </row>
    <row r="8" spans="1:39" ht="13.5" customHeight="1">
      <c r="A8" s="34" t="s">
        <v>266</v>
      </c>
      <c r="B8" s="41">
        <v>1226.68458</v>
      </c>
      <c r="C8" s="41">
        <v>336.96181</v>
      </c>
      <c r="D8" s="270">
        <f t="shared" si="1"/>
        <v>6.721176640329792</v>
      </c>
      <c r="E8" s="41">
        <v>218.95712</v>
      </c>
      <c r="F8" s="41">
        <v>1387.27668</v>
      </c>
      <c r="G8" s="103">
        <f>(F8/E8-1)*100</f>
        <v>533.5837263478803</v>
      </c>
      <c r="H8" s="103">
        <f t="shared" si="2"/>
        <v>23.209621905657897</v>
      </c>
      <c r="AJ8" s="61" t="s">
        <v>149</v>
      </c>
      <c r="AK8" s="65">
        <v>407.81573000000003</v>
      </c>
      <c r="AM8" s="7">
        <f t="shared" si="0"/>
        <v>224.3435303015192</v>
      </c>
    </row>
    <row r="9" spans="1:39" ht="13.5" customHeight="1">
      <c r="A9" s="34" t="s">
        <v>152</v>
      </c>
      <c r="B9" s="254">
        <v>478.95582</v>
      </c>
      <c r="C9" s="254">
        <v>593.0452</v>
      </c>
      <c r="D9" s="270">
        <f t="shared" si="1"/>
        <v>11.829119581532725</v>
      </c>
      <c r="E9" s="254">
        <v>319.60764000000006</v>
      </c>
      <c r="F9" s="254">
        <v>759.27556</v>
      </c>
      <c r="G9" s="103">
        <f>(F9/E9-1)*100</f>
        <v>137.56489675903865</v>
      </c>
      <c r="H9" s="103">
        <f t="shared" si="2"/>
        <v>12.702944498286145</v>
      </c>
      <c r="AJ9" s="61" t="s">
        <v>266</v>
      </c>
      <c r="AK9" s="65">
        <v>336.96181</v>
      </c>
      <c r="AM9" s="7">
        <f t="shared" si="0"/>
        <v>185.36607705688485</v>
      </c>
    </row>
    <row r="10" spans="1:39" ht="13.5" customHeight="1">
      <c r="A10" s="34" t="s">
        <v>149</v>
      </c>
      <c r="B10" s="41">
        <v>46.472</v>
      </c>
      <c r="C10" s="41">
        <v>407.81573000000003</v>
      </c>
      <c r="D10" s="270">
        <f t="shared" si="1"/>
        <v>8.134457605255152</v>
      </c>
      <c r="E10" s="41">
        <v>221.98537</v>
      </c>
      <c r="F10" s="41">
        <v>560.46761</v>
      </c>
      <c r="G10" s="103">
        <f>(F10/E10-1)*100</f>
        <v>152.47952601561087</v>
      </c>
      <c r="H10" s="103">
        <f t="shared" si="2"/>
        <v>9.37681826992704</v>
      </c>
      <c r="AJ10" s="61" t="s">
        <v>143</v>
      </c>
      <c r="AK10" s="65">
        <v>236.44998</v>
      </c>
      <c r="AM10" s="7">
        <f t="shared" si="0"/>
        <v>130.07350955521898</v>
      </c>
    </row>
    <row r="11" spans="1:39" ht="13.5" customHeight="1">
      <c r="A11" s="34" t="s">
        <v>143</v>
      </c>
      <c r="B11" s="254">
        <v>142.24743</v>
      </c>
      <c r="C11" s="254">
        <v>236.44998</v>
      </c>
      <c r="D11" s="270">
        <f t="shared" si="1"/>
        <v>4.716326999141079</v>
      </c>
      <c r="E11" s="254">
        <v>142.92861</v>
      </c>
      <c r="F11" s="254">
        <v>281.40268</v>
      </c>
      <c r="G11" s="103">
        <f>(F11/E11-1)*100</f>
        <v>96.88338115091162</v>
      </c>
      <c r="H11" s="103">
        <f t="shared" si="2"/>
        <v>4.707964820715389</v>
      </c>
      <c r="AJ11" s="12" t="s">
        <v>185</v>
      </c>
      <c r="AK11" s="68">
        <v>181.78181</v>
      </c>
      <c r="AM11" s="7">
        <f t="shared" si="0"/>
        <v>100</v>
      </c>
    </row>
    <row r="12" spans="1:37" ht="13.5" customHeight="1">
      <c r="A12" s="34" t="s">
        <v>198</v>
      </c>
      <c r="B12" s="254">
        <v>199.93139000000002</v>
      </c>
      <c r="C12" s="254">
        <v>0</v>
      </c>
      <c r="D12" s="103">
        <f t="shared" si="1"/>
        <v>0</v>
      </c>
      <c r="E12" s="254">
        <v>0</v>
      </c>
      <c r="F12" s="254">
        <v>63.0525</v>
      </c>
      <c r="G12" s="103"/>
      <c r="H12" s="103">
        <f t="shared" si="2"/>
        <v>1.0548902798585895</v>
      </c>
      <c r="AJ12" s="12"/>
      <c r="AK12" s="68">
        <f>SUM(AK6:AK11)</f>
        <v>5013.43482</v>
      </c>
    </row>
    <row r="13" spans="1:37" ht="13.5" customHeight="1">
      <c r="A13" s="34" t="s">
        <v>200</v>
      </c>
      <c r="B13" s="254">
        <v>60.018910000000005</v>
      </c>
      <c r="C13" s="254">
        <v>120.08881</v>
      </c>
      <c r="D13" s="270">
        <f t="shared" si="1"/>
        <v>2.395340007631733</v>
      </c>
      <c r="E13" s="254">
        <v>80.01877999999999</v>
      </c>
      <c r="F13" s="254">
        <v>120.08182000000001</v>
      </c>
      <c r="G13" s="103">
        <f>(F13/E13-1)*100</f>
        <v>50.06704676077294</v>
      </c>
      <c r="H13" s="103">
        <f t="shared" si="2"/>
        <v>2.009010661047996</v>
      </c>
      <c r="I13" s="143"/>
      <c r="AJ13" s="144"/>
      <c r="AK13" s="145"/>
    </row>
    <row r="14" spans="1:37" ht="13.5" customHeight="1">
      <c r="A14" s="34" t="s">
        <v>199</v>
      </c>
      <c r="B14" s="41">
        <v>66</v>
      </c>
      <c r="C14" s="41">
        <v>24</v>
      </c>
      <c r="D14" s="270">
        <f t="shared" si="1"/>
        <v>0.47871371348555786</v>
      </c>
      <c r="E14" s="41">
        <v>24</v>
      </c>
      <c r="F14" s="41">
        <v>24.00084</v>
      </c>
      <c r="G14" s="103">
        <f>(F14/E14-1)*100</f>
        <v>0.0035000000000007248</v>
      </c>
      <c r="H14" s="103">
        <f t="shared" si="2"/>
        <v>0.4015424102841478</v>
      </c>
      <c r="AJ14" s="144"/>
      <c r="AK14" s="144"/>
    </row>
    <row r="15" spans="1:37" ht="13.5" customHeight="1">
      <c r="A15" s="34" t="s">
        <v>185</v>
      </c>
      <c r="B15" s="41">
        <v>2.1</v>
      </c>
      <c r="C15" s="41">
        <v>37.693</v>
      </c>
      <c r="D15" s="270">
        <f t="shared" si="1"/>
        <v>0.7518398334337971</v>
      </c>
      <c r="E15" s="41">
        <v>9.79442</v>
      </c>
      <c r="F15" s="41">
        <v>211.75864</v>
      </c>
      <c r="G15" s="103">
        <f>(F15/E15-1)*100</f>
        <v>2062.0334843717137</v>
      </c>
      <c r="H15" s="103">
        <f t="shared" si="2"/>
        <v>3.542795781484862</v>
      </c>
      <c r="AJ15" s="144"/>
      <c r="AK15" s="144"/>
    </row>
    <row r="16" spans="1:37" ht="13.5" customHeight="1">
      <c r="A16" s="34" t="s">
        <v>118</v>
      </c>
      <c r="B16" s="97">
        <f>SUM(B7:B15)</f>
        <v>5497.262310000001</v>
      </c>
      <c r="C16" s="97">
        <f>SUM(C7:C15)</f>
        <v>5013.434820000001</v>
      </c>
      <c r="D16" s="177">
        <f t="shared" si="1"/>
        <v>100</v>
      </c>
      <c r="E16" s="45">
        <f>SUM(E7:E15)</f>
        <v>2919.83457</v>
      </c>
      <c r="F16" s="45">
        <f>SUM(F7:F15)</f>
        <v>5977.16191</v>
      </c>
      <c r="G16" s="100">
        <f>(F16/E16-1)*100</f>
        <v>104.70892328670524</v>
      </c>
      <c r="H16" s="103">
        <f t="shared" si="2"/>
        <v>100</v>
      </c>
      <c r="AJ16" s="12">
        <v>2015</v>
      </c>
      <c r="AK16" s="68"/>
    </row>
    <row r="17" spans="1:38" ht="13.5" customHeight="1">
      <c r="A17" s="75" t="s">
        <v>390</v>
      </c>
      <c r="B17" s="98"/>
      <c r="C17" s="98"/>
      <c r="D17" s="98"/>
      <c r="E17" s="98"/>
      <c r="F17" s="98"/>
      <c r="G17" s="98"/>
      <c r="H17" s="99"/>
      <c r="AJ17" s="12" t="str">
        <f>A7</f>
        <v>México</v>
      </c>
      <c r="AK17" s="68">
        <f>F7</f>
        <v>2569.84558</v>
      </c>
      <c r="AL17" s="282">
        <f>AK17/$AK$23</f>
        <v>0.4299441137273794</v>
      </c>
    </row>
    <row r="18" spans="1:38" ht="13.5" customHeight="1">
      <c r="A18" s="12"/>
      <c r="B18" s="12"/>
      <c r="C18" s="12"/>
      <c r="D18" s="12"/>
      <c r="E18" s="12"/>
      <c r="F18" s="12"/>
      <c r="G18" s="12"/>
      <c r="H18" s="12"/>
      <c r="AJ18" s="12" t="str">
        <f>A8</f>
        <v>Rusia</v>
      </c>
      <c r="AK18" s="68">
        <f>F8</f>
        <v>1387.27668</v>
      </c>
      <c r="AL18" s="282">
        <f>AK18/$AK$23</f>
        <v>0.23209621905657898</v>
      </c>
    </row>
    <row r="19" spans="1:38" ht="13.5" customHeight="1">
      <c r="A19" s="11"/>
      <c r="B19" s="11"/>
      <c r="C19" s="11"/>
      <c r="D19" s="11"/>
      <c r="E19" s="11"/>
      <c r="F19" s="11"/>
      <c r="G19" s="11"/>
      <c r="H19" s="11"/>
      <c r="AJ19" s="12" t="str">
        <f>A9</f>
        <v>Corea del Sur</v>
      </c>
      <c r="AK19" s="68">
        <f>F9</f>
        <v>759.27556</v>
      </c>
      <c r="AL19" s="282">
        <f>AK19/$AK$23</f>
        <v>0.12702944498286145</v>
      </c>
    </row>
    <row r="20" spans="1:38" ht="13.5" customHeight="1">
      <c r="A20" s="11"/>
      <c r="B20" s="11"/>
      <c r="C20" s="11"/>
      <c r="D20" s="11"/>
      <c r="E20" s="11"/>
      <c r="F20" s="11"/>
      <c r="G20" s="11"/>
      <c r="H20" s="11"/>
      <c r="AJ20" s="12" t="str">
        <f>A10</f>
        <v>China</v>
      </c>
      <c r="AK20" s="68">
        <f>F10</f>
        <v>560.46761</v>
      </c>
      <c r="AL20" s="282">
        <f>AK20/$AK$23</f>
        <v>0.09376818269927041</v>
      </c>
    </row>
    <row r="21" spans="1:38" ht="13.5" customHeight="1">
      <c r="A21" s="11"/>
      <c r="B21" s="11"/>
      <c r="C21" s="11"/>
      <c r="D21" s="11"/>
      <c r="E21" s="11"/>
      <c r="F21" s="11"/>
      <c r="G21" s="11"/>
      <c r="H21" s="11"/>
      <c r="AJ21" s="12" t="s">
        <v>185</v>
      </c>
      <c r="AK21" s="68">
        <f>SUM(F11:F15)</f>
        <v>700.29648</v>
      </c>
      <c r="AL21" s="282">
        <f>AK21/$AK$23</f>
        <v>0.11716203953390983</v>
      </c>
    </row>
    <row r="22" spans="1:38" ht="13.5" customHeight="1">
      <c r="A22" s="11"/>
      <c r="B22" s="11"/>
      <c r="C22" s="11"/>
      <c r="D22" s="11"/>
      <c r="E22" s="11"/>
      <c r="F22" s="11"/>
      <c r="G22" s="11"/>
      <c r="H22" s="11"/>
      <c r="AH22" s="49"/>
      <c r="AJ22" s="12"/>
      <c r="AK22" s="68"/>
      <c r="AL22" s="282"/>
    </row>
    <row r="23" spans="1:38" ht="13.5" customHeight="1">
      <c r="A23" s="11"/>
      <c r="B23" s="11"/>
      <c r="C23" s="11"/>
      <c r="D23" s="11"/>
      <c r="E23" s="11"/>
      <c r="F23" s="11"/>
      <c r="G23" s="11"/>
      <c r="H23" s="11"/>
      <c r="AH23" s="49"/>
      <c r="AJ23" s="12"/>
      <c r="AK23" s="68">
        <f>SUM(AK17:AK22)</f>
        <v>5977.16191</v>
      </c>
      <c r="AL23" s="146">
        <f>AK23/AK$23</f>
        <v>1</v>
      </c>
    </row>
    <row r="24" spans="1:8" ht="13.5" customHeight="1">
      <c r="A24" s="11"/>
      <c r="B24" s="11"/>
      <c r="C24" s="11"/>
      <c r="D24" s="11"/>
      <c r="E24" s="11"/>
      <c r="F24" s="11"/>
      <c r="G24" s="11"/>
      <c r="H24" s="11"/>
    </row>
    <row r="25" spans="1:8" ht="13.5" customHeight="1">
      <c r="A25" s="11"/>
      <c r="B25" s="11"/>
      <c r="C25" s="11"/>
      <c r="D25" s="11"/>
      <c r="E25" s="11"/>
      <c r="F25" s="11"/>
      <c r="G25" s="11"/>
      <c r="H25" s="11"/>
    </row>
    <row r="26" spans="1:8" ht="13.5" customHeight="1">
      <c r="A26" s="11"/>
      <c r="B26" s="11"/>
      <c r="C26" s="11"/>
      <c r="D26" s="11"/>
      <c r="E26" s="11"/>
      <c r="F26" s="11"/>
      <c r="G26" s="11"/>
      <c r="H26" s="11"/>
    </row>
    <row r="27" spans="1:8" ht="13.5" customHeight="1">
      <c r="A27" s="11"/>
      <c r="B27" s="11"/>
      <c r="C27" s="11"/>
      <c r="D27" s="11"/>
      <c r="E27" s="11"/>
      <c r="F27" s="11"/>
      <c r="G27" s="11"/>
      <c r="H27" s="11"/>
    </row>
    <row r="28" spans="1:8" ht="13.5" customHeight="1">
      <c r="A28" s="11"/>
      <c r="B28" s="11"/>
      <c r="C28" s="11"/>
      <c r="D28" s="11"/>
      <c r="E28" s="11"/>
      <c r="F28" s="11"/>
      <c r="G28" s="11"/>
      <c r="H28" s="11"/>
    </row>
    <row r="29" spans="1:8" ht="13.5" customHeight="1">
      <c r="A29" s="11"/>
      <c r="B29" s="11"/>
      <c r="C29" s="11"/>
      <c r="D29" s="11"/>
      <c r="E29" s="11"/>
      <c r="F29" s="11"/>
      <c r="G29" s="11"/>
      <c r="H29" s="11"/>
    </row>
    <row r="30" spans="1:8" ht="13.5" customHeight="1">
      <c r="A30" s="11"/>
      <c r="B30" s="11"/>
      <c r="C30" s="11"/>
      <c r="D30" s="11"/>
      <c r="E30" s="11"/>
      <c r="F30" s="11"/>
      <c r="G30" s="11"/>
      <c r="H30" s="11"/>
    </row>
    <row r="31" spans="1:8" ht="13.5" customHeight="1">
      <c r="A31" s="11"/>
      <c r="B31" s="11"/>
      <c r="C31" s="11"/>
      <c r="D31" s="11"/>
      <c r="E31" s="11"/>
      <c r="F31" s="11"/>
      <c r="G31" s="11"/>
      <c r="H31" s="11"/>
    </row>
    <row r="32" spans="1:8" ht="13.5" customHeight="1">
      <c r="A32" s="11"/>
      <c r="B32" s="11"/>
      <c r="C32" s="11"/>
      <c r="D32" s="11"/>
      <c r="E32" s="11"/>
      <c r="F32" s="11"/>
      <c r="G32" s="11"/>
      <c r="H32" s="11"/>
    </row>
    <row r="33" spans="1:8" ht="13.5" customHeight="1">
      <c r="A33" s="11"/>
      <c r="B33" s="11"/>
      <c r="C33" s="11"/>
      <c r="D33" s="11"/>
      <c r="E33" s="11"/>
      <c r="F33" s="11"/>
      <c r="G33" s="11"/>
      <c r="H33" s="11"/>
    </row>
    <row r="34" spans="1:8" ht="13.5" customHeight="1">
      <c r="A34" s="11"/>
      <c r="B34" s="11"/>
      <c r="C34" s="11"/>
      <c r="D34" s="11"/>
      <c r="E34" s="11"/>
      <c r="F34" s="11"/>
      <c r="G34" s="11"/>
      <c r="H34" s="11"/>
    </row>
    <row r="35" spans="1:8" ht="13.5" customHeight="1">
      <c r="A35" s="11"/>
      <c r="B35" s="11"/>
      <c r="C35" s="11"/>
      <c r="D35" s="11"/>
      <c r="E35" s="11"/>
      <c r="F35" s="11"/>
      <c r="G35" s="11"/>
      <c r="H35" s="11"/>
    </row>
    <row r="36" spans="1:8" ht="13.5" customHeight="1">
      <c r="A36" s="11"/>
      <c r="B36" s="11"/>
      <c r="C36" s="11"/>
      <c r="D36" s="11"/>
      <c r="E36" s="11"/>
      <c r="F36" s="11"/>
      <c r="G36" s="11"/>
      <c r="H36" s="11"/>
    </row>
    <row r="37" spans="1:8" ht="13.5" customHeight="1">
      <c r="A37" s="11"/>
      <c r="B37" s="11"/>
      <c r="C37" s="11"/>
      <c r="D37" s="11"/>
      <c r="E37" s="11"/>
      <c r="F37" s="11"/>
      <c r="G37" s="11"/>
      <c r="H37" s="11"/>
    </row>
    <row r="38" spans="1:8" ht="13.5" customHeight="1">
      <c r="A38" s="11"/>
      <c r="B38" s="11"/>
      <c r="C38" s="11"/>
      <c r="D38" s="11"/>
      <c r="E38" s="11"/>
      <c r="F38" s="11"/>
      <c r="G38" s="11"/>
      <c r="H38" s="11"/>
    </row>
    <row r="39" spans="1:8" ht="13.5" customHeight="1">
      <c r="A39" s="11"/>
      <c r="B39" s="11"/>
      <c r="C39" s="11"/>
      <c r="D39" s="11"/>
      <c r="E39" s="11"/>
      <c r="F39" s="11"/>
      <c r="G39" s="11"/>
      <c r="H39" s="11"/>
    </row>
    <row r="40" spans="1:8" ht="13.5" customHeight="1">
      <c r="A40" s="11"/>
      <c r="B40" s="11"/>
      <c r="C40" s="11"/>
      <c r="D40" s="11"/>
      <c r="E40" s="11"/>
      <c r="F40" s="11"/>
      <c r="G40" s="11"/>
      <c r="H40" s="11"/>
    </row>
    <row r="41" spans="1:8" ht="13.5" customHeight="1">
      <c r="A41" s="11"/>
      <c r="B41" s="11"/>
      <c r="C41" s="11"/>
      <c r="D41" s="11"/>
      <c r="E41" s="11"/>
      <c r="F41" s="11"/>
      <c r="G41" s="11"/>
      <c r="H41" s="11"/>
    </row>
    <row r="42" spans="1:8" ht="13.5" customHeight="1">
      <c r="A42" s="11"/>
      <c r="B42" s="11"/>
      <c r="C42" s="11"/>
      <c r="D42" s="11"/>
      <c r="E42" s="11"/>
      <c r="F42" s="11"/>
      <c r="G42" s="11"/>
      <c r="H42" s="11"/>
    </row>
    <row r="43" spans="1:8" ht="13.5" customHeight="1">
      <c r="A43" s="11"/>
      <c r="B43" s="11"/>
      <c r="C43" s="11"/>
      <c r="D43" s="11"/>
      <c r="E43" s="11"/>
      <c r="F43" s="11"/>
      <c r="G43" s="11"/>
      <c r="H43" s="11"/>
    </row>
    <row r="44" spans="1:8" ht="13.5" customHeight="1">
      <c r="A44" s="11"/>
      <c r="B44" s="11"/>
      <c r="C44" s="11"/>
      <c r="D44" s="11"/>
      <c r="E44" s="11"/>
      <c r="F44" s="11"/>
      <c r="G44" s="11"/>
      <c r="H44" s="11"/>
    </row>
    <row r="45" spans="1:8" ht="13.5" customHeight="1">
      <c r="A45" s="11"/>
      <c r="B45" s="11"/>
      <c r="C45" s="11"/>
      <c r="D45" s="11"/>
      <c r="E45" s="11"/>
      <c r="F45" s="11"/>
      <c r="G45" s="11"/>
      <c r="H45" s="11"/>
    </row>
    <row r="46" spans="1:8" ht="13.5" customHeight="1">
      <c r="A46" s="11"/>
      <c r="B46" s="11"/>
      <c r="C46" s="11"/>
      <c r="D46" s="11"/>
      <c r="E46" s="11"/>
      <c r="F46" s="11"/>
      <c r="G46" s="11"/>
      <c r="H46" s="11"/>
    </row>
    <row r="47" spans="1:8" ht="13.5" customHeight="1">
      <c r="A47" s="11"/>
      <c r="B47" s="11"/>
      <c r="C47" s="11"/>
      <c r="D47" s="11"/>
      <c r="E47" s="11"/>
      <c r="F47" s="11"/>
      <c r="G47" s="11"/>
      <c r="H47" s="11"/>
    </row>
    <row r="48" spans="1:8" ht="13.5" customHeight="1">
      <c r="A48" s="11"/>
      <c r="B48" s="11"/>
      <c r="C48" s="11"/>
      <c r="D48" s="11"/>
      <c r="E48" s="11"/>
      <c r="F48" s="11"/>
      <c r="G48" s="11"/>
      <c r="H48" s="11"/>
    </row>
    <row r="49" spans="1:8" ht="13.5" customHeight="1">
      <c r="A49" s="463">
        <v>33</v>
      </c>
      <c r="B49" s="463"/>
      <c r="C49" s="463"/>
      <c r="D49" s="463"/>
      <c r="E49" s="463"/>
      <c r="F49" s="463"/>
      <c r="G49" s="463"/>
      <c r="H49" s="463"/>
    </row>
    <row r="50" ht="13.5" customHeight="1"/>
    <row r="51" ht="13.5" customHeight="1"/>
  </sheetData>
  <sheetProtection/>
  <mergeCells count="8">
    <mergeCell ref="A49:H49"/>
    <mergeCell ref="A1:H1"/>
    <mergeCell ref="A3:H3"/>
    <mergeCell ref="B4:H4"/>
    <mergeCell ref="E5:F5"/>
    <mergeCell ref="B5:B6"/>
    <mergeCell ref="C5:C6"/>
    <mergeCell ref="A4:A6"/>
  </mergeCells>
  <printOptions horizontalCentered="1"/>
  <pageMargins left="0.5905511811023623" right="0.41" top="1.1023622047244095" bottom="0.7874015748031497" header="0.5118110236220472" footer="0.1968503937007874"/>
  <pageSetup horizontalDpi="600" verticalDpi="600" orientation="portrait" r:id="rId2"/>
  <colBreaks count="1" manualBreakCount="1">
    <brk id="8" max="65535" man="1"/>
  </colBreaks>
  <ignoredErrors>
    <ignoredError sqref="B16:C16 E16:F16" formulaRange="1"/>
    <ignoredError sqref="D16" formula="1" formulaRange="1"/>
  </ignoredErrors>
  <drawing r:id="rId1"/>
</worksheet>
</file>

<file path=xl/worksheets/sheet31.xml><?xml version="1.0" encoding="utf-8"?>
<worksheet xmlns="http://schemas.openxmlformats.org/spreadsheetml/2006/main" xmlns:r="http://schemas.openxmlformats.org/officeDocument/2006/relationships">
  <dimension ref="A1:AJ56"/>
  <sheetViews>
    <sheetView view="pageBreakPreview" zoomScaleSheetLayoutView="100" zoomScalePageLayoutView="0" workbookViewId="0" topLeftCell="A1">
      <selection activeCell="B15" sqref="B15:E15"/>
    </sheetView>
  </sheetViews>
  <sheetFormatPr defaultColWidth="10.90625" defaultRowHeight="18"/>
  <cols>
    <col min="1" max="1" width="8.90625" style="11" customWidth="1"/>
    <col min="2" max="2" width="17.72265625" style="11" customWidth="1"/>
    <col min="3" max="5" width="13.453125" style="11" customWidth="1"/>
    <col min="6" max="33" width="7.36328125" style="11" customWidth="1"/>
    <col min="34" max="34" width="9.2734375" style="11" customWidth="1"/>
    <col min="35" max="35" width="5.36328125" style="11" customWidth="1"/>
    <col min="36" max="36" width="5.0859375" style="118" customWidth="1"/>
    <col min="37" max="16384" width="10.90625" style="11" customWidth="1"/>
  </cols>
  <sheetData>
    <row r="1" spans="6:33" ht="12">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row>
    <row r="2" spans="1:5" ht="12">
      <c r="A2" s="490" t="s">
        <v>507</v>
      </c>
      <c r="B2" s="490"/>
      <c r="C2" s="490"/>
      <c r="D2" s="490"/>
      <c r="E2" s="490"/>
    </row>
    <row r="3" spans="1:5" ht="12">
      <c r="A3" s="58"/>
      <c r="B3" s="58"/>
      <c r="C3" s="58"/>
      <c r="D3" s="58"/>
      <c r="E3" s="58"/>
    </row>
    <row r="4" spans="1:5" ht="12">
      <c r="A4" s="560" t="s">
        <v>42</v>
      </c>
      <c r="B4" s="498"/>
      <c r="C4" s="498"/>
      <c r="D4" s="498"/>
      <c r="E4" s="561"/>
    </row>
    <row r="5" spans="1:5" ht="12">
      <c r="A5" s="562" t="s">
        <v>535</v>
      </c>
      <c r="B5" s="563"/>
      <c r="C5" s="563"/>
      <c r="D5" s="563"/>
      <c r="E5" s="564"/>
    </row>
    <row r="6" spans="1:5" ht="12">
      <c r="A6" s="126" t="s">
        <v>157</v>
      </c>
      <c r="B6" s="565" t="s">
        <v>186</v>
      </c>
      <c r="C6" s="60" t="s">
        <v>173</v>
      </c>
      <c r="D6" s="60" t="s">
        <v>168</v>
      </c>
      <c r="E6" s="64" t="s">
        <v>169</v>
      </c>
    </row>
    <row r="7" spans="1:5" ht="12">
      <c r="A7" s="127" t="s">
        <v>207</v>
      </c>
      <c r="B7" s="566"/>
      <c r="C7" s="79" t="s">
        <v>177</v>
      </c>
      <c r="D7" s="79" t="s">
        <v>382</v>
      </c>
      <c r="E7" s="36" t="s">
        <v>372</v>
      </c>
    </row>
    <row r="8" spans="1:35" ht="12">
      <c r="A8" s="306"/>
      <c r="B8" s="382"/>
      <c r="C8" s="307"/>
      <c r="D8" s="307"/>
      <c r="E8" s="394"/>
      <c r="G8" s="205"/>
      <c r="AI8" s="105"/>
    </row>
    <row r="9" spans="1:35" ht="12">
      <c r="A9" s="251">
        <v>4061020</v>
      </c>
      <c r="B9" s="383" t="s">
        <v>484</v>
      </c>
      <c r="C9" s="366">
        <v>0.29369999999999996</v>
      </c>
      <c r="D9" s="366">
        <v>3.0325900000000003</v>
      </c>
      <c r="E9" s="41">
        <f>D9/C9*1000</f>
        <v>10325.46816479401</v>
      </c>
      <c r="G9" s="205"/>
      <c r="AI9" s="105"/>
    </row>
    <row r="10" spans="1:35" ht="12">
      <c r="A10" s="251">
        <v>4061030</v>
      </c>
      <c r="B10" s="300" t="s">
        <v>275</v>
      </c>
      <c r="C10" s="396">
        <v>1215.56933</v>
      </c>
      <c r="D10" s="396">
        <v>4981.4037</v>
      </c>
      <c r="E10" s="41">
        <f>D10/C10*1000</f>
        <v>4098.0004817989275</v>
      </c>
      <c r="G10" s="205"/>
      <c r="AI10" s="402"/>
    </row>
    <row r="11" spans="1:36" ht="12">
      <c r="A11" s="251"/>
      <c r="B11" s="221" t="s">
        <v>118</v>
      </c>
      <c r="C11" s="397">
        <f>SUM(C8:C10)</f>
        <v>1215.86303</v>
      </c>
      <c r="D11" s="397">
        <f>SUM(D8:D10)</f>
        <v>4984.43629</v>
      </c>
      <c r="E11" s="97">
        <f>D11/C11*1000</f>
        <v>4099.50476905281</v>
      </c>
      <c r="G11" s="205"/>
      <c r="AH11" s="11" t="str">
        <f>B10</f>
        <v>Mozzarella</v>
      </c>
      <c r="AI11" s="308">
        <f>C10</f>
        <v>1215.56933</v>
      </c>
      <c r="AJ11" s="118">
        <f aca="true" t="shared" si="0" ref="AJ11:AJ16">AI11/$AI$16*100</f>
        <v>20.336898151718298</v>
      </c>
    </row>
    <row r="12" spans="1:36" ht="12">
      <c r="A12" s="398"/>
      <c r="B12" s="12"/>
      <c r="C12" s="399"/>
      <c r="D12" s="399"/>
      <c r="E12" s="97"/>
      <c r="G12" s="205"/>
      <c r="AH12" s="11" t="str">
        <f>B13</f>
        <v>Queso rallado o en polvo</v>
      </c>
      <c r="AI12" s="308">
        <f>C13</f>
        <v>0.086</v>
      </c>
      <c r="AJ12" s="118">
        <f t="shared" si="0"/>
        <v>0.001438809945170115</v>
      </c>
    </row>
    <row r="13" spans="1:36" ht="12">
      <c r="A13" s="398">
        <v>4062000</v>
      </c>
      <c r="B13" s="12" t="s">
        <v>492</v>
      </c>
      <c r="C13" s="399">
        <v>0.086</v>
      </c>
      <c r="D13" s="399">
        <v>1.5815</v>
      </c>
      <c r="E13" s="97">
        <f>D13/C13*1000</f>
        <v>18389.53488372093</v>
      </c>
      <c r="G13" s="205"/>
      <c r="AH13" s="11" t="str">
        <f>B15</f>
        <v>Queso fundido</v>
      </c>
      <c r="AI13" s="103">
        <f>C15</f>
        <v>0.29963999999999996</v>
      </c>
      <c r="AJ13" s="118">
        <f t="shared" si="0"/>
        <v>0.005013081534543874</v>
      </c>
    </row>
    <row r="14" spans="1:36" ht="12">
      <c r="A14" s="398"/>
      <c r="B14" s="12"/>
      <c r="C14" s="399"/>
      <c r="D14" s="399"/>
      <c r="E14" s="97"/>
      <c r="G14" s="205"/>
      <c r="AH14" s="11" t="str">
        <f>B17</f>
        <v>Gouda y del tipo gouda</v>
      </c>
      <c r="AI14" s="103">
        <f>C17</f>
        <v>4149.58022</v>
      </c>
      <c r="AJ14" s="118">
        <f t="shared" si="0"/>
        <v>69.42392196299062</v>
      </c>
    </row>
    <row r="15" spans="1:36" ht="12">
      <c r="A15" s="398">
        <v>4063000</v>
      </c>
      <c r="B15" s="12" t="s">
        <v>429</v>
      </c>
      <c r="C15" s="399">
        <v>0.29963999999999996</v>
      </c>
      <c r="D15" s="399">
        <v>7.31116</v>
      </c>
      <c r="E15" s="97">
        <f>D15/C15*1000</f>
        <v>24399.813109064216</v>
      </c>
      <c r="G15" s="205"/>
      <c r="AH15" s="115" t="s">
        <v>185</v>
      </c>
      <c r="AI15" s="103">
        <f>+C18+C19+C9</f>
        <v>611.6267199999999</v>
      </c>
      <c r="AJ15" s="118">
        <f t="shared" si="0"/>
        <v>10.232727993811363</v>
      </c>
    </row>
    <row r="16" spans="1:36" ht="12">
      <c r="A16" s="398"/>
      <c r="B16" s="12"/>
      <c r="C16" s="399"/>
      <c r="D16" s="399"/>
      <c r="E16" s="97"/>
      <c r="G16" s="205"/>
      <c r="AI16" s="115">
        <f>SUM(AI10:AI15)</f>
        <v>5977.16191</v>
      </c>
      <c r="AJ16" s="118">
        <f t="shared" si="0"/>
        <v>100</v>
      </c>
    </row>
    <row r="17" spans="1:35" ht="12">
      <c r="A17" s="398">
        <v>4069010</v>
      </c>
      <c r="B17" s="12" t="s">
        <v>196</v>
      </c>
      <c r="C17" s="396">
        <v>4149.58022</v>
      </c>
      <c r="D17" s="396">
        <v>15593.82209</v>
      </c>
      <c r="E17" s="97">
        <f>D17/C17*1000</f>
        <v>3757.927612735729</v>
      </c>
      <c r="G17" s="205"/>
      <c r="AI17" s="115"/>
    </row>
    <row r="18" spans="1:35" ht="12">
      <c r="A18" s="398">
        <v>4069040</v>
      </c>
      <c r="B18" s="12" t="s">
        <v>432</v>
      </c>
      <c r="C18" s="396">
        <v>496.79990999999995</v>
      </c>
      <c r="D18" s="396">
        <v>2824.14694</v>
      </c>
      <c r="E18" s="97">
        <f>D18/C18*1000</f>
        <v>5684.676834985739</v>
      </c>
      <c r="G18" s="205"/>
      <c r="AI18" s="115"/>
    </row>
    <row r="19" spans="1:35" ht="12">
      <c r="A19" s="398">
        <v>4069090</v>
      </c>
      <c r="B19" s="12" t="s">
        <v>415</v>
      </c>
      <c r="C19" s="396">
        <v>114.53311</v>
      </c>
      <c r="D19" s="396">
        <v>510.68377000000004</v>
      </c>
      <c r="E19" s="97">
        <f>D19/C19*1000</f>
        <v>4458.830900514271</v>
      </c>
      <c r="G19" s="205"/>
      <c r="AI19" s="115"/>
    </row>
    <row r="20" spans="1:35" ht="12">
      <c r="A20" s="129"/>
      <c r="B20" s="12" t="s">
        <v>118</v>
      </c>
      <c r="C20" s="399">
        <f>SUM(C17:C19)</f>
        <v>4760.91324</v>
      </c>
      <c r="D20" s="399">
        <f>SUM(D17:D19)</f>
        <v>18928.6528</v>
      </c>
      <c r="E20" s="97">
        <f>D20/C20*1000</f>
        <v>3975.8449368424117</v>
      </c>
      <c r="G20" s="205"/>
      <c r="AI20" s="115"/>
    </row>
    <row r="21" spans="1:35" ht="12">
      <c r="A21" s="129"/>
      <c r="B21" s="12"/>
      <c r="C21" s="399"/>
      <c r="D21" s="399"/>
      <c r="E21" s="97"/>
      <c r="G21" s="205"/>
      <c r="AI21" s="115"/>
    </row>
    <row r="22" spans="1:35" ht="12">
      <c r="A22" s="130"/>
      <c r="B22" s="12" t="s">
        <v>118</v>
      </c>
      <c r="C22" s="399">
        <f>C20+C11+C15+C13</f>
        <v>5977.161910000001</v>
      </c>
      <c r="D22" s="399">
        <f>D20+D11+D15+D13</f>
        <v>23921.981750000003</v>
      </c>
      <c r="E22" s="97">
        <f>D22/C22*1000</f>
        <v>4002.2308430323246</v>
      </c>
      <c r="G22" s="205"/>
      <c r="AI22" s="115"/>
    </row>
    <row r="23" spans="1:7" ht="12">
      <c r="A23" s="130"/>
      <c r="B23" s="35"/>
      <c r="C23" s="103"/>
      <c r="D23" s="103"/>
      <c r="E23" s="97"/>
      <c r="G23" s="205"/>
    </row>
    <row r="24" spans="1:7" ht="12">
      <c r="A24" s="130"/>
      <c r="B24" s="35"/>
      <c r="C24" s="103"/>
      <c r="D24" s="103"/>
      <c r="E24" s="97"/>
      <c r="G24" s="205"/>
    </row>
    <row r="25" spans="1:7" ht="12">
      <c r="A25" s="75" t="s">
        <v>396</v>
      </c>
      <c r="B25" s="98"/>
      <c r="C25" s="98"/>
      <c r="D25" s="98"/>
      <c r="E25" s="99"/>
      <c r="G25" s="205"/>
    </row>
    <row r="26" ht="12">
      <c r="G26" s="205"/>
    </row>
    <row r="27" ht="12">
      <c r="G27" s="205"/>
    </row>
    <row r="28" ht="12">
      <c r="G28" s="205"/>
    </row>
    <row r="29" ht="12">
      <c r="G29" s="205"/>
    </row>
    <row r="30" ht="12">
      <c r="G30" s="205"/>
    </row>
    <row r="31" spans="34:35" ht="12">
      <c r="AH31" s="115"/>
      <c r="AI31" s="115"/>
    </row>
    <row r="32" spans="34:35" ht="12">
      <c r="AH32" s="115"/>
      <c r="AI32" s="115"/>
    </row>
    <row r="33" spans="34:35" ht="12.75" customHeight="1">
      <c r="AH33" s="115"/>
      <c r="AI33" s="115"/>
    </row>
    <row r="34" spans="34:35" ht="12">
      <c r="AH34" s="115"/>
      <c r="AI34" s="115"/>
    </row>
    <row r="38" spans="34:35" ht="12">
      <c r="AH38" s="11" t="s">
        <v>197</v>
      </c>
      <c r="AI38" s="115"/>
    </row>
    <row r="39" ht="12">
      <c r="AI39" s="115"/>
    </row>
    <row r="40" ht="12">
      <c r="AI40" s="115"/>
    </row>
    <row r="56" spans="1:5" ht="12.75">
      <c r="A56" s="463">
        <v>34</v>
      </c>
      <c r="B56" s="463"/>
      <c r="C56" s="463"/>
      <c r="D56" s="463"/>
      <c r="E56" s="463"/>
    </row>
  </sheetData>
  <sheetProtection/>
  <mergeCells count="5">
    <mergeCell ref="A2:E2"/>
    <mergeCell ref="A4:E4"/>
    <mergeCell ref="A5:E5"/>
    <mergeCell ref="B6:B7"/>
    <mergeCell ref="A56:E56"/>
  </mergeCells>
  <printOptions horizontalCentered="1"/>
  <pageMargins left="0.5905511811023623" right="0.5905511811023623" top="0.984251968503937" bottom="0.8661417322834646" header="0.5118110236220472" footer="0.1968503937007874"/>
  <pageSetup horizontalDpi="600" verticalDpi="600" orientation="portrait" r:id="rId2"/>
  <colBreaks count="1" manualBreakCount="1">
    <brk id="5" max="65535" man="1"/>
  </colBreaks>
  <drawing r:id="rId1"/>
</worksheet>
</file>

<file path=xl/worksheets/sheet32.xml><?xml version="1.0" encoding="utf-8"?>
<worksheet xmlns="http://schemas.openxmlformats.org/spreadsheetml/2006/main" xmlns:r="http://schemas.openxmlformats.org/officeDocument/2006/relationships">
  <dimension ref="A1:P50"/>
  <sheetViews>
    <sheetView view="pageBreakPreview" zoomScaleSheetLayoutView="100" zoomScalePageLayoutView="0" workbookViewId="0" topLeftCell="A1">
      <selection activeCell="B15" sqref="B15:E15"/>
    </sheetView>
  </sheetViews>
  <sheetFormatPr defaultColWidth="10.90625" defaultRowHeight="18"/>
  <cols>
    <col min="1" max="1" width="17.90625" style="11" customWidth="1"/>
    <col min="2" max="2" width="4.453125" style="11" customWidth="1"/>
    <col min="3" max="6" width="4.0859375" style="11" customWidth="1"/>
    <col min="7" max="7" width="3.72265625" style="11" customWidth="1"/>
    <col min="8" max="8" width="5.453125" style="11" customWidth="1"/>
    <col min="9" max="9" width="4.90625" style="11" customWidth="1"/>
    <col min="10" max="11" width="5.0859375" style="11" customWidth="1"/>
    <col min="12" max="12" width="6.2734375" style="11" customWidth="1"/>
    <col min="13" max="13" width="6.453125" style="11" customWidth="1"/>
    <col min="14" max="16384" width="10.90625" style="11" customWidth="1"/>
  </cols>
  <sheetData>
    <row r="1" spans="1:12" ht="12.75" customHeight="1">
      <c r="A1" s="490" t="s">
        <v>559</v>
      </c>
      <c r="B1" s="490"/>
      <c r="C1" s="490"/>
      <c r="D1" s="490"/>
      <c r="E1" s="490"/>
      <c r="F1" s="490"/>
      <c r="G1" s="490"/>
      <c r="H1" s="490"/>
      <c r="I1" s="490"/>
      <c r="J1" s="490"/>
      <c r="K1" s="490"/>
      <c r="L1" s="490"/>
    </row>
    <row r="2" spans="1:12" ht="12.75" customHeight="1">
      <c r="A2" s="58"/>
      <c r="B2" s="58"/>
      <c r="C2" s="58"/>
      <c r="D2" s="58"/>
      <c r="E2" s="58"/>
      <c r="F2" s="58"/>
      <c r="G2" s="58"/>
      <c r="H2" s="58"/>
      <c r="I2" s="58"/>
      <c r="J2" s="58"/>
      <c r="K2" s="58"/>
      <c r="L2" s="78"/>
    </row>
    <row r="3" spans="1:12" ht="12.75" customHeight="1">
      <c r="A3" s="491" t="s">
        <v>554</v>
      </c>
      <c r="B3" s="491"/>
      <c r="C3" s="491"/>
      <c r="D3" s="491"/>
      <c r="E3" s="491"/>
      <c r="F3" s="491"/>
      <c r="G3" s="491"/>
      <c r="H3" s="491"/>
      <c r="I3" s="491"/>
      <c r="J3" s="491"/>
      <c r="K3" s="491"/>
      <c r="L3" s="491"/>
    </row>
    <row r="4" spans="1:12" ht="12.75" customHeight="1">
      <c r="A4" s="492" t="s">
        <v>349</v>
      </c>
      <c r="B4" s="492"/>
      <c r="C4" s="492"/>
      <c r="D4" s="492"/>
      <c r="E4" s="492"/>
      <c r="F4" s="492"/>
      <c r="G4" s="492"/>
      <c r="H4" s="492"/>
      <c r="I4" s="492"/>
      <c r="J4" s="492"/>
      <c r="K4" s="492"/>
      <c r="L4" s="492"/>
    </row>
    <row r="5" spans="1:12" ht="12.75" customHeight="1">
      <c r="A5" s="495" t="s">
        <v>350</v>
      </c>
      <c r="B5" s="482" t="s">
        <v>351</v>
      </c>
      <c r="C5" s="567" t="s">
        <v>352</v>
      </c>
      <c r="D5" s="567"/>
      <c r="E5" s="567"/>
      <c r="F5" s="567"/>
      <c r="G5" s="492" t="s">
        <v>353</v>
      </c>
      <c r="H5" s="492"/>
      <c r="I5" s="492"/>
      <c r="J5" s="492"/>
      <c r="K5" s="492"/>
      <c r="L5" s="492"/>
    </row>
    <row r="6" spans="1:12" ht="12.75" customHeight="1">
      <c r="A6" s="548"/>
      <c r="B6" s="483"/>
      <c r="C6" s="575">
        <v>2014</v>
      </c>
      <c r="D6" s="577">
        <v>2015</v>
      </c>
      <c r="E6" s="568">
        <v>2016</v>
      </c>
      <c r="F6" s="559">
        <v>2017</v>
      </c>
      <c r="G6" s="482" t="s">
        <v>354</v>
      </c>
      <c r="H6" s="575">
        <v>2014</v>
      </c>
      <c r="I6" s="577">
        <v>2015</v>
      </c>
      <c r="J6" s="568">
        <v>2016</v>
      </c>
      <c r="K6" s="559">
        <v>2017</v>
      </c>
      <c r="L6" s="60" t="s">
        <v>120</v>
      </c>
    </row>
    <row r="7" spans="1:12" ht="12.75" customHeight="1">
      <c r="A7" s="496"/>
      <c r="B7" s="510"/>
      <c r="C7" s="576"/>
      <c r="D7" s="578"/>
      <c r="E7" s="569"/>
      <c r="F7" s="570"/>
      <c r="G7" s="510"/>
      <c r="H7" s="576"/>
      <c r="I7" s="578"/>
      <c r="J7" s="569"/>
      <c r="K7" s="570"/>
      <c r="L7" s="79" t="s">
        <v>462</v>
      </c>
    </row>
    <row r="8" spans="1:12" ht="12.75" customHeight="1">
      <c r="A8" s="227"/>
      <c r="B8" s="61"/>
      <c r="C8" s="104"/>
      <c r="D8" s="104"/>
      <c r="E8" s="228"/>
      <c r="F8" s="228"/>
      <c r="G8" s="60"/>
      <c r="H8" s="104"/>
      <c r="I8" s="104"/>
      <c r="J8" s="228"/>
      <c r="K8" s="229"/>
      <c r="L8" s="230"/>
    </row>
    <row r="9" spans="1:13" ht="12.75" customHeight="1">
      <c r="A9" s="231" t="s">
        <v>355</v>
      </c>
      <c r="B9" s="79"/>
      <c r="C9" s="232"/>
      <c r="D9" s="232"/>
      <c r="E9" s="233"/>
      <c r="F9" s="233"/>
      <c r="G9" s="234"/>
      <c r="H9" s="232"/>
      <c r="I9" s="232"/>
      <c r="J9" s="232"/>
      <c r="K9" s="232"/>
      <c r="L9" s="103"/>
      <c r="M9" s="135"/>
    </row>
    <row r="10" spans="1:13" ht="12.75" customHeight="1">
      <c r="A10" s="130"/>
      <c r="B10" s="79"/>
      <c r="C10" s="232"/>
      <c r="D10" s="232"/>
      <c r="E10" s="233"/>
      <c r="F10" s="233"/>
      <c r="G10" s="234"/>
      <c r="H10" s="232"/>
      <c r="I10" s="232"/>
      <c r="J10" s="232"/>
      <c r="K10" s="232"/>
      <c r="L10" s="235"/>
      <c r="M10" s="135"/>
    </row>
    <row r="11" spans="1:16" ht="12.75" customHeight="1">
      <c r="A11" s="130" t="s">
        <v>356</v>
      </c>
      <c r="B11" s="79" t="s">
        <v>357</v>
      </c>
      <c r="C11" s="346">
        <v>31</v>
      </c>
      <c r="D11" s="346">
        <v>181</v>
      </c>
      <c r="E11" s="346">
        <v>146</v>
      </c>
      <c r="F11" s="346">
        <v>694</v>
      </c>
      <c r="G11" s="347">
        <v>1</v>
      </c>
      <c r="H11" s="348">
        <v>31</v>
      </c>
      <c r="I11" s="348">
        <v>181</v>
      </c>
      <c r="J11" s="348">
        <v>146</v>
      </c>
      <c r="K11" s="348">
        <v>694</v>
      </c>
      <c r="L11" s="349">
        <v>375.3424657534247</v>
      </c>
      <c r="M11" s="377"/>
      <c r="N11" s="377"/>
      <c r="O11" s="377"/>
      <c r="P11" s="377"/>
    </row>
    <row r="12" spans="1:16" ht="12.75" customHeight="1">
      <c r="A12" s="130" t="s">
        <v>358</v>
      </c>
      <c r="B12" s="79" t="s">
        <v>357</v>
      </c>
      <c r="C12" s="322">
        <v>2897</v>
      </c>
      <c r="D12" s="321">
        <v>6477</v>
      </c>
      <c r="E12" s="322">
        <v>8388</v>
      </c>
      <c r="F12" s="322">
        <v>10007</v>
      </c>
      <c r="G12" s="347">
        <v>11.49</v>
      </c>
      <c r="H12" s="348">
        <v>33286.53</v>
      </c>
      <c r="I12" s="348">
        <v>74420.73</v>
      </c>
      <c r="J12" s="348">
        <v>96378.12</v>
      </c>
      <c r="K12" s="348">
        <v>114980.43000000001</v>
      </c>
      <c r="L12" s="349">
        <v>19.301382927992393</v>
      </c>
      <c r="M12" s="377"/>
      <c r="N12" s="377"/>
      <c r="O12" s="377"/>
      <c r="P12" s="377"/>
    </row>
    <row r="13" spans="1:16" ht="12.75" customHeight="1">
      <c r="A13" s="130" t="s">
        <v>359</v>
      </c>
      <c r="B13" s="79" t="s">
        <v>357</v>
      </c>
      <c r="C13" s="346">
        <v>2381</v>
      </c>
      <c r="D13" s="346">
        <v>5076</v>
      </c>
      <c r="E13" s="346">
        <v>4977</v>
      </c>
      <c r="F13" s="346">
        <v>8344</v>
      </c>
      <c r="G13" s="347">
        <v>8.4</v>
      </c>
      <c r="H13" s="348">
        <v>20000.4</v>
      </c>
      <c r="I13" s="348">
        <v>42638.4</v>
      </c>
      <c r="J13" s="348">
        <v>41806.8</v>
      </c>
      <c r="K13" s="348">
        <v>70089.6</v>
      </c>
      <c r="L13" s="349">
        <v>67.65119549929676</v>
      </c>
      <c r="M13" s="377"/>
      <c r="N13" s="377"/>
      <c r="O13" s="377"/>
      <c r="P13" s="377"/>
    </row>
    <row r="14" spans="1:16" ht="12.75" customHeight="1">
      <c r="A14" s="130" t="s">
        <v>360</v>
      </c>
      <c r="B14" s="79" t="s">
        <v>357</v>
      </c>
      <c r="C14" s="346">
        <v>1</v>
      </c>
      <c r="D14" s="350">
        <v>2</v>
      </c>
      <c r="E14" s="322">
        <v>0</v>
      </c>
      <c r="F14" s="322">
        <v>1</v>
      </c>
      <c r="G14" s="347">
        <v>1</v>
      </c>
      <c r="H14" s="348">
        <v>1</v>
      </c>
      <c r="I14" s="348">
        <v>2</v>
      </c>
      <c r="J14" s="348">
        <v>0</v>
      </c>
      <c r="K14" s="348">
        <v>1</v>
      </c>
      <c r="L14" s="349"/>
      <c r="M14" s="377"/>
      <c r="N14" s="377"/>
      <c r="O14" s="377"/>
      <c r="P14" s="377"/>
    </row>
    <row r="15" spans="1:16" ht="12.75" customHeight="1">
      <c r="A15" s="130" t="s">
        <v>361</v>
      </c>
      <c r="B15" s="79" t="s">
        <v>357</v>
      </c>
      <c r="C15" s="346">
        <v>1161</v>
      </c>
      <c r="D15" s="346">
        <v>1510</v>
      </c>
      <c r="E15" s="346">
        <v>1609</v>
      </c>
      <c r="F15" s="346">
        <v>1976</v>
      </c>
      <c r="G15" s="347">
        <v>2.3</v>
      </c>
      <c r="H15" s="348">
        <v>2670.2999999999997</v>
      </c>
      <c r="I15" s="348">
        <v>3472.9999999999995</v>
      </c>
      <c r="J15" s="348">
        <v>3700.7</v>
      </c>
      <c r="K15" s="348">
        <v>4544.799999999999</v>
      </c>
      <c r="L15" s="349">
        <v>22.809198259788673</v>
      </c>
      <c r="M15" s="377"/>
      <c r="N15" s="377"/>
      <c r="O15" s="377"/>
      <c r="P15" s="377"/>
    </row>
    <row r="16" spans="1:16" ht="12.75" customHeight="1">
      <c r="A16" s="130" t="s">
        <v>135</v>
      </c>
      <c r="B16" s="79" t="s">
        <v>357</v>
      </c>
      <c r="C16" s="346">
        <v>210</v>
      </c>
      <c r="D16" s="346">
        <v>151</v>
      </c>
      <c r="E16" s="322">
        <v>289</v>
      </c>
      <c r="F16" s="322">
        <v>826</v>
      </c>
      <c r="G16" s="347">
        <v>2.7</v>
      </c>
      <c r="H16" s="348">
        <v>567</v>
      </c>
      <c r="I16" s="348">
        <v>407.70000000000005</v>
      </c>
      <c r="J16" s="348">
        <v>780.3000000000001</v>
      </c>
      <c r="K16" s="348">
        <v>2230.2000000000003</v>
      </c>
      <c r="L16" s="349">
        <v>185.81314878892738</v>
      </c>
      <c r="M16" s="377"/>
      <c r="N16" s="377"/>
      <c r="O16" s="377"/>
      <c r="P16" s="377"/>
    </row>
    <row r="17" spans="1:16" ht="12.75" customHeight="1">
      <c r="A17" s="130" t="s">
        <v>131</v>
      </c>
      <c r="B17" s="79" t="s">
        <v>357</v>
      </c>
      <c r="C17" s="346">
        <v>50</v>
      </c>
      <c r="D17" s="346">
        <v>43</v>
      </c>
      <c r="E17" s="346">
        <v>93</v>
      </c>
      <c r="F17" s="322">
        <v>106</v>
      </c>
      <c r="G17" s="347">
        <v>1</v>
      </c>
      <c r="H17" s="348">
        <v>50</v>
      </c>
      <c r="I17" s="348">
        <v>43</v>
      </c>
      <c r="J17" s="348">
        <v>93</v>
      </c>
      <c r="K17" s="348">
        <v>106</v>
      </c>
      <c r="L17" s="349">
        <v>13.97849462365592</v>
      </c>
      <c r="M17" s="377"/>
      <c r="N17" s="377"/>
      <c r="O17" s="377"/>
      <c r="P17" s="377"/>
    </row>
    <row r="18" spans="1:16" ht="12.75" customHeight="1">
      <c r="A18" s="130" t="s">
        <v>133</v>
      </c>
      <c r="B18" s="79" t="s">
        <v>357</v>
      </c>
      <c r="C18" s="322">
        <v>4984</v>
      </c>
      <c r="D18" s="322">
        <v>2699</v>
      </c>
      <c r="E18" s="322">
        <v>4556</v>
      </c>
      <c r="F18" s="322">
        <v>4887</v>
      </c>
      <c r="G18" s="347">
        <v>1</v>
      </c>
      <c r="H18" s="348">
        <v>4984</v>
      </c>
      <c r="I18" s="348">
        <v>2699</v>
      </c>
      <c r="J18" s="348">
        <v>4556</v>
      </c>
      <c r="K18" s="348">
        <v>4887</v>
      </c>
      <c r="L18" s="349">
        <v>7.265144863915722</v>
      </c>
      <c r="M18" s="377"/>
      <c r="N18" s="377"/>
      <c r="O18" s="377"/>
      <c r="P18" s="377"/>
    </row>
    <row r="19" spans="1:16" ht="12.75" customHeight="1">
      <c r="A19" s="236" t="s">
        <v>130</v>
      </c>
      <c r="B19" s="224" t="s">
        <v>357</v>
      </c>
      <c r="C19" s="351">
        <v>18484</v>
      </c>
      <c r="D19" s="352">
        <v>20565</v>
      </c>
      <c r="E19" s="351">
        <v>21034</v>
      </c>
      <c r="F19" s="351">
        <v>33652</v>
      </c>
      <c r="G19" s="353">
        <v>10</v>
      </c>
      <c r="H19" s="354">
        <v>184840</v>
      </c>
      <c r="I19" s="354">
        <v>205650</v>
      </c>
      <c r="J19" s="354">
        <v>210340</v>
      </c>
      <c r="K19" s="354">
        <v>336520</v>
      </c>
      <c r="L19" s="355">
        <v>59.988589902063325</v>
      </c>
      <c r="M19" s="377"/>
      <c r="N19" s="377"/>
      <c r="O19" s="377"/>
      <c r="P19" s="377"/>
    </row>
    <row r="20" spans="1:16" ht="27.75" customHeight="1">
      <c r="A20" s="367" t="s">
        <v>362</v>
      </c>
      <c r="B20" s="368" t="s">
        <v>357</v>
      </c>
      <c r="C20" s="369">
        <v>2329</v>
      </c>
      <c r="D20" s="370">
        <v>2671</v>
      </c>
      <c r="E20" s="369">
        <v>2001</v>
      </c>
      <c r="F20" s="369">
        <v>2577</v>
      </c>
      <c r="G20" s="371">
        <v>5</v>
      </c>
      <c r="H20" s="372">
        <v>11645</v>
      </c>
      <c r="I20" s="372">
        <v>13355</v>
      </c>
      <c r="J20" s="372">
        <v>10005</v>
      </c>
      <c r="K20" s="372">
        <v>12885</v>
      </c>
      <c r="L20" s="373">
        <v>28.7856071964018</v>
      </c>
      <c r="M20" s="377"/>
      <c r="N20" s="377"/>
      <c r="O20" s="377"/>
      <c r="P20" s="377"/>
    </row>
    <row r="21" spans="1:16" ht="12.75" customHeight="1">
      <c r="A21" s="130" t="s">
        <v>363</v>
      </c>
      <c r="B21" s="79" t="s">
        <v>357</v>
      </c>
      <c r="C21" s="346">
        <v>1083</v>
      </c>
      <c r="D21" s="322">
        <v>960</v>
      </c>
      <c r="E21" s="346">
        <v>781</v>
      </c>
      <c r="F21" s="346">
        <v>754</v>
      </c>
      <c r="G21" s="347">
        <v>2.2</v>
      </c>
      <c r="H21" s="348">
        <v>2382.6000000000004</v>
      </c>
      <c r="I21" s="348">
        <v>2112</v>
      </c>
      <c r="J21" s="348">
        <v>1718.2</v>
      </c>
      <c r="K21" s="348">
        <v>1658.8000000000002</v>
      </c>
      <c r="L21" s="349">
        <v>-3.4571062740076712</v>
      </c>
      <c r="M21" s="377"/>
      <c r="N21" s="377"/>
      <c r="O21" s="377"/>
      <c r="P21" s="377"/>
    </row>
    <row r="22" spans="1:16" ht="12.75" customHeight="1">
      <c r="A22" s="130" t="s">
        <v>364</v>
      </c>
      <c r="B22" s="79" t="s">
        <v>365</v>
      </c>
      <c r="C22" s="346">
        <v>1</v>
      </c>
      <c r="D22" s="322">
        <v>37</v>
      </c>
      <c r="E22" s="346">
        <v>72</v>
      </c>
      <c r="F22" s="322">
        <v>69</v>
      </c>
      <c r="G22" s="347">
        <v>1</v>
      </c>
      <c r="H22" s="348">
        <v>1</v>
      </c>
      <c r="I22" s="348">
        <v>37</v>
      </c>
      <c r="J22" s="348">
        <v>72</v>
      </c>
      <c r="K22" s="348">
        <v>69</v>
      </c>
      <c r="L22" s="349">
        <v>-4.166666666666657</v>
      </c>
      <c r="M22" s="377"/>
      <c r="N22" s="377"/>
      <c r="O22" s="377"/>
      <c r="P22" s="377"/>
    </row>
    <row r="23" spans="1:13" ht="12.75" customHeight="1">
      <c r="A23" s="231"/>
      <c r="B23" s="237"/>
      <c r="C23" s="322"/>
      <c r="D23" s="350"/>
      <c r="E23" s="322"/>
      <c r="F23" s="322"/>
      <c r="G23" s="347"/>
      <c r="H23" s="350"/>
      <c r="I23" s="350"/>
      <c r="J23" s="350"/>
      <c r="K23" s="350"/>
      <c r="L23" s="349"/>
      <c r="M23" s="135"/>
    </row>
    <row r="24" spans="1:13" ht="12.75" customHeight="1">
      <c r="A24" s="231" t="s">
        <v>366</v>
      </c>
      <c r="B24" s="237"/>
      <c r="C24" s="322"/>
      <c r="D24" s="350"/>
      <c r="E24" s="322"/>
      <c r="F24" s="322"/>
      <c r="G24" s="356"/>
      <c r="H24" s="357">
        <v>260458.83000000002</v>
      </c>
      <c r="I24" s="357">
        <v>345018.83</v>
      </c>
      <c r="J24" s="357">
        <v>369596.12</v>
      </c>
      <c r="K24" s="357">
        <v>548665.8300000001</v>
      </c>
      <c r="L24" s="358">
        <v>48.45010548270909</v>
      </c>
      <c r="M24" s="135"/>
    </row>
    <row r="25" spans="1:13" ht="12.75" customHeight="1">
      <c r="A25" s="130"/>
      <c r="B25" s="79"/>
      <c r="C25" s="232"/>
      <c r="D25" s="232"/>
      <c r="E25" s="233"/>
      <c r="F25" s="233"/>
      <c r="G25" s="234"/>
      <c r="H25" s="232"/>
      <c r="I25" s="232"/>
      <c r="J25" s="232"/>
      <c r="K25" s="232"/>
      <c r="L25" s="238"/>
      <c r="M25" s="135"/>
    </row>
    <row r="26" spans="1:13" ht="12.75" customHeight="1">
      <c r="A26" s="231" t="s">
        <v>367</v>
      </c>
      <c r="B26" s="79"/>
      <c r="C26" s="232"/>
      <c r="D26" s="232"/>
      <c r="E26" s="233"/>
      <c r="F26" s="233"/>
      <c r="G26" s="234"/>
      <c r="H26" s="232"/>
      <c r="I26" s="232"/>
      <c r="J26" s="232"/>
      <c r="K26" s="232"/>
      <c r="L26" s="238"/>
      <c r="M26" s="135"/>
    </row>
    <row r="27" spans="1:13" ht="12.75" customHeight="1">
      <c r="A27" s="130"/>
      <c r="B27" s="79"/>
      <c r="C27" s="232"/>
      <c r="D27" s="232"/>
      <c r="E27" s="233"/>
      <c r="F27" s="233"/>
      <c r="G27" s="234"/>
      <c r="H27" s="232"/>
      <c r="I27" s="232"/>
      <c r="J27" s="232"/>
      <c r="K27" s="232"/>
      <c r="L27" s="238"/>
      <c r="M27" s="135"/>
    </row>
    <row r="28" spans="1:13" ht="12.75" customHeight="1">
      <c r="A28" s="130" t="s">
        <v>356</v>
      </c>
      <c r="B28" s="79" t="s">
        <v>357</v>
      </c>
      <c r="C28" s="322">
        <v>2531</v>
      </c>
      <c r="D28" s="321">
        <v>355</v>
      </c>
      <c r="E28" s="322">
        <v>789</v>
      </c>
      <c r="F28" s="322">
        <v>1395</v>
      </c>
      <c r="G28" s="347">
        <v>1</v>
      </c>
      <c r="H28" s="348">
        <v>2531</v>
      </c>
      <c r="I28" s="348">
        <v>355</v>
      </c>
      <c r="J28" s="348">
        <v>789</v>
      </c>
      <c r="K28" s="348">
        <v>1395</v>
      </c>
      <c r="L28" s="349">
        <v>76.80608365019012</v>
      </c>
      <c r="M28" s="135"/>
    </row>
    <row r="29" spans="1:13" ht="12.75" customHeight="1">
      <c r="A29" s="130" t="s">
        <v>358</v>
      </c>
      <c r="B29" s="79" t="s">
        <v>357</v>
      </c>
      <c r="C29" s="322">
        <v>1440</v>
      </c>
      <c r="D29" s="321">
        <v>675</v>
      </c>
      <c r="E29" s="322">
        <v>1767</v>
      </c>
      <c r="F29" s="322">
        <v>1039</v>
      </c>
      <c r="G29" s="347">
        <v>11.49</v>
      </c>
      <c r="H29" s="348">
        <v>16545.6</v>
      </c>
      <c r="I29" s="348">
        <v>7755.75</v>
      </c>
      <c r="J29" s="348">
        <v>20302.83</v>
      </c>
      <c r="K29" s="348">
        <v>11938.11</v>
      </c>
      <c r="L29" s="349">
        <v>-41.19977362761743</v>
      </c>
      <c r="M29" s="135"/>
    </row>
    <row r="30" spans="1:13" ht="12.75" customHeight="1">
      <c r="A30" s="130" t="s">
        <v>359</v>
      </c>
      <c r="B30" s="79" t="s">
        <v>357</v>
      </c>
      <c r="C30" s="322">
        <v>12855</v>
      </c>
      <c r="D30" s="321">
        <v>5288</v>
      </c>
      <c r="E30" s="322">
        <v>5127</v>
      </c>
      <c r="F30" s="322">
        <v>2719</v>
      </c>
      <c r="G30" s="347">
        <v>8.4</v>
      </c>
      <c r="H30" s="348">
        <v>107982</v>
      </c>
      <c r="I30" s="348">
        <v>44419.200000000004</v>
      </c>
      <c r="J30" s="348">
        <v>43066.8</v>
      </c>
      <c r="K30" s="348">
        <v>22839.600000000002</v>
      </c>
      <c r="L30" s="349">
        <v>-46.967037253754626</v>
      </c>
      <c r="M30" s="135"/>
    </row>
    <row r="31" spans="1:13" ht="12.75" customHeight="1">
      <c r="A31" s="130" t="s">
        <v>360</v>
      </c>
      <c r="B31" s="79" t="s">
        <v>357</v>
      </c>
      <c r="C31" s="322">
        <v>201</v>
      </c>
      <c r="D31" s="321">
        <v>167</v>
      </c>
      <c r="E31" s="322">
        <v>181</v>
      </c>
      <c r="F31" s="322">
        <v>167</v>
      </c>
      <c r="G31" s="347">
        <v>1</v>
      </c>
      <c r="H31" s="348">
        <v>201</v>
      </c>
      <c r="I31" s="348">
        <v>167</v>
      </c>
      <c r="J31" s="348">
        <v>181</v>
      </c>
      <c r="K31" s="348">
        <v>167</v>
      </c>
      <c r="L31" s="349">
        <v>-7.734806629834253</v>
      </c>
      <c r="M31" s="135"/>
    </row>
    <row r="32" spans="1:13" ht="12.75" customHeight="1">
      <c r="A32" s="130" t="s">
        <v>361</v>
      </c>
      <c r="B32" s="79" t="s">
        <v>357</v>
      </c>
      <c r="C32" s="322">
        <v>40</v>
      </c>
      <c r="D32" s="346">
        <v>1</v>
      </c>
      <c r="E32" s="346">
        <v>3</v>
      </c>
      <c r="F32" s="346">
        <v>0</v>
      </c>
      <c r="G32" s="347">
        <v>2.3</v>
      </c>
      <c r="H32" s="348">
        <v>92</v>
      </c>
      <c r="I32" s="348">
        <v>2.3</v>
      </c>
      <c r="J32" s="348">
        <v>6.8999999999999995</v>
      </c>
      <c r="K32" s="348">
        <v>0</v>
      </c>
      <c r="L32" s="349">
        <v>-100</v>
      </c>
      <c r="M32" s="135"/>
    </row>
    <row r="33" spans="1:13" ht="12.75" customHeight="1">
      <c r="A33" s="130" t="s">
        <v>135</v>
      </c>
      <c r="B33" s="79" t="s">
        <v>357</v>
      </c>
      <c r="C33" s="322">
        <v>17592</v>
      </c>
      <c r="D33" s="322">
        <v>17365</v>
      </c>
      <c r="E33" s="322">
        <v>20531</v>
      </c>
      <c r="F33" s="322">
        <v>20194</v>
      </c>
      <c r="G33" s="347">
        <v>2.7</v>
      </c>
      <c r="H33" s="348">
        <v>47498.4</v>
      </c>
      <c r="I33" s="348">
        <v>46885.5</v>
      </c>
      <c r="J33" s="348">
        <v>55433.700000000004</v>
      </c>
      <c r="K33" s="348">
        <v>54523.8</v>
      </c>
      <c r="L33" s="349">
        <v>-1.6414202912668685</v>
      </c>
      <c r="M33" s="135"/>
    </row>
    <row r="34" spans="1:13" ht="12.75" customHeight="1">
      <c r="A34" s="130" t="s">
        <v>131</v>
      </c>
      <c r="B34" s="79" t="s">
        <v>357</v>
      </c>
      <c r="C34" s="322">
        <v>331</v>
      </c>
      <c r="D34" s="321">
        <v>290</v>
      </c>
      <c r="E34" s="322">
        <v>282</v>
      </c>
      <c r="F34" s="322">
        <v>240</v>
      </c>
      <c r="G34" s="347">
        <v>1</v>
      </c>
      <c r="H34" s="348">
        <v>331</v>
      </c>
      <c r="I34" s="348">
        <v>290</v>
      </c>
      <c r="J34" s="348">
        <v>282</v>
      </c>
      <c r="K34" s="348">
        <v>240</v>
      </c>
      <c r="L34" s="349">
        <v>-14.893617021276597</v>
      </c>
      <c r="M34" s="135"/>
    </row>
    <row r="35" spans="1:13" ht="12.75" customHeight="1">
      <c r="A35" s="130" t="s">
        <v>133</v>
      </c>
      <c r="B35" s="79" t="s">
        <v>357</v>
      </c>
      <c r="C35" s="322">
        <v>2529</v>
      </c>
      <c r="D35" s="346">
        <v>2333</v>
      </c>
      <c r="E35" s="322">
        <v>2703</v>
      </c>
      <c r="F35" s="322">
        <v>2818</v>
      </c>
      <c r="G35" s="347">
        <v>1</v>
      </c>
      <c r="H35" s="348">
        <v>2529</v>
      </c>
      <c r="I35" s="348">
        <v>2333</v>
      </c>
      <c r="J35" s="348">
        <v>2703</v>
      </c>
      <c r="K35" s="348">
        <v>2818</v>
      </c>
      <c r="L35" s="349">
        <v>4.254532001479831</v>
      </c>
      <c r="M35" s="135"/>
    </row>
    <row r="36" spans="1:13" ht="12.75" customHeight="1">
      <c r="A36" s="239" t="s">
        <v>130</v>
      </c>
      <c r="B36" s="224" t="s">
        <v>357</v>
      </c>
      <c r="C36" s="352">
        <v>5811</v>
      </c>
      <c r="D36" s="351">
        <v>4108</v>
      </c>
      <c r="E36" s="351">
        <v>2919</v>
      </c>
      <c r="F36" s="351">
        <v>5977</v>
      </c>
      <c r="G36" s="353">
        <v>10</v>
      </c>
      <c r="H36" s="354">
        <v>58110</v>
      </c>
      <c r="I36" s="354">
        <v>41080</v>
      </c>
      <c r="J36" s="354">
        <v>29190</v>
      </c>
      <c r="K36" s="354">
        <v>59770</v>
      </c>
      <c r="L36" s="355">
        <v>104.76190476190476</v>
      </c>
      <c r="M36" s="135"/>
    </row>
    <row r="37" spans="1:13" ht="25.5" customHeight="1">
      <c r="A37" s="367" t="s">
        <v>362</v>
      </c>
      <c r="B37" s="368" t="s">
        <v>357</v>
      </c>
      <c r="C37" s="370">
        <v>8412</v>
      </c>
      <c r="D37" s="369">
        <v>7004</v>
      </c>
      <c r="E37" s="369">
        <v>9817</v>
      </c>
      <c r="F37" s="369">
        <v>10614</v>
      </c>
      <c r="G37" s="371">
        <v>5</v>
      </c>
      <c r="H37" s="372">
        <v>42060</v>
      </c>
      <c r="I37" s="372">
        <v>35020</v>
      </c>
      <c r="J37" s="372">
        <v>49085</v>
      </c>
      <c r="K37" s="372">
        <v>53070</v>
      </c>
      <c r="L37" s="373">
        <v>8.11856982784964</v>
      </c>
      <c r="M37" s="135"/>
    </row>
    <row r="38" spans="1:13" ht="12.75" customHeight="1">
      <c r="A38" s="130" t="s">
        <v>363</v>
      </c>
      <c r="B38" s="79" t="s">
        <v>357</v>
      </c>
      <c r="C38" s="322">
        <v>2764</v>
      </c>
      <c r="D38" s="346">
        <v>2961</v>
      </c>
      <c r="E38" s="346">
        <v>3334</v>
      </c>
      <c r="F38" s="346">
        <v>3834</v>
      </c>
      <c r="G38" s="347">
        <v>2.2</v>
      </c>
      <c r="H38" s="348">
        <v>6080.8</v>
      </c>
      <c r="I38" s="348">
        <v>6514.200000000001</v>
      </c>
      <c r="J38" s="348">
        <v>7334.8</v>
      </c>
      <c r="K38" s="348">
        <v>8434.800000000001</v>
      </c>
      <c r="L38" s="349">
        <v>14.997000599880025</v>
      </c>
      <c r="M38" s="135"/>
    </row>
    <row r="39" spans="1:13" ht="12.75" customHeight="1">
      <c r="A39" s="130" t="s">
        <v>364</v>
      </c>
      <c r="B39" s="79" t="s">
        <v>365</v>
      </c>
      <c r="C39" s="322">
        <v>57</v>
      </c>
      <c r="D39" s="346">
        <v>45</v>
      </c>
      <c r="E39" s="346">
        <v>36</v>
      </c>
      <c r="F39" s="346">
        <v>68</v>
      </c>
      <c r="G39" s="347">
        <v>1</v>
      </c>
      <c r="H39" s="348">
        <v>57</v>
      </c>
      <c r="I39" s="348">
        <v>45</v>
      </c>
      <c r="J39" s="348">
        <v>36</v>
      </c>
      <c r="K39" s="348">
        <v>68</v>
      </c>
      <c r="L39" s="349">
        <v>88.88888888888889</v>
      </c>
      <c r="M39" s="135"/>
    </row>
    <row r="40" spans="1:13" ht="12.75" customHeight="1">
      <c r="A40" s="130"/>
      <c r="B40" s="79"/>
      <c r="C40" s="322"/>
      <c r="D40" s="322"/>
      <c r="E40" s="322"/>
      <c r="F40" s="322"/>
      <c r="G40" s="320"/>
      <c r="H40" s="326"/>
      <c r="I40" s="321"/>
      <c r="J40" s="350"/>
      <c r="K40" s="350"/>
      <c r="L40" s="319"/>
      <c r="M40" s="135"/>
    </row>
    <row r="41" spans="1:13" ht="20.25" customHeight="1">
      <c r="A41" s="231" t="s">
        <v>366</v>
      </c>
      <c r="B41" s="237"/>
      <c r="C41" s="324"/>
      <c r="D41" s="324"/>
      <c r="E41" s="326"/>
      <c r="F41" s="325"/>
      <c r="G41" s="323"/>
      <c r="H41" s="359">
        <v>284017.8</v>
      </c>
      <c r="I41" s="357">
        <v>184866.95</v>
      </c>
      <c r="J41" s="357">
        <v>208411.03</v>
      </c>
      <c r="K41" s="360">
        <v>215264.31</v>
      </c>
      <c r="L41" s="358">
        <v>3.2883480303321733</v>
      </c>
      <c r="M41" s="135"/>
    </row>
    <row r="42" spans="1:12" ht="12.75" customHeight="1">
      <c r="A42" s="130"/>
      <c r="B42" s="79"/>
      <c r="C42" s="328"/>
      <c r="D42" s="329"/>
      <c r="E42" s="330"/>
      <c r="F42" s="330"/>
      <c r="G42" s="331"/>
      <c r="H42" s="329"/>
      <c r="I42" s="329"/>
      <c r="J42" s="329"/>
      <c r="K42" s="329"/>
      <c r="L42" s="332"/>
    </row>
    <row r="43" spans="1:12" ht="12">
      <c r="A43" s="571" t="s">
        <v>555</v>
      </c>
      <c r="B43" s="572"/>
      <c r="C43" s="573"/>
      <c r="D43" s="573"/>
      <c r="E43" s="573"/>
      <c r="F43" s="573"/>
      <c r="G43" s="574"/>
      <c r="H43" s="374">
        <v>23558.969999999972</v>
      </c>
      <c r="I43" s="375">
        <v>-160151.88</v>
      </c>
      <c r="J43" s="375">
        <v>-161185.09</v>
      </c>
      <c r="K43" s="376">
        <v>-333401.5200000001</v>
      </c>
      <c r="L43" s="327"/>
    </row>
    <row r="44" spans="1:12" ht="12">
      <c r="A44" s="75" t="s">
        <v>395</v>
      </c>
      <c r="B44" s="98"/>
      <c r="C44" s="98"/>
      <c r="D44" s="98"/>
      <c r="E44" s="98"/>
      <c r="F44" s="98"/>
      <c r="G44" s="98"/>
      <c r="H44" s="33"/>
      <c r="I44" s="33"/>
      <c r="J44" s="33"/>
      <c r="K44" s="33"/>
      <c r="L44" s="99"/>
    </row>
    <row r="45" spans="1:11" ht="12">
      <c r="A45" s="11" t="s">
        <v>368</v>
      </c>
      <c r="H45" s="48"/>
      <c r="I45" s="48"/>
      <c r="J45" s="48"/>
      <c r="K45" s="48"/>
    </row>
    <row r="46" spans="8:11" ht="12">
      <c r="H46" s="48"/>
      <c r="I46" s="48"/>
      <c r="J46" s="48"/>
      <c r="K46" s="48"/>
    </row>
    <row r="48" spans="1:12" ht="12.75">
      <c r="A48" s="463">
        <v>35</v>
      </c>
      <c r="B48" s="463"/>
      <c r="C48" s="463"/>
      <c r="D48" s="463"/>
      <c r="E48" s="463"/>
      <c r="F48" s="463"/>
      <c r="G48" s="463"/>
      <c r="H48" s="463"/>
      <c r="I48" s="463"/>
      <c r="J48" s="463"/>
      <c r="K48" s="463"/>
      <c r="L48" s="463"/>
    </row>
    <row r="50" ht="12">
      <c r="H50" s="48"/>
    </row>
  </sheetData>
  <sheetProtection/>
  <mergeCells count="18">
    <mergeCell ref="A48:L48"/>
    <mergeCell ref="J6:J7"/>
    <mergeCell ref="E6:E7"/>
    <mergeCell ref="K6:K7"/>
    <mergeCell ref="A43:G43"/>
    <mergeCell ref="C6:C7"/>
    <mergeCell ref="D6:D7"/>
    <mergeCell ref="F6:F7"/>
    <mergeCell ref="G6:G7"/>
    <mergeCell ref="H6:H7"/>
    <mergeCell ref="I6:I7"/>
    <mergeCell ref="A1:L1"/>
    <mergeCell ref="A3:L3"/>
    <mergeCell ref="A4:L4"/>
    <mergeCell ref="A5:A7"/>
    <mergeCell ref="B5:B7"/>
    <mergeCell ref="C5:F5"/>
    <mergeCell ref="G5:L5"/>
  </mergeCells>
  <printOptions horizontalCentered="1"/>
  <pageMargins left="0.3937007874015748" right="0.31496062992125984" top="1.1023622047244095" bottom="0.7874015748031497" header="0.5118110236220472" footer="0.1968503937007874"/>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T40"/>
  <sheetViews>
    <sheetView view="pageBreakPreview" zoomScaleSheetLayoutView="100" zoomScalePageLayoutView="0" workbookViewId="0" topLeftCell="A1">
      <selection activeCell="B15" sqref="B15:E15"/>
    </sheetView>
  </sheetViews>
  <sheetFormatPr defaultColWidth="6.453125" defaultRowHeight="18"/>
  <cols>
    <col min="1" max="1" width="9.0859375" style="11" customWidth="1"/>
    <col min="2" max="2" width="4.453125" style="11" customWidth="1"/>
    <col min="3" max="3" width="4.6328125" style="11" customWidth="1"/>
    <col min="4" max="4" width="4.90625" style="11" customWidth="1"/>
    <col min="5" max="11" width="4.6328125" style="11" customWidth="1"/>
    <col min="12" max="16" width="4.72265625" style="11" customWidth="1"/>
    <col min="17" max="17" width="4.8125" style="11" customWidth="1"/>
    <col min="18" max="18" width="4.90625" style="11" customWidth="1"/>
    <col min="19" max="19" width="7.2734375" style="11" bestFit="1" customWidth="1"/>
    <col min="20" max="16384" width="6.453125" style="11" customWidth="1"/>
  </cols>
  <sheetData>
    <row r="1" spans="1:18" ht="12">
      <c r="A1" s="490" t="s">
        <v>348</v>
      </c>
      <c r="B1" s="490"/>
      <c r="C1" s="490"/>
      <c r="D1" s="490"/>
      <c r="E1" s="490"/>
      <c r="F1" s="490"/>
      <c r="G1" s="490"/>
      <c r="H1" s="490"/>
      <c r="I1" s="490"/>
      <c r="J1" s="490"/>
      <c r="K1" s="490"/>
      <c r="L1" s="490"/>
      <c r="M1" s="490"/>
      <c r="N1" s="490"/>
      <c r="O1" s="490"/>
      <c r="P1" s="490"/>
      <c r="Q1" s="490"/>
      <c r="R1" s="490"/>
    </row>
    <row r="2" spans="1:17" ht="14.25" customHeight="1">
      <c r="A2" s="59"/>
      <c r="B2" s="59"/>
      <c r="C2" s="59"/>
      <c r="D2" s="59"/>
      <c r="E2" s="59"/>
      <c r="F2" s="59"/>
      <c r="G2" s="59"/>
      <c r="H2" s="59"/>
      <c r="I2" s="59"/>
      <c r="J2" s="59"/>
      <c r="K2" s="59"/>
      <c r="L2" s="59"/>
      <c r="M2" s="59"/>
      <c r="N2" s="59"/>
      <c r="O2" s="59"/>
      <c r="P2" s="59"/>
      <c r="Q2" s="59"/>
    </row>
    <row r="3" spans="1:18" ht="14.25" customHeight="1">
      <c r="A3" s="579" t="s">
        <v>45</v>
      </c>
      <c r="B3" s="580"/>
      <c r="C3" s="580"/>
      <c r="D3" s="580"/>
      <c r="E3" s="580"/>
      <c r="F3" s="580"/>
      <c r="G3" s="580"/>
      <c r="H3" s="580"/>
      <c r="I3" s="580"/>
      <c r="J3" s="580"/>
      <c r="K3" s="580"/>
      <c r="L3" s="580"/>
      <c r="M3" s="580"/>
      <c r="N3" s="580"/>
      <c r="O3" s="580"/>
      <c r="P3" s="580"/>
      <c r="Q3" s="580"/>
      <c r="R3" s="581"/>
    </row>
    <row r="4" spans="1:18" ht="14.25" customHeight="1">
      <c r="A4" s="582" t="s">
        <v>417</v>
      </c>
      <c r="B4" s="583"/>
      <c r="C4" s="583"/>
      <c r="D4" s="583"/>
      <c r="E4" s="583"/>
      <c r="F4" s="583"/>
      <c r="G4" s="583"/>
      <c r="H4" s="583"/>
      <c r="I4" s="583"/>
      <c r="J4" s="583"/>
      <c r="K4" s="583"/>
      <c r="L4" s="583"/>
      <c r="M4" s="583"/>
      <c r="N4" s="583"/>
      <c r="O4" s="583"/>
      <c r="P4" s="583"/>
      <c r="Q4" s="583"/>
      <c r="R4" s="584"/>
    </row>
    <row r="5" spans="1:18" ht="12">
      <c r="A5" s="586" t="s">
        <v>386</v>
      </c>
      <c r="B5" s="587"/>
      <c r="C5" s="587"/>
      <c r="D5" s="587"/>
      <c r="E5" s="587"/>
      <c r="F5" s="587"/>
      <c r="G5" s="587"/>
      <c r="H5" s="587"/>
      <c r="I5" s="587"/>
      <c r="J5" s="587"/>
      <c r="K5" s="587"/>
      <c r="L5" s="587"/>
      <c r="M5" s="587"/>
      <c r="N5" s="587"/>
      <c r="O5" s="587"/>
      <c r="P5" s="587"/>
      <c r="Q5" s="587"/>
      <c r="R5" s="588"/>
    </row>
    <row r="6" spans="1:18" ht="18" customHeight="1">
      <c r="A6" s="590" t="s">
        <v>210</v>
      </c>
      <c r="B6" s="590">
        <v>2002</v>
      </c>
      <c r="C6" s="590">
        <v>2003</v>
      </c>
      <c r="D6" s="590">
        <v>2004</v>
      </c>
      <c r="E6" s="590">
        <v>2005</v>
      </c>
      <c r="F6" s="483">
        <v>2006</v>
      </c>
      <c r="G6" s="483">
        <v>2007</v>
      </c>
      <c r="H6" s="483">
        <v>2008</v>
      </c>
      <c r="I6" s="483">
        <v>2009</v>
      </c>
      <c r="J6" s="483">
        <v>2010</v>
      </c>
      <c r="K6" s="483">
        <v>2011</v>
      </c>
      <c r="L6" s="592">
        <v>2012</v>
      </c>
      <c r="M6" s="585">
        <v>2013</v>
      </c>
      <c r="N6" s="591">
        <v>2014</v>
      </c>
      <c r="O6" s="589">
        <v>2015</v>
      </c>
      <c r="P6" s="597">
        <v>2016</v>
      </c>
      <c r="Q6" s="594" t="s">
        <v>531</v>
      </c>
      <c r="R6" s="589"/>
    </row>
    <row r="7" spans="1:18" ht="12">
      <c r="A7" s="590"/>
      <c r="B7" s="590"/>
      <c r="C7" s="590"/>
      <c r="D7" s="590"/>
      <c r="E7" s="590"/>
      <c r="F7" s="483"/>
      <c r="G7" s="483"/>
      <c r="H7" s="483"/>
      <c r="I7" s="483"/>
      <c r="J7" s="483"/>
      <c r="K7" s="483"/>
      <c r="L7" s="592"/>
      <c r="M7" s="585"/>
      <c r="N7" s="592"/>
      <c r="O7" s="585"/>
      <c r="P7" s="598"/>
      <c r="Q7" s="595"/>
      <c r="R7" s="585"/>
    </row>
    <row r="8" spans="1:18" ht="12">
      <c r="A8" s="472"/>
      <c r="B8" s="472"/>
      <c r="C8" s="472"/>
      <c r="D8" s="472"/>
      <c r="E8" s="472"/>
      <c r="F8" s="510"/>
      <c r="G8" s="510"/>
      <c r="H8" s="510"/>
      <c r="I8" s="510"/>
      <c r="J8" s="510"/>
      <c r="K8" s="510"/>
      <c r="L8" s="596"/>
      <c r="M8" s="570"/>
      <c r="N8" s="593"/>
      <c r="O8" s="570"/>
      <c r="P8" s="599"/>
      <c r="Q8" s="400">
        <v>2016</v>
      </c>
      <c r="R8" s="401">
        <v>2017</v>
      </c>
    </row>
    <row r="9" spans="1:18" ht="12">
      <c r="A9" s="148"/>
      <c r="B9" s="148"/>
      <c r="C9" s="28"/>
      <c r="D9" s="148"/>
      <c r="E9" s="148"/>
      <c r="F9" s="35"/>
      <c r="G9" s="35"/>
      <c r="H9" s="35"/>
      <c r="I9" s="35"/>
      <c r="J9" s="35"/>
      <c r="K9" s="35"/>
      <c r="L9" s="35"/>
      <c r="M9" s="35"/>
      <c r="N9" s="35"/>
      <c r="O9" s="35"/>
      <c r="P9" s="35"/>
      <c r="Q9" s="35"/>
      <c r="R9" s="35"/>
    </row>
    <row r="10" spans="1:18" ht="12">
      <c r="A10" s="147" t="s">
        <v>209</v>
      </c>
      <c r="B10" s="147"/>
      <c r="C10" s="28"/>
      <c r="D10" s="147"/>
      <c r="E10" s="147"/>
      <c r="F10" s="35"/>
      <c r="G10" s="35"/>
      <c r="H10" s="35"/>
      <c r="I10" s="35"/>
      <c r="J10" s="35"/>
      <c r="K10" s="35"/>
      <c r="L10" s="35"/>
      <c r="M10" s="35"/>
      <c r="N10" s="35"/>
      <c r="O10" s="35"/>
      <c r="P10" s="35"/>
      <c r="Q10" s="35"/>
      <c r="R10" s="35"/>
    </row>
    <row r="11" spans="1:18" ht="12">
      <c r="A11" s="147" t="s">
        <v>211</v>
      </c>
      <c r="B11" s="151">
        <v>44970</v>
      </c>
      <c r="C11" s="150">
        <v>55458</v>
      </c>
      <c r="D11" s="151">
        <v>85519</v>
      </c>
      <c r="E11" s="151">
        <v>115211</v>
      </c>
      <c r="F11" s="97">
        <v>121980</v>
      </c>
      <c r="G11" s="97">
        <v>173548</v>
      </c>
      <c r="H11" s="97">
        <v>226406</v>
      </c>
      <c r="I11" s="97">
        <v>129655</v>
      </c>
      <c r="J11" s="97">
        <v>159263</v>
      </c>
      <c r="K11" s="97">
        <v>201828</v>
      </c>
      <c r="L11" s="97">
        <v>212166.809</v>
      </c>
      <c r="M11" s="97">
        <v>269747.933</v>
      </c>
      <c r="N11" s="97">
        <v>299788.25544</v>
      </c>
      <c r="O11" s="97">
        <v>172765.05684</v>
      </c>
      <c r="P11" s="97">
        <v>169372.28246000002</v>
      </c>
      <c r="Q11" s="97">
        <v>113992.53405</v>
      </c>
      <c r="R11" s="97">
        <v>139671.04497</v>
      </c>
    </row>
    <row r="12" spans="1:18" ht="12">
      <c r="A12" s="147" t="s">
        <v>212</v>
      </c>
      <c r="B12" s="151">
        <v>5438</v>
      </c>
      <c r="C12" s="150">
        <v>1732</v>
      </c>
      <c r="D12" s="151">
        <v>124.8</v>
      </c>
      <c r="E12" s="151">
        <v>2683.14</v>
      </c>
      <c r="F12" s="97">
        <v>51.2</v>
      </c>
      <c r="G12" s="97">
        <v>3.546</v>
      </c>
      <c r="H12" s="97">
        <v>905.941</v>
      </c>
      <c r="I12" s="97">
        <v>46.076</v>
      </c>
      <c r="J12" s="97">
        <v>10904.167</v>
      </c>
      <c r="K12" s="97">
        <v>19332</v>
      </c>
      <c r="L12" s="97">
        <v>24722.592</v>
      </c>
      <c r="M12" s="97">
        <v>22047.008</v>
      </c>
      <c r="N12" s="97">
        <v>18627.3737</v>
      </c>
      <c r="O12" s="97">
        <v>3938.38127</v>
      </c>
      <c r="P12" s="97">
        <v>16792.135309999998</v>
      </c>
      <c r="Q12" s="97">
        <v>12327.83927</v>
      </c>
      <c r="R12" s="97">
        <v>14257.29169</v>
      </c>
    </row>
    <row r="13" spans="1:18" ht="12">
      <c r="A13" s="149" t="s">
        <v>213</v>
      </c>
      <c r="B13" s="21">
        <f>B12/B11*100</f>
        <v>12.092506115187902</v>
      </c>
      <c r="C13" s="21">
        <f>C12/C11*100</f>
        <v>3.1230841357423635</v>
      </c>
      <c r="D13" s="21">
        <f aca="true" t="shared" si="0" ref="D13:N13">D12/D11*100</f>
        <v>0.14593248284007063</v>
      </c>
      <c r="E13" s="26">
        <f t="shared" si="0"/>
        <v>2.3288922064733404</v>
      </c>
      <c r="F13" s="21">
        <f t="shared" si="0"/>
        <v>0.04197409411378915</v>
      </c>
      <c r="G13" s="21">
        <f t="shared" si="0"/>
        <v>0.0020432387581533636</v>
      </c>
      <c r="H13" s="21">
        <f t="shared" si="0"/>
        <v>0.40014001395722726</v>
      </c>
      <c r="I13" s="21">
        <f t="shared" si="0"/>
        <v>0.03553738768269639</v>
      </c>
      <c r="J13" s="21">
        <f t="shared" si="0"/>
        <v>6.8466417184154515</v>
      </c>
      <c r="K13" s="21">
        <f t="shared" si="0"/>
        <v>9.578452940127237</v>
      </c>
      <c r="L13" s="21">
        <f t="shared" si="0"/>
        <v>11.652431460191307</v>
      </c>
      <c r="M13" s="21">
        <f t="shared" si="0"/>
        <v>8.173188856279392</v>
      </c>
      <c r="N13" s="21">
        <f t="shared" si="0"/>
        <v>6.2135101565805355</v>
      </c>
      <c r="O13" s="21">
        <f>O12/O11*100</f>
        <v>2.2796168056410773</v>
      </c>
      <c r="P13" s="21">
        <f>P12/P11*100</f>
        <v>9.91433489949321</v>
      </c>
      <c r="Q13" s="21">
        <f>Q12/Q11*100</f>
        <v>10.814602353337193</v>
      </c>
      <c r="R13" s="21">
        <f>R12/R11*100</f>
        <v>10.207764746846658</v>
      </c>
    </row>
    <row r="14" spans="1:18" ht="12">
      <c r="A14" s="147"/>
      <c r="B14" s="152"/>
      <c r="C14" s="153"/>
      <c r="D14" s="152"/>
      <c r="E14" s="152"/>
      <c r="F14" s="35"/>
      <c r="G14" s="35"/>
      <c r="H14" s="35"/>
      <c r="I14" s="35"/>
      <c r="J14" s="35"/>
      <c r="K14" s="35"/>
      <c r="L14" s="35"/>
      <c r="M14" s="35"/>
      <c r="N14" s="35"/>
      <c r="O14" s="35"/>
      <c r="P14" s="35"/>
      <c r="Q14" s="35"/>
      <c r="R14" s="35"/>
    </row>
    <row r="15" spans="1:18" ht="12">
      <c r="A15" s="147" t="s">
        <v>208</v>
      </c>
      <c r="B15" s="152"/>
      <c r="C15" s="153"/>
      <c r="D15" s="152"/>
      <c r="E15" s="152"/>
      <c r="F15" s="35"/>
      <c r="G15" s="35"/>
      <c r="H15" s="35"/>
      <c r="I15" s="35"/>
      <c r="J15" s="35"/>
      <c r="K15" s="35"/>
      <c r="L15" s="35"/>
      <c r="M15" s="35"/>
      <c r="N15" s="35"/>
      <c r="O15" s="35"/>
      <c r="P15" s="35"/>
      <c r="Q15" s="35"/>
      <c r="R15" s="35"/>
    </row>
    <row r="16" spans="1:20" ht="12">
      <c r="A16" s="147" t="s">
        <v>211</v>
      </c>
      <c r="B16" s="151">
        <v>25668</v>
      </c>
      <c r="C16" s="150">
        <v>72162</v>
      </c>
      <c r="D16" s="151">
        <v>50688</v>
      </c>
      <c r="E16" s="151">
        <v>85423</v>
      </c>
      <c r="F16" s="97">
        <v>86123</v>
      </c>
      <c r="G16" s="97">
        <v>73945</v>
      </c>
      <c r="H16" s="97">
        <v>102085</v>
      </c>
      <c r="I16" s="97">
        <v>76384</v>
      </c>
      <c r="J16" s="97">
        <v>89288</v>
      </c>
      <c r="K16" s="97">
        <v>128986</v>
      </c>
      <c r="L16" s="97">
        <v>187700.777</v>
      </c>
      <c r="M16" s="97">
        <v>219229.934</v>
      </c>
      <c r="N16" s="97">
        <v>224993.99202</v>
      </c>
      <c r="O16" s="97">
        <v>212554.69780000002</v>
      </c>
      <c r="P16" s="97">
        <v>209549.2995</v>
      </c>
      <c r="Q16" s="97">
        <v>136278.37651</v>
      </c>
      <c r="R16" s="97">
        <v>231325.44348</v>
      </c>
      <c r="S16" s="48"/>
      <c r="T16" s="48"/>
    </row>
    <row r="17" spans="1:19" ht="12">
      <c r="A17" s="147" t="s">
        <v>212</v>
      </c>
      <c r="B17" s="151">
        <v>15926</v>
      </c>
      <c r="C17" s="150">
        <v>48103</v>
      </c>
      <c r="D17" s="151">
        <v>34183</v>
      </c>
      <c r="E17" s="151">
        <v>65933</v>
      </c>
      <c r="F17" s="97">
        <v>67546</v>
      </c>
      <c r="G17" s="97">
        <v>40935</v>
      </c>
      <c r="H17" s="97">
        <v>52177</v>
      </c>
      <c r="I17" s="97">
        <v>53324</v>
      </c>
      <c r="J17" s="97">
        <v>48690</v>
      </c>
      <c r="K17" s="97">
        <v>66968</v>
      </c>
      <c r="L17" s="97">
        <v>81738.159</v>
      </c>
      <c r="M17" s="97">
        <v>76079.264</v>
      </c>
      <c r="N17" s="97">
        <v>70930.06764</v>
      </c>
      <c r="O17" s="97">
        <v>64911.6979</v>
      </c>
      <c r="P17" s="97">
        <v>58788.84171</v>
      </c>
      <c r="Q17" s="97">
        <v>37430.28826</v>
      </c>
      <c r="R17" s="97">
        <v>42999.43477</v>
      </c>
      <c r="S17" s="123"/>
    </row>
    <row r="18" spans="1:18" ht="12">
      <c r="A18" s="149" t="s">
        <v>213</v>
      </c>
      <c r="B18" s="21">
        <f>B17/B16*100</f>
        <v>62.046127473897464</v>
      </c>
      <c r="C18" s="21">
        <f>C17/C16*100</f>
        <v>66.6597378121449</v>
      </c>
      <c r="D18" s="21">
        <f aca="true" t="shared" si="1" ref="D18:M18">D17/D16*100</f>
        <v>67.4380523989899</v>
      </c>
      <c r="E18" s="26">
        <f t="shared" si="1"/>
        <v>77.18413073762336</v>
      </c>
      <c r="F18" s="21">
        <f t="shared" si="1"/>
        <v>78.42968777213984</v>
      </c>
      <c r="G18" s="21">
        <f t="shared" si="1"/>
        <v>55.35871255662993</v>
      </c>
      <c r="H18" s="21">
        <f t="shared" si="1"/>
        <v>51.11132879463193</v>
      </c>
      <c r="I18" s="21">
        <f t="shared" si="1"/>
        <v>69.81043150397988</v>
      </c>
      <c r="J18" s="21">
        <f t="shared" si="1"/>
        <v>54.531403996057705</v>
      </c>
      <c r="K18" s="21">
        <f t="shared" si="1"/>
        <v>51.91881289442265</v>
      </c>
      <c r="L18" s="21">
        <f t="shared" si="1"/>
        <v>43.54705414991436</v>
      </c>
      <c r="M18" s="21">
        <f t="shared" si="1"/>
        <v>34.702954387606574</v>
      </c>
      <c r="N18" s="21">
        <f>N17/N16*100</f>
        <v>31.525316299865878</v>
      </c>
      <c r="O18" s="21">
        <f>O17/O16*100</f>
        <v>30.538820629162306</v>
      </c>
      <c r="P18" s="21">
        <f>P17/P16*100</f>
        <v>28.054897749729772</v>
      </c>
      <c r="Q18" s="21">
        <f>Q17/Q16*100</f>
        <v>27.466050901518773</v>
      </c>
      <c r="R18" s="21">
        <f>R17/R16*100</f>
        <v>18.588285889838858</v>
      </c>
    </row>
    <row r="19" spans="1:18" ht="12">
      <c r="A19" s="147"/>
      <c r="B19" s="152"/>
      <c r="C19" s="153"/>
      <c r="D19" s="152"/>
      <c r="E19" s="152"/>
      <c r="F19" s="35"/>
      <c r="G19" s="35"/>
      <c r="H19" s="35"/>
      <c r="I19" s="35"/>
      <c r="J19" s="35"/>
      <c r="K19" s="35"/>
      <c r="L19" s="35"/>
      <c r="M19" s="35"/>
      <c r="N19" s="35"/>
      <c r="O19" s="35"/>
      <c r="P19" s="35"/>
      <c r="Q19" s="35"/>
      <c r="R19" s="35"/>
    </row>
    <row r="20" spans="1:18" ht="12">
      <c r="A20" s="147" t="s">
        <v>389</v>
      </c>
      <c r="B20" s="152"/>
      <c r="C20" s="153"/>
      <c r="D20" s="152"/>
      <c r="E20" s="152"/>
      <c r="F20" s="35"/>
      <c r="G20" s="35"/>
      <c r="H20" s="35"/>
      <c r="I20" s="35"/>
      <c r="J20" s="35"/>
      <c r="K20" s="35"/>
      <c r="L20" s="35"/>
      <c r="M20" s="35"/>
      <c r="N20" s="35"/>
      <c r="O20" s="35"/>
      <c r="P20" s="35"/>
      <c r="Q20" s="35"/>
      <c r="R20" s="35"/>
    </row>
    <row r="21" spans="1:18" ht="12">
      <c r="A21" s="147" t="s">
        <v>214</v>
      </c>
      <c r="B21" s="150">
        <f aca="true" t="shared" si="2" ref="B21:M21">B12</f>
        <v>5438</v>
      </c>
      <c r="C21" s="150">
        <f t="shared" si="2"/>
        <v>1732</v>
      </c>
      <c r="D21" s="150">
        <f t="shared" si="2"/>
        <v>124.8</v>
      </c>
      <c r="E21" s="151">
        <f t="shared" si="2"/>
        <v>2683.14</v>
      </c>
      <c r="F21" s="151">
        <f t="shared" si="2"/>
        <v>51.2</v>
      </c>
      <c r="G21" s="151">
        <f t="shared" si="2"/>
        <v>3.546</v>
      </c>
      <c r="H21" s="151">
        <f t="shared" si="2"/>
        <v>905.941</v>
      </c>
      <c r="I21" s="151">
        <f t="shared" si="2"/>
        <v>46.076</v>
      </c>
      <c r="J21" s="151">
        <f t="shared" si="2"/>
        <v>10904.167</v>
      </c>
      <c r="K21" s="151">
        <f t="shared" si="2"/>
        <v>19332</v>
      </c>
      <c r="L21" s="151">
        <f t="shared" si="2"/>
        <v>24722.592</v>
      </c>
      <c r="M21" s="151">
        <f t="shared" si="2"/>
        <v>22047.008</v>
      </c>
      <c r="N21" s="151">
        <f>N12</f>
        <v>18627.3737</v>
      </c>
      <c r="O21" s="151">
        <f>O12</f>
        <v>3938.38127</v>
      </c>
      <c r="P21" s="151">
        <f>P12</f>
        <v>16792.135309999998</v>
      </c>
      <c r="Q21" s="151">
        <f>Q12</f>
        <v>12327.83927</v>
      </c>
      <c r="R21" s="151">
        <f>R12</f>
        <v>14257.29169</v>
      </c>
    </row>
    <row r="22" spans="1:18" ht="12">
      <c r="A22" s="147" t="s">
        <v>215</v>
      </c>
      <c r="B22" s="150">
        <f aca="true" t="shared" si="3" ref="B22:M22">B17</f>
        <v>15926</v>
      </c>
      <c r="C22" s="150">
        <f t="shared" si="3"/>
        <v>48103</v>
      </c>
      <c r="D22" s="150">
        <f t="shared" si="3"/>
        <v>34183</v>
      </c>
      <c r="E22" s="151">
        <f t="shared" si="3"/>
        <v>65933</v>
      </c>
      <c r="F22" s="151">
        <f t="shared" si="3"/>
        <v>67546</v>
      </c>
      <c r="G22" s="151">
        <f t="shared" si="3"/>
        <v>40935</v>
      </c>
      <c r="H22" s="151">
        <f t="shared" si="3"/>
        <v>52177</v>
      </c>
      <c r="I22" s="151">
        <f t="shared" si="3"/>
        <v>53324</v>
      </c>
      <c r="J22" s="151">
        <f t="shared" si="3"/>
        <v>48690</v>
      </c>
      <c r="K22" s="151">
        <f t="shared" si="3"/>
        <v>66968</v>
      </c>
      <c r="L22" s="151">
        <f t="shared" si="3"/>
        <v>81738.159</v>
      </c>
      <c r="M22" s="151">
        <f t="shared" si="3"/>
        <v>76079.264</v>
      </c>
      <c r="N22" s="151">
        <f>N17</f>
        <v>70930.06764</v>
      </c>
      <c r="O22" s="151">
        <f>O17</f>
        <v>64911.6979</v>
      </c>
      <c r="P22" s="151">
        <f>P17</f>
        <v>58788.84171</v>
      </c>
      <c r="Q22" s="151">
        <f>Q17</f>
        <v>37430.28826</v>
      </c>
      <c r="R22" s="151">
        <f>R17</f>
        <v>42999.43477</v>
      </c>
    </row>
    <row r="23" spans="1:18" ht="12">
      <c r="A23" s="147" t="s">
        <v>216</v>
      </c>
      <c r="B23" s="150">
        <f aca="true" t="shared" si="4" ref="B23:M23">B21-B22</f>
        <v>-10488</v>
      </c>
      <c r="C23" s="150">
        <f t="shared" si="4"/>
        <v>-46371</v>
      </c>
      <c r="D23" s="150">
        <f t="shared" si="4"/>
        <v>-34058.2</v>
      </c>
      <c r="E23" s="151">
        <f t="shared" si="4"/>
        <v>-63249.86</v>
      </c>
      <c r="F23" s="151">
        <f t="shared" si="4"/>
        <v>-67494.8</v>
      </c>
      <c r="G23" s="151">
        <f t="shared" si="4"/>
        <v>-40931.454</v>
      </c>
      <c r="H23" s="151">
        <f t="shared" si="4"/>
        <v>-51271.059</v>
      </c>
      <c r="I23" s="151">
        <f t="shared" si="4"/>
        <v>-53277.924</v>
      </c>
      <c r="J23" s="151">
        <f t="shared" si="4"/>
        <v>-37785.833</v>
      </c>
      <c r="K23" s="151">
        <f t="shared" si="4"/>
        <v>-47636</v>
      </c>
      <c r="L23" s="151">
        <f t="shared" si="4"/>
        <v>-57015.566999999995</v>
      </c>
      <c r="M23" s="151">
        <f t="shared" si="4"/>
        <v>-54032.255999999994</v>
      </c>
      <c r="N23" s="151">
        <f>N21-N22</f>
        <v>-52302.69394</v>
      </c>
      <c r="O23" s="151">
        <f>O21-O22</f>
        <v>-60973.31663</v>
      </c>
      <c r="P23" s="151">
        <f>P21-P22</f>
        <v>-41996.7064</v>
      </c>
      <c r="Q23" s="151">
        <f>Q21-Q22</f>
        <v>-25102.44899</v>
      </c>
      <c r="R23" s="151">
        <f>R21-R22</f>
        <v>-28742.14308</v>
      </c>
    </row>
    <row r="24" spans="1:18" ht="12">
      <c r="A24" s="17"/>
      <c r="B24" s="30"/>
      <c r="C24" s="30"/>
      <c r="D24" s="30"/>
      <c r="E24" s="17"/>
      <c r="F24" s="28"/>
      <c r="G24" s="28"/>
      <c r="H24" s="28"/>
      <c r="I24" s="28"/>
      <c r="J24" s="28"/>
      <c r="K24" s="28"/>
      <c r="L24" s="28"/>
      <c r="M24" s="35"/>
      <c r="N24" s="35"/>
      <c r="O24" s="35"/>
      <c r="P24" s="35"/>
      <c r="Q24" s="28"/>
      <c r="R24" s="35"/>
    </row>
    <row r="25" spans="1:18" ht="12">
      <c r="A25" s="154" t="s">
        <v>394</v>
      </c>
      <c r="B25" s="29"/>
      <c r="C25" s="29"/>
      <c r="D25" s="29"/>
      <c r="E25" s="155"/>
      <c r="F25" s="155"/>
      <c r="G25" s="155"/>
      <c r="H25" s="155"/>
      <c r="I25" s="155"/>
      <c r="J25" s="155"/>
      <c r="K25" s="155"/>
      <c r="L25" s="155"/>
      <c r="M25" s="155"/>
      <c r="N25" s="98"/>
      <c r="O25" s="98"/>
      <c r="P25" s="98"/>
      <c r="Q25" s="98"/>
      <c r="R25" s="99"/>
    </row>
    <row r="29" spans="14:17" ht="12">
      <c r="N29" s="48"/>
      <c r="O29" s="48"/>
      <c r="P29" s="48"/>
      <c r="Q29" s="48"/>
    </row>
    <row r="30" spans="2:17" ht="12">
      <c r="B30" s="48"/>
      <c r="C30" s="48"/>
      <c r="D30" s="48"/>
      <c r="E30" s="48"/>
      <c r="F30" s="48"/>
      <c r="G30" s="48"/>
      <c r="H30" s="48"/>
      <c r="I30" s="48"/>
      <c r="J30" s="48"/>
      <c r="K30" s="48"/>
      <c r="L30" s="48"/>
      <c r="M30" s="48"/>
      <c r="N30" s="48"/>
      <c r="O30" s="48"/>
      <c r="P30" s="48"/>
      <c r="Q30" s="48"/>
    </row>
    <row r="40" spans="1:18" ht="12.75">
      <c r="A40" s="463">
        <v>36</v>
      </c>
      <c r="B40" s="463"/>
      <c r="C40" s="463"/>
      <c r="D40" s="463"/>
      <c r="E40" s="463"/>
      <c r="F40" s="463"/>
      <c r="G40" s="463"/>
      <c r="H40" s="463"/>
      <c r="I40" s="463"/>
      <c r="J40" s="463"/>
      <c r="K40" s="463"/>
      <c r="L40" s="463"/>
      <c r="M40" s="463"/>
      <c r="N40" s="463"/>
      <c r="O40" s="463"/>
      <c r="P40" s="463"/>
      <c r="Q40" s="463"/>
      <c r="R40" s="463"/>
    </row>
  </sheetData>
  <sheetProtection/>
  <mergeCells count="22">
    <mergeCell ref="A40:R40"/>
    <mergeCell ref="Q6:R7"/>
    <mergeCell ref="J6:J8"/>
    <mergeCell ref="G6:G8"/>
    <mergeCell ref="L6:L8"/>
    <mergeCell ref="H6:H8"/>
    <mergeCell ref="A6:A8"/>
    <mergeCell ref="E6:E8"/>
    <mergeCell ref="K6:K8"/>
    <mergeCell ref="P6:P8"/>
    <mergeCell ref="F6:F8"/>
    <mergeCell ref="D6:D8"/>
    <mergeCell ref="A1:R1"/>
    <mergeCell ref="A3:R3"/>
    <mergeCell ref="A4:R4"/>
    <mergeCell ref="M6:M8"/>
    <mergeCell ref="A5:R5"/>
    <mergeCell ref="O6:O8"/>
    <mergeCell ref="B6:B8"/>
    <mergeCell ref="N6:N8"/>
    <mergeCell ref="I6:I8"/>
    <mergeCell ref="C6:C8"/>
  </mergeCells>
  <printOptions horizontalCentered="1"/>
  <pageMargins left="0.9055118110236221" right="0.5905511811023623" top="1.1023622047244095" bottom="0.984251968503937" header="0.5118110236220472" footer="0.1968503937007874"/>
  <pageSetup horizontalDpi="600" verticalDpi="600" orientation="landscape" scale="95" r:id="rId1"/>
</worksheet>
</file>

<file path=xl/worksheets/sheet34.xml><?xml version="1.0" encoding="utf-8"?>
<worksheet xmlns="http://schemas.openxmlformats.org/spreadsheetml/2006/main" xmlns:r="http://schemas.openxmlformats.org/officeDocument/2006/relationships">
  <dimension ref="A6:BA55"/>
  <sheetViews>
    <sheetView view="pageBreakPreview" zoomScaleSheetLayoutView="100" zoomScalePageLayoutView="0" workbookViewId="0" topLeftCell="A22">
      <selection activeCell="B15" sqref="B15:E15"/>
    </sheetView>
  </sheetViews>
  <sheetFormatPr defaultColWidth="10.90625" defaultRowHeight="18"/>
  <cols>
    <col min="1" max="1" width="7.6328125" style="136" customWidth="1"/>
    <col min="2" max="4" width="8.2734375" style="136" customWidth="1"/>
    <col min="5" max="5" width="7.72265625" style="136" customWidth="1"/>
    <col min="6" max="6" width="8.2734375" style="136" customWidth="1"/>
    <col min="7" max="7" width="10.0859375" style="136" customWidth="1"/>
    <col min="8" max="8" width="8.2734375" style="136" customWidth="1"/>
    <col min="9" max="35" width="4.2734375" style="136" customWidth="1"/>
    <col min="36" max="36" width="3.0859375" style="49" customWidth="1"/>
    <col min="37" max="40" width="4.6328125" style="49" customWidth="1"/>
    <col min="41" max="44" width="4.6328125" style="136" customWidth="1"/>
    <col min="45" max="45" width="4.6328125" style="49" customWidth="1"/>
    <col min="46" max="46" width="4.6328125" style="55" customWidth="1"/>
    <col min="47" max="48" width="4.0859375" style="136" customWidth="1"/>
    <col min="49" max="49" width="4.453125" style="136" customWidth="1"/>
    <col min="50" max="51" width="4.36328125" style="49" customWidth="1"/>
    <col min="52" max="52" width="4.2734375" style="49" customWidth="1"/>
    <col min="53" max="53" width="4.36328125" style="49" customWidth="1"/>
    <col min="54" max="55" width="5.90625" style="136" customWidth="1"/>
    <col min="56" max="16384" width="10.90625" style="136" customWidth="1"/>
  </cols>
  <sheetData>
    <row r="1" ht="12" customHeight="1"/>
    <row r="2" ht="12" customHeight="1"/>
    <row r="3" ht="12" customHeight="1"/>
    <row r="4" ht="12" customHeight="1"/>
    <row r="5" ht="12" customHeight="1"/>
    <row r="6" ht="12" customHeight="1">
      <c r="AJ6" s="49" t="s">
        <v>217</v>
      </c>
    </row>
    <row r="7" ht="12" customHeight="1"/>
    <row r="8" spans="36:53" ht="12" customHeight="1">
      <c r="AJ8" s="57"/>
      <c r="AK8" s="156">
        <v>2002</v>
      </c>
      <c r="AL8" s="156">
        <v>2003</v>
      </c>
      <c r="AM8" s="157">
        <v>2004</v>
      </c>
      <c r="AN8" s="157">
        <v>2005</v>
      </c>
      <c r="AO8" s="53">
        <v>2006</v>
      </c>
      <c r="AP8" s="53">
        <v>2007</v>
      </c>
      <c r="AQ8" s="53">
        <v>2008</v>
      </c>
      <c r="AR8" s="49">
        <v>2009</v>
      </c>
      <c r="AS8" s="49">
        <v>2010</v>
      </c>
      <c r="AT8" s="207">
        <v>2011</v>
      </c>
      <c r="AU8" s="136">
        <v>2012</v>
      </c>
      <c r="AV8" s="136">
        <v>2013</v>
      </c>
      <c r="AW8" s="136">
        <v>2014</v>
      </c>
      <c r="AX8" s="49">
        <v>2015</v>
      </c>
      <c r="AY8" s="53">
        <v>2016</v>
      </c>
      <c r="AZ8" s="343" t="s">
        <v>540</v>
      </c>
      <c r="BA8" s="343" t="s">
        <v>541</v>
      </c>
    </row>
    <row r="9" spans="36:53" ht="12" customHeight="1">
      <c r="AJ9" s="158" t="s">
        <v>218</v>
      </c>
      <c r="AK9" s="159">
        <v>25668</v>
      </c>
      <c r="AL9" s="159">
        <v>72162</v>
      </c>
      <c r="AM9" s="159">
        <v>50688</v>
      </c>
      <c r="AN9" s="159">
        <v>85423</v>
      </c>
      <c r="AO9" s="55">
        <v>86123</v>
      </c>
      <c r="AP9" s="55">
        <v>73945</v>
      </c>
      <c r="AQ9" s="55">
        <v>102085</v>
      </c>
      <c r="AR9" s="55">
        <v>76384</v>
      </c>
      <c r="AS9" s="55">
        <v>89288</v>
      </c>
      <c r="AT9" s="55">
        <v>128986</v>
      </c>
      <c r="AU9" s="55">
        <v>187700.777</v>
      </c>
      <c r="AV9" s="55">
        <v>219229.934</v>
      </c>
      <c r="AW9" s="55">
        <v>224997.767</v>
      </c>
      <c r="AX9" s="55">
        <v>212555</v>
      </c>
      <c r="AY9" s="55">
        <v>209549.2995</v>
      </c>
      <c r="AZ9" s="55">
        <v>136278.37651</v>
      </c>
      <c r="BA9" s="55">
        <v>231325.44348</v>
      </c>
    </row>
    <row r="10" spans="36:53" ht="12" customHeight="1">
      <c r="AJ10" s="57" t="s">
        <v>219</v>
      </c>
      <c r="AK10" s="159">
        <v>44970</v>
      </c>
      <c r="AL10" s="159">
        <v>55458</v>
      </c>
      <c r="AM10" s="159">
        <v>85519</v>
      </c>
      <c r="AN10" s="159">
        <v>115211</v>
      </c>
      <c r="AO10" s="55">
        <v>121980</v>
      </c>
      <c r="AP10" s="55">
        <v>173548</v>
      </c>
      <c r="AQ10" s="55">
        <v>226406</v>
      </c>
      <c r="AR10" s="55">
        <v>129655</v>
      </c>
      <c r="AS10" s="55">
        <v>159263</v>
      </c>
      <c r="AT10" s="55">
        <v>201828</v>
      </c>
      <c r="AU10" s="55">
        <v>212166.809</v>
      </c>
      <c r="AV10" s="55">
        <v>269747.933</v>
      </c>
      <c r="AW10" s="55">
        <v>299788.25544</v>
      </c>
      <c r="AX10" s="55">
        <v>172765.05684</v>
      </c>
      <c r="AY10" s="55">
        <v>169372.28246000002</v>
      </c>
      <c r="AZ10" s="55">
        <v>113992.53405</v>
      </c>
      <c r="BA10" s="55">
        <v>139671.04497</v>
      </c>
    </row>
    <row r="11" spans="36:53" ht="12" customHeight="1">
      <c r="AJ11" s="49" t="s">
        <v>220</v>
      </c>
      <c r="AK11" s="55">
        <v>19302</v>
      </c>
      <c r="AL11" s="55">
        <v>-16704</v>
      </c>
      <c r="AM11" s="55">
        <v>34831</v>
      </c>
      <c r="AN11" s="55">
        <v>29788</v>
      </c>
      <c r="AO11" s="55">
        <v>35857</v>
      </c>
      <c r="AP11" s="55">
        <v>99603</v>
      </c>
      <c r="AQ11" s="55">
        <v>124321</v>
      </c>
      <c r="AR11" s="55">
        <v>53271</v>
      </c>
      <c r="AS11" s="55">
        <v>69975</v>
      </c>
      <c r="AT11" s="55">
        <v>72842</v>
      </c>
      <c r="AU11" s="55">
        <v>24466.032000000007</v>
      </c>
      <c r="AV11" s="55">
        <v>50517.99900000001</v>
      </c>
      <c r="AW11" s="55">
        <v>74790.48843999999</v>
      </c>
      <c r="AX11" s="55">
        <f>AX10-AX9</f>
        <v>-39789.943159999995</v>
      </c>
      <c r="AY11" s="55">
        <f>AY10-AY9</f>
        <v>-40177.01703999998</v>
      </c>
      <c r="AZ11" s="55">
        <f>AZ10-AZ9</f>
        <v>-22285.84246</v>
      </c>
      <c r="BA11" s="55">
        <f>BA10-BA9</f>
        <v>-91654.39851</v>
      </c>
    </row>
    <row r="12" spans="41:44" ht="12" customHeight="1">
      <c r="AO12" s="49"/>
      <c r="AP12" s="49"/>
      <c r="AQ12" s="49"/>
      <c r="AR12" s="49"/>
    </row>
    <row r="13" spans="41:44" ht="12" customHeight="1">
      <c r="AO13" s="49"/>
      <c r="AP13" s="49"/>
      <c r="AQ13" s="49"/>
      <c r="AR13" s="49"/>
    </row>
    <row r="14" spans="41:45" ht="12" customHeight="1">
      <c r="AO14" s="49"/>
      <c r="AP14" s="49"/>
      <c r="AQ14" s="55"/>
      <c r="AR14" s="55"/>
      <c r="AS14" s="55"/>
    </row>
    <row r="15" spans="41:44" ht="12" customHeight="1">
      <c r="AO15" s="49"/>
      <c r="AP15" s="49"/>
      <c r="AQ15" s="49"/>
      <c r="AR15" s="49"/>
    </row>
    <row r="16" spans="41:45" ht="12" customHeight="1">
      <c r="AO16" s="49"/>
      <c r="AP16" s="49"/>
      <c r="AQ16" s="55"/>
      <c r="AR16" s="55"/>
      <c r="AS16" s="55"/>
    </row>
    <row r="17" spans="41:44" ht="12" customHeight="1">
      <c r="AO17" s="49"/>
      <c r="AP17" s="49"/>
      <c r="AQ17" s="49"/>
      <c r="AR17" s="49"/>
    </row>
    <row r="18" spans="41:44" ht="12" customHeight="1">
      <c r="AO18" s="49"/>
      <c r="AP18" s="49"/>
      <c r="AQ18" s="49"/>
      <c r="AR18" s="49"/>
    </row>
    <row r="19" spans="41:44" ht="12" customHeight="1">
      <c r="AO19" s="49"/>
      <c r="AP19" s="49"/>
      <c r="AQ19" s="49"/>
      <c r="AR19" s="49"/>
    </row>
    <row r="20" spans="41:44" ht="12" customHeight="1">
      <c r="AO20" s="49"/>
      <c r="AP20" s="49"/>
      <c r="AQ20" s="49"/>
      <c r="AR20" s="49"/>
    </row>
    <row r="21" spans="41:44" ht="12" customHeight="1">
      <c r="AO21" s="49"/>
      <c r="AP21" s="49"/>
      <c r="AQ21" s="49"/>
      <c r="AR21" s="49"/>
    </row>
    <row r="22" spans="41:44" ht="12" customHeight="1">
      <c r="AO22" s="49"/>
      <c r="AP22" s="49"/>
      <c r="AQ22" s="49"/>
      <c r="AR22" s="49"/>
    </row>
    <row r="23" spans="41:44" ht="12" customHeight="1">
      <c r="AO23" s="49"/>
      <c r="AP23" s="49"/>
      <c r="AQ23" s="49"/>
      <c r="AR23" s="49"/>
    </row>
    <row r="24" spans="41:44" ht="12" customHeight="1">
      <c r="AO24" s="49"/>
      <c r="AP24" s="49"/>
      <c r="AQ24" s="49"/>
      <c r="AR24" s="49"/>
    </row>
    <row r="25" spans="41:44" ht="12" customHeight="1">
      <c r="AO25" s="49"/>
      <c r="AP25" s="49"/>
      <c r="AQ25" s="49"/>
      <c r="AR25" s="49"/>
    </row>
    <row r="26" spans="41:44" ht="12" customHeight="1">
      <c r="AO26" s="49"/>
      <c r="AP26" s="49"/>
      <c r="AQ26" s="49"/>
      <c r="AR26" s="49"/>
    </row>
    <row r="27" spans="41:44" ht="12" customHeight="1">
      <c r="AO27" s="49"/>
      <c r="AP27" s="49"/>
      <c r="AQ27" s="49"/>
      <c r="AR27" s="49"/>
    </row>
    <row r="28" spans="41:44" ht="12" customHeight="1">
      <c r="AO28" s="49"/>
      <c r="AP28" s="49"/>
      <c r="AQ28" s="49"/>
      <c r="AR28" s="49"/>
    </row>
    <row r="29" spans="36:44" ht="12" customHeight="1">
      <c r="AJ29" s="49" t="s">
        <v>221</v>
      </c>
      <c r="AO29" s="49"/>
      <c r="AP29" s="49"/>
      <c r="AQ29" s="49"/>
      <c r="AR29" s="49"/>
    </row>
    <row r="30" spans="41:44" ht="12" customHeight="1">
      <c r="AO30" s="49"/>
      <c r="AP30" s="49"/>
      <c r="AQ30" s="49"/>
      <c r="AR30" s="49"/>
    </row>
    <row r="31" spans="37:53" ht="12" customHeight="1">
      <c r="AK31" s="160">
        <v>2002</v>
      </c>
      <c r="AL31" s="161">
        <v>2003</v>
      </c>
      <c r="AM31" s="162">
        <v>2004</v>
      </c>
      <c r="AN31" s="53">
        <v>2005</v>
      </c>
      <c r="AO31" s="53">
        <v>2006</v>
      </c>
      <c r="AP31" s="53">
        <v>2007</v>
      </c>
      <c r="AQ31" s="53">
        <v>2008</v>
      </c>
      <c r="AR31" s="53">
        <v>2009</v>
      </c>
      <c r="AS31" s="53">
        <v>2010</v>
      </c>
      <c r="AT31" s="285">
        <v>2011</v>
      </c>
      <c r="AU31" s="286">
        <v>2012</v>
      </c>
      <c r="AV31" s="286">
        <v>2013</v>
      </c>
      <c r="AW31" s="136">
        <v>2014</v>
      </c>
      <c r="AX31" s="49">
        <f>AX8</f>
        <v>2015</v>
      </c>
      <c r="AY31" s="53">
        <f>AY8</f>
        <v>2016</v>
      </c>
      <c r="AZ31" s="343" t="str">
        <f>AZ8</f>
        <v>ene-ago 2016</v>
      </c>
      <c r="BA31" s="344" t="str">
        <f>BA8</f>
        <v>ene-ago 2017</v>
      </c>
    </row>
    <row r="32" spans="36:53" ht="12" customHeight="1">
      <c r="AJ32" s="49" t="s">
        <v>219</v>
      </c>
      <c r="AK32" s="164">
        <v>5438</v>
      </c>
      <c r="AL32" s="163">
        <v>1732</v>
      </c>
      <c r="AM32" s="164">
        <v>124.8</v>
      </c>
      <c r="AN32" s="164">
        <v>2683.14</v>
      </c>
      <c r="AO32" s="55">
        <v>51.2</v>
      </c>
      <c r="AP32" s="55">
        <v>3.546</v>
      </c>
      <c r="AQ32" s="55">
        <v>905.941</v>
      </c>
      <c r="AR32" s="55">
        <v>46.076</v>
      </c>
      <c r="AS32" s="55">
        <v>10904.167</v>
      </c>
      <c r="AT32" s="55">
        <v>19332</v>
      </c>
      <c r="AU32" s="55">
        <v>24722.592</v>
      </c>
      <c r="AV32" s="55">
        <v>22047.008</v>
      </c>
      <c r="AW32" s="55">
        <v>18627.3737</v>
      </c>
      <c r="AX32" s="55">
        <v>3938.38127</v>
      </c>
      <c r="AY32" s="55">
        <v>16792.135309999998</v>
      </c>
      <c r="AZ32" s="55">
        <v>12327.83927</v>
      </c>
      <c r="BA32" s="55">
        <v>14257.29169</v>
      </c>
    </row>
    <row r="33" spans="36:53" ht="12" customHeight="1">
      <c r="AJ33" s="49" t="s">
        <v>218</v>
      </c>
      <c r="AK33" s="164">
        <v>15926</v>
      </c>
      <c r="AL33" s="163">
        <v>48103</v>
      </c>
      <c r="AM33" s="164">
        <v>34183</v>
      </c>
      <c r="AN33" s="164">
        <v>65933</v>
      </c>
      <c r="AO33" s="55">
        <v>67546</v>
      </c>
      <c r="AP33" s="55">
        <v>40935</v>
      </c>
      <c r="AQ33" s="55">
        <v>52177</v>
      </c>
      <c r="AR33" s="55">
        <v>53324</v>
      </c>
      <c r="AS33" s="55">
        <v>48690</v>
      </c>
      <c r="AT33" s="55">
        <v>66968</v>
      </c>
      <c r="AU33" s="55">
        <v>81738.159</v>
      </c>
      <c r="AV33" s="55">
        <v>76079.264</v>
      </c>
      <c r="AW33" s="55">
        <v>70930.067</v>
      </c>
      <c r="AX33" s="55">
        <v>64911.6979</v>
      </c>
      <c r="AY33" s="55">
        <v>58788.84171</v>
      </c>
      <c r="AZ33" s="55">
        <v>37430.28826</v>
      </c>
      <c r="BA33" s="55">
        <v>42999.43477</v>
      </c>
    </row>
    <row r="34" spans="36:53" ht="12" customHeight="1">
      <c r="AJ34" s="49" t="s">
        <v>220</v>
      </c>
      <c r="AK34" s="55">
        <v>-10488</v>
      </c>
      <c r="AL34" s="55">
        <v>-46371</v>
      </c>
      <c r="AM34" s="55">
        <v>-34058.2</v>
      </c>
      <c r="AN34" s="55">
        <v>-63249.86</v>
      </c>
      <c r="AO34" s="55">
        <v>-67494.8</v>
      </c>
      <c r="AP34" s="55">
        <v>-40931.454</v>
      </c>
      <c r="AQ34" s="55">
        <v>-51271.059</v>
      </c>
      <c r="AR34" s="55">
        <v>-53277.924</v>
      </c>
      <c r="AS34" s="55">
        <v>-37785.833</v>
      </c>
      <c r="AT34" s="55">
        <v>-47636</v>
      </c>
      <c r="AU34" s="55">
        <v>-57015.566999999995</v>
      </c>
      <c r="AV34" s="55">
        <v>-54032.255999999994</v>
      </c>
      <c r="AW34" s="55">
        <v>-52302.6933</v>
      </c>
      <c r="AX34" s="55">
        <f>AX32-AX33</f>
        <v>-60973.31663</v>
      </c>
      <c r="AY34" s="55">
        <f>AY32-AY33</f>
        <v>-41996.7064</v>
      </c>
      <c r="AZ34" s="55">
        <f>AZ32-AZ33</f>
        <v>-25102.44899</v>
      </c>
      <c r="BA34" s="55">
        <f>BA32-BA33</f>
        <v>-28742.14308</v>
      </c>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spans="1:8" ht="12" customHeight="1">
      <c r="A55" s="558">
        <v>37</v>
      </c>
      <c r="B55" s="558"/>
      <c r="C55" s="558"/>
      <c r="D55" s="558"/>
      <c r="E55" s="558"/>
      <c r="F55" s="558"/>
      <c r="G55" s="558"/>
      <c r="H55" s="558"/>
    </row>
  </sheetData>
  <sheetProtection/>
  <mergeCells count="1">
    <mergeCell ref="A55:H55"/>
  </mergeCells>
  <printOptions horizontalCentered="1"/>
  <pageMargins left="0.5905511811023623" right="0.5905511811023623" top="1.1023622047244095" bottom="0.7874015748031497" header="0.5118110236220472" footer="0.1968503937007874"/>
  <pageSetup horizontalDpi="600" verticalDpi="600" orientation="portrait" r:id="rId2"/>
  <drawing r:id="rId1"/>
</worksheet>
</file>

<file path=xl/worksheets/sheet35.xml><?xml version="1.0" encoding="utf-8"?>
<worksheet xmlns="http://schemas.openxmlformats.org/spreadsheetml/2006/main" xmlns:r="http://schemas.openxmlformats.org/officeDocument/2006/relationships">
  <dimension ref="A1:AK56"/>
  <sheetViews>
    <sheetView view="pageBreakPreview" zoomScaleSheetLayoutView="100" zoomScalePageLayoutView="0" workbookViewId="0" topLeftCell="A25">
      <selection activeCell="B15" sqref="B15:E15"/>
    </sheetView>
  </sheetViews>
  <sheetFormatPr defaultColWidth="10.90625" defaultRowHeight="18"/>
  <cols>
    <col min="1" max="1" width="15.0859375" style="7" customWidth="1"/>
    <col min="2" max="4" width="16.453125" style="7" customWidth="1"/>
    <col min="5" max="38" width="7.2734375" style="7" customWidth="1"/>
    <col min="39" max="16384" width="10.90625" style="7" customWidth="1"/>
  </cols>
  <sheetData>
    <row r="1" spans="1:36" ht="1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2">
      <c r="A2" s="490" t="s">
        <v>552</v>
      </c>
      <c r="B2" s="490"/>
      <c r="C2" s="490"/>
      <c r="D2" s="490"/>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row>
    <row r="3" spans="1:36" ht="12">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row>
    <row r="4" spans="1:36" ht="12">
      <c r="A4" s="126"/>
      <c r="B4" s="104"/>
      <c r="C4" s="104"/>
      <c r="D4" s="64"/>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row>
    <row r="5" spans="1:36" ht="12">
      <c r="A5" s="501" t="s">
        <v>222</v>
      </c>
      <c r="B5" s="501"/>
      <c r="C5" s="501"/>
      <c r="D5" s="501"/>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row>
    <row r="6" spans="1:36" ht="12">
      <c r="A6" s="501" t="s">
        <v>223</v>
      </c>
      <c r="B6" s="501"/>
      <c r="C6" s="501"/>
      <c r="D6" s="501"/>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row>
    <row r="7" spans="1:36" ht="12">
      <c r="A7" s="501" t="s">
        <v>387</v>
      </c>
      <c r="B7" s="501"/>
      <c r="C7" s="501"/>
      <c r="D7" s="501"/>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row>
    <row r="8" spans="1:36" ht="12">
      <c r="A8" s="106"/>
      <c r="B8" s="33"/>
      <c r="C8" s="33"/>
      <c r="D8" s="107"/>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row>
    <row r="9" spans="1:36" ht="12">
      <c r="A9" s="60" t="s">
        <v>87</v>
      </c>
      <c r="B9" s="64" t="s">
        <v>209</v>
      </c>
      <c r="C9" s="64" t="s">
        <v>208</v>
      </c>
      <c r="D9" s="64" t="s">
        <v>220</v>
      </c>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row>
    <row r="10" spans="1:37" ht="12">
      <c r="A10" s="191">
        <v>2002</v>
      </c>
      <c r="B10" s="203">
        <v>32.5</v>
      </c>
      <c r="C10" s="203">
        <v>12066</v>
      </c>
      <c r="D10" s="203">
        <f aca="true" t="shared" si="0" ref="D10:D23">B10-C10</f>
        <v>-12033.5</v>
      </c>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165"/>
    </row>
    <row r="11" spans="1:37" ht="12">
      <c r="A11" s="79">
        <v>2003</v>
      </c>
      <c r="B11" s="167">
        <v>0.4</v>
      </c>
      <c r="C11" s="167">
        <v>29071.028</v>
      </c>
      <c r="D11" s="167">
        <f t="shared" si="0"/>
        <v>-29070.627999999997</v>
      </c>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165"/>
    </row>
    <row r="12" spans="1:37" ht="12">
      <c r="A12" s="79">
        <v>2004</v>
      </c>
      <c r="B12" s="167">
        <v>40.897</v>
      </c>
      <c r="C12" s="167">
        <v>22313</v>
      </c>
      <c r="D12" s="167">
        <f t="shared" si="0"/>
        <v>-22272.103</v>
      </c>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165"/>
    </row>
    <row r="13" spans="1:37" ht="12">
      <c r="A13" s="79">
        <v>2005</v>
      </c>
      <c r="B13" s="167">
        <v>1823.93</v>
      </c>
      <c r="C13" s="167">
        <v>37784</v>
      </c>
      <c r="D13" s="167">
        <f t="shared" si="0"/>
        <v>-35960.07</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165"/>
    </row>
    <row r="14" spans="1:37" ht="12">
      <c r="A14" s="79">
        <v>2006</v>
      </c>
      <c r="B14" s="204">
        <v>26.898</v>
      </c>
      <c r="C14" s="167">
        <v>37784</v>
      </c>
      <c r="D14" s="167">
        <f t="shared" si="0"/>
        <v>-37757.102</v>
      </c>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165"/>
    </row>
    <row r="15" spans="1:37" ht="12">
      <c r="A15" s="79">
        <v>2007</v>
      </c>
      <c r="B15" s="204"/>
      <c r="C15" s="167">
        <v>24660</v>
      </c>
      <c r="D15" s="167">
        <f t="shared" si="0"/>
        <v>-24660</v>
      </c>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165"/>
    </row>
    <row r="16" spans="1:37" ht="12">
      <c r="A16" s="79">
        <v>2008</v>
      </c>
      <c r="B16" s="204">
        <v>0.2</v>
      </c>
      <c r="C16" s="167">
        <v>40905</v>
      </c>
      <c r="D16" s="167">
        <f t="shared" si="0"/>
        <v>-40904.8</v>
      </c>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165"/>
    </row>
    <row r="17" spans="1:37" ht="12">
      <c r="A17" s="79">
        <v>2009</v>
      </c>
      <c r="B17" s="167"/>
      <c r="C17" s="167">
        <v>37915</v>
      </c>
      <c r="D17" s="167">
        <f t="shared" si="0"/>
        <v>-37915</v>
      </c>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165"/>
    </row>
    <row r="18" spans="1:37" ht="12">
      <c r="A18" s="79">
        <v>2010</v>
      </c>
      <c r="B18" s="167">
        <v>235.972</v>
      </c>
      <c r="C18" s="167">
        <v>38472</v>
      </c>
      <c r="D18" s="167">
        <f t="shared" si="0"/>
        <v>-38236.028</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165"/>
    </row>
    <row r="19" spans="1:37" ht="12">
      <c r="A19" s="79">
        <v>2011</v>
      </c>
      <c r="B19" s="167">
        <v>2559.598</v>
      </c>
      <c r="C19" s="167">
        <v>55864</v>
      </c>
      <c r="D19" s="167">
        <f t="shared" si="0"/>
        <v>-53304.402</v>
      </c>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165"/>
    </row>
    <row r="20" spans="1:37" ht="12">
      <c r="A20" s="79">
        <v>2012</v>
      </c>
      <c r="B20" s="167">
        <v>2365.161</v>
      </c>
      <c r="C20" s="167">
        <v>71254.761</v>
      </c>
      <c r="D20" s="167">
        <f t="shared" si="0"/>
        <v>-68889.6</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165"/>
    </row>
    <row r="21" spans="1:37" ht="12">
      <c r="A21" s="79">
        <v>2013</v>
      </c>
      <c r="B21" s="167">
        <v>2641.23424</v>
      </c>
      <c r="C21" s="167">
        <v>63162.12878</v>
      </c>
      <c r="D21" s="167">
        <f t="shared" si="0"/>
        <v>-60520.89454</v>
      </c>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165"/>
    </row>
    <row r="22" spans="1:37" ht="12">
      <c r="A22" s="79">
        <v>2014</v>
      </c>
      <c r="B22" s="167">
        <v>3005.41601</v>
      </c>
      <c r="C22" s="167">
        <v>48300.21211</v>
      </c>
      <c r="D22" s="167">
        <f t="shared" si="0"/>
        <v>-45294.7961</v>
      </c>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165"/>
    </row>
    <row r="23" spans="1:37" ht="12">
      <c r="A23" s="79">
        <v>2015</v>
      </c>
      <c r="B23" s="167">
        <v>2363.61008</v>
      </c>
      <c r="C23" s="167">
        <v>41029.68685</v>
      </c>
      <c r="D23" s="167">
        <f t="shared" si="0"/>
        <v>-38666.07677</v>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165"/>
    </row>
    <row r="24" spans="1:37" ht="12">
      <c r="A24" s="79">
        <v>2016</v>
      </c>
      <c r="B24" s="167">
        <v>2332.98184</v>
      </c>
      <c r="C24" s="167">
        <v>45733.239030000004</v>
      </c>
      <c r="D24" s="167">
        <f>B24-C24</f>
        <v>-43400.257190000004</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165"/>
    </row>
    <row r="25" spans="1:37" ht="12">
      <c r="A25" s="345" t="s">
        <v>542</v>
      </c>
      <c r="B25" s="167">
        <v>1759.32472</v>
      </c>
      <c r="C25" s="167">
        <v>29213.07835</v>
      </c>
      <c r="D25" s="167">
        <f>B25-C25</f>
        <v>-27453.75363</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165"/>
    </row>
    <row r="26" spans="1:36" ht="12">
      <c r="A26" s="345" t="s">
        <v>543</v>
      </c>
      <c r="B26" s="167">
        <v>2139.78975</v>
      </c>
      <c r="C26" s="167">
        <v>31847.45757</v>
      </c>
      <c r="D26" s="167">
        <f>B26-C26</f>
        <v>-29707.66782</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row>
    <row r="27" spans="1:36" ht="12">
      <c r="A27" s="75" t="s">
        <v>390</v>
      </c>
      <c r="B27" s="98"/>
      <c r="C27" s="98"/>
      <c r="D27" s="99"/>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ht="1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ht="1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1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ht="1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ht="1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ht="1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ht="1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ht="1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ht="1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ht="1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ht="1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ht="1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1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ht="1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ht="1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ht="1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ht="1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ht="1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4" ht="12">
      <c r="A46" s="11"/>
      <c r="B46" s="11"/>
      <c r="C46" s="11"/>
      <c r="D46" s="11"/>
    </row>
    <row r="49" ht="10.5" customHeight="1"/>
    <row r="56" spans="1:4" ht="12.75">
      <c r="A56" s="600">
        <v>38</v>
      </c>
      <c r="B56" s="600"/>
      <c r="C56" s="600"/>
      <c r="D56" s="600"/>
    </row>
  </sheetData>
  <sheetProtection/>
  <mergeCells count="5">
    <mergeCell ref="A2:D2"/>
    <mergeCell ref="A5:D5"/>
    <mergeCell ref="A6:D6"/>
    <mergeCell ref="A7:D7"/>
    <mergeCell ref="A56:D56"/>
  </mergeCells>
  <printOptions horizontalCentered="1"/>
  <pageMargins left="0.5905511811023623" right="0.5905511811023623" top="1.1023622047244095" bottom="0.7874015748031497" header="0.5118110236220472" footer="0.1968503937007874"/>
  <pageSetup horizontalDpi="600" verticalDpi="600" orientation="portrait"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D338"/>
  <sheetViews>
    <sheetView view="pageBreakPreview" zoomScaleSheetLayoutView="100" zoomScalePageLayoutView="0" workbookViewId="0" topLeftCell="A306">
      <selection activeCell="B15" sqref="B15:E15"/>
    </sheetView>
  </sheetViews>
  <sheetFormatPr defaultColWidth="10.90625" defaultRowHeight="18"/>
  <cols>
    <col min="1" max="1" width="12.453125" style="11" customWidth="1"/>
    <col min="2" max="2" width="22.36328125" style="11" customWidth="1"/>
    <col min="3" max="3" width="22.453125" style="11" customWidth="1"/>
    <col min="4" max="16384" width="10.90625" style="11" customWidth="1"/>
  </cols>
  <sheetData>
    <row r="1" ht="12">
      <c r="D1" s="108"/>
    </row>
    <row r="2" spans="1:3" ht="12">
      <c r="A2" s="490" t="s">
        <v>508</v>
      </c>
      <c r="B2" s="490"/>
      <c r="C2" s="490"/>
    </row>
    <row r="3" spans="1:3" ht="12">
      <c r="A3" s="12"/>
      <c r="B3" s="12"/>
      <c r="C3" s="12"/>
    </row>
    <row r="4" spans="1:3" ht="12">
      <c r="A4" s="491" t="s">
        <v>49</v>
      </c>
      <c r="B4" s="491"/>
      <c r="C4" s="491"/>
    </row>
    <row r="5" spans="1:3" ht="12">
      <c r="A5" s="501" t="s">
        <v>556</v>
      </c>
      <c r="B5" s="501"/>
      <c r="C5" s="501"/>
    </row>
    <row r="6" spans="1:3" ht="12">
      <c r="A6" s="492" t="s">
        <v>224</v>
      </c>
      <c r="B6" s="492"/>
      <c r="C6" s="492"/>
    </row>
    <row r="7" spans="1:3" ht="12">
      <c r="A7" s="495" t="s">
        <v>225</v>
      </c>
      <c r="B7" s="482" t="s">
        <v>133</v>
      </c>
      <c r="C7" s="64" t="s">
        <v>226</v>
      </c>
    </row>
    <row r="8" spans="1:3" ht="12">
      <c r="A8" s="496"/>
      <c r="B8" s="510"/>
      <c r="C8" s="38" t="s">
        <v>227</v>
      </c>
    </row>
    <row r="9" spans="1:3" ht="12">
      <c r="A9" s="34" t="s">
        <v>228</v>
      </c>
      <c r="B9" s="166">
        <v>1400</v>
      </c>
      <c r="C9" s="167">
        <v>1337.5</v>
      </c>
    </row>
    <row r="10" spans="1:3" ht="12">
      <c r="A10" s="34" t="s">
        <v>229</v>
      </c>
      <c r="B10" s="166">
        <v>1412.5</v>
      </c>
      <c r="C10" s="167">
        <v>1362.5</v>
      </c>
    </row>
    <row r="11" spans="1:3" ht="12">
      <c r="A11" s="34" t="s">
        <v>230</v>
      </c>
      <c r="B11" s="166">
        <v>1400</v>
      </c>
      <c r="C11" s="167">
        <v>1362.5</v>
      </c>
    </row>
    <row r="12" spans="1:3" ht="12">
      <c r="A12" s="34" t="s">
        <v>231</v>
      </c>
      <c r="B12" s="166">
        <v>1375</v>
      </c>
      <c r="C12" s="167">
        <v>1262.5</v>
      </c>
    </row>
    <row r="13" spans="1:3" ht="12">
      <c r="A13" s="34" t="s">
        <v>230</v>
      </c>
      <c r="B13" s="166">
        <v>1300</v>
      </c>
      <c r="C13" s="167">
        <v>1270</v>
      </c>
    </row>
    <row r="14" spans="1:3" ht="12">
      <c r="A14" s="34" t="s">
        <v>232</v>
      </c>
      <c r="B14" s="166">
        <v>1300</v>
      </c>
      <c r="C14" s="167">
        <v>1270</v>
      </c>
    </row>
    <row r="15" spans="1:3" ht="12">
      <c r="A15" s="34" t="s">
        <v>232</v>
      </c>
      <c r="B15" s="166">
        <v>1300</v>
      </c>
      <c r="C15" s="167">
        <v>1250</v>
      </c>
    </row>
    <row r="16" spans="1:3" ht="12">
      <c r="A16" s="34" t="s">
        <v>231</v>
      </c>
      <c r="B16" s="166">
        <v>1337.5</v>
      </c>
      <c r="C16" s="167">
        <v>1287.5</v>
      </c>
    </row>
    <row r="17" spans="1:3" ht="12">
      <c r="A17" s="34" t="s">
        <v>233</v>
      </c>
      <c r="B17" s="166">
        <v>1375</v>
      </c>
      <c r="C17" s="167">
        <v>1350</v>
      </c>
    </row>
    <row r="18" spans="1:3" ht="12">
      <c r="A18" s="34" t="s">
        <v>234</v>
      </c>
      <c r="B18" s="166">
        <v>1525</v>
      </c>
      <c r="C18" s="167">
        <v>1525</v>
      </c>
    </row>
    <row r="19" spans="1:3" ht="12">
      <c r="A19" s="34" t="s">
        <v>235</v>
      </c>
      <c r="B19" s="166">
        <v>1600</v>
      </c>
      <c r="C19" s="167">
        <v>1575</v>
      </c>
    </row>
    <row r="20" spans="1:3" ht="12">
      <c r="A20" s="34" t="s">
        <v>236</v>
      </c>
      <c r="B20" s="166">
        <v>1575</v>
      </c>
      <c r="C20" s="167">
        <v>1575</v>
      </c>
    </row>
    <row r="21" spans="1:3" ht="12">
      <c r="A21" s="34" t="s">
        <v>237</v>
      </c>
      <c r="B21" s="166">
        <v>1475</v>
      </c>
      <c r="C21" s="167">
        <v>1612.5</v>
      </c>
    </row>
    <row r="22" spans="1:3" ht="12">
      <c r="A22" s="34" t="s">
        <v>229</v>
      </c>
      <c r="B22" s="166">
        <v>1475</v>
      </c>
      <c r="C22" s="167">
        <v>1562.5</v>
      </c>
    </row>
    <row r="23" spans="1:3" ht="12">
      <c r="A23" s="34" t="s">
        <v>230</v>
      </c>
      <c r="B23" s="166">
        <v>1412.5</v>
      </c>
      <c r="C23" s="167">
        <v>1575</v>
      </c>
    </row>
    <row r="24" spans="1:3" ht="12">
      <c r="A24" s="34" t="s">
        <v>231</v>
      </c>
      <c r="B24" s="166">
        <v>1400</v>
      </c>
      <c r="C24" s="167">
        <v>1587.5</v>
      </c>
    </row>
    <row r="25" spans="1:3" ht="12">
      <c r="A25" s="34" t="s">
        <v>230</v>
      </c>
      <c r="B25" s="166">
        <v>1475</v>
      </c>
      <c r="C25" s="167">
        <v>1600</v>
      </c>
    </row>
    <row r="26" spans="1:3" ht="12">
      <c r="A26" s="34" t="s">
        <v>232</v>
      </c>
      <c r="B26" s="166">
        <v>1495</v>
      </c>
      <c r="C26" s="167">
        <v>1700</v>
      </c>
    </row>
    <row r="27" spans="1:3" ht="12">
      <c r="A27" s="34" t="s">
        <v>232</v>
      </c>
      <c r="B27" s="166">
        <v>1550</v>
      </c>
      <c r="C27" s="167">
        <v>1820</v>
      </c>
    </row>
    <row r="28" spans="1:3" ht="12">
      <c r="A28" s="34" t="s">
        <v>231</v>
      </c>
      <c r="B28" s="166">
        <v>1575</v>
      </c>
      <c r="C28" s="167">
        <v>1825</v>
      </c>
    </row>
    <row r="29" spans="1:3" ht="12">
      <c r="A29" s="34" t="s">
        <v>233</v>
      </c>
      <c r="B29" s="166">
        <v>1575</v>
      </c>
      <c r="C29" s="167">
        <v>1855</v>
      </c>
    </row>
    <row r="30" spans="1:3" ht="12">
      <c r="A30" s="34" t="s">
        <v>234</v>
      </c>
      <c r="B30" s="166">
        <v>1575</v>
      </c>
      <c r="C30" s="167">
        <v>1675</v>
      </c>
    </row>
    <row r="31" spans="1:3" ht="12">
      <c r="A31" s="34" t="s">
        <v>235</v>
      </c>
      <c r="B31" s="166">
        <v>1512.5</v>
      </c>
      <c r="C31" s="167">
        <v>1675</v>
      </c>
    </row>
    <row r="32" spans="1:3" ht="12">
      <c r="A32" s="34" t="s">
        <v>236</v>
      </c>
      <c r="B32" s="166">
        <v>1450</v>
      </c>
      <c r="C32" s="167">
        <v>1800</v>
      </c>
    </row>
    <row r="33" spans="1:3" ht="12">
      <c r="A33" s="34" t="s">
        <v>238</v>
      </c>
      <c r="B33" s="166">
        <v>1450</v>
      </c>
      <c r="C33" s="167">
        <v>1750</v>
      </c>
    </row>
    <row r="34" spans="1:3" ht="12">
      <c r="A34" s="34" t="s">
        <v>229</v>
      </c>
      <c r="B34" s="166">
        <v>1375</v>
      </c>
      <c r="C34" s="167">
        <v>1725</v>
      </c>
    </row>
    <row r="35" spans="1:3" ht="12">
      <c r="A35" s="34" t="s">
        <v>230</v>
      </c>
      <c r="B35" s="166">
        <v>1350</v>
      </c>
      <c r="C35" s="167">
        <v>1700</v>
      </c>
    </row>
    <row r="36" spans="1:3" ht="12">
      <c r="A36" s="34" t="s">
        <v>231</v>
      </c>
      <c r="B36" s="166">
        <v>1350</v>
      </c>
      <c r="C36" s="167">
        <v>1637.5</v>
      </c>
    </row>
    <row r="37" spans="1:3" ht="12">
      <c r="A37" s="34" t="s">
        <v>230</v>
      </c>
      <c r="B37" s="166">
        <v>1425</v>
      </c>
      <c r="C37" s="167">
        <v>1625</v>
      </c>
    </row>
    <row r="38" spans="1:3" ht="12">
      <c r="A38" s="34" t="s">
        <v>232</v>
      </c>
      <c r="B38" s="166">
        <v>1412.5</v>
      </c>
      <c r="C38" s="167">
        <v>1650</v>
      </c>
    </row>
    <row r="39" spans="1:3" ht="12">
      <c r="A39" s="34" t="s">
        <v>232</v>
      </c>
      <c r="B39" s="166">
        <v>1387.5</v>
      </c>
      <c r="C39" s="167">
        <v>1575</v>
      </c>
    </row>
    <row r="40" spans="1:3" ht="12">
      <c r="A40" s="34" t="s">
        <v>231</v>
      </c>
      <c r="B40" s="166">
        <v>1350</v>
      </c>
      <c r="C40" s="167">
        <v>1437.5</v>
      </c>
    </row>
    <row r="41" spans="1:3" ht="12">
      <c r="A41" s="34" t="s">
        <v>233</v>
      </c>
      <c r="B41" s="166">
        <v>1275</v>
      </c>
      <c r="C41" s="167">
        <v>1375</v>
      </c>
    </row>
    <row r="42" spans="1:3" ht="12">
      <c r="A42" s="34" t="s">
        <v>234</v>
      </c>
      <c r="B42" s="166">
        <v>1250</v>
      </c>
      <c r="C42" s="167">
        <v>1362.5</v>
      </c>
    </row>
    <row r="43" spans="1:3" ht="12">
      <c r="A43" s="34" t="s">
        <v>235</v>
      </c>
      <c r="B43" s="166">
        <v>1250</v>
      </c>
      <c r="C43" s="167">
        <v>1337.5</v>
      </c>
    </row>
    <row r="44" spans="1:3" ht="12">
      <c r="A44" s="34" t="s">
        <v>236</v>
      </c>
      <c r="B44" s="166">
        <v>1237.5</v>
      </c>
      <c r="C44" s="167">
        <v>1387.5</v>
      </c>
    </row>
    <row r="45" spans="1:3" ht="12">
      <c r="A45" s="34" t="s">
        <v>239</v>
      </c>
      <c r="B45" s="166">
        <v>1331</v>
      </c>
      <c r="C45" s="167">
        <v>1556</v>
      </c>
    </row>
    <row r="46" spans="1:3" ht="12">
      <c r="A46" s="34" t="s">
        <v>229</v>
      </c>
      <c r="B46" s="166">
        <v>1314</v>
      </c>
      <c r="C46" s="167">
        <v>1477</v>
      </c>
    </row>
    <row r="47" spans="1:3" ht="12">
      <c r="A47" s="34" t="s">
        <v>230</v>
      </c>
      <c r="B47" s="166">
        <v>1332</v>
      </c>
      <c r="C47" s="167">
        <v>1521</v>
      </c>
    </row>
    <row r="48" spans="1:3" ht="12">
      <c r="A48" s="34" t="s">
        <v>231</v>
      </c>
      <c r="B48" s="166">
        <v>1343</v>
      </c>
      <c r="C48" s="167">
        <v>1506</v>
      </c>
    </row>
    <row r="49" spans="1:3" ht="12">
      <c r="A49" s="34" t="s">
        <v>230</v>
      </c>
      <c r="B49" s="166">
        <v>1312</v>
      </c>
      <c r="C49" s="167">
        <v>1552</v>
      </c>
    </row>
    <row r="50" spans="1:3" ht="12">
      <c r="A50" s="34" t="s">
        <v>232</v>
      </c>
      <c r="B50" s="166">
        <v>1347</v>
      </c>
      <c r="C50" s="167">
        <v>1584</v>
      </c>
    </row>
    <row r="51" spans="1:3" ht="12">
      <c r="A51" s="34" t="s">
        <v>232</v>
      </c>
      <c r="B51" s="166">
        <v>1400</v>
      </c>
      <c r="C51" s="167">
        <v>1700</v>
      </c>
    </row>
    <row r="52" spans="1:3" ht="12">
      <c r="A52" s="34" t="s">
        <v>231</v>
      </c>
      <c r="B52" s="166">
        <v>1494</v>
      </c>
      <c r="C52" s="167">
        <v>1734</v>
      </c>
    </row>
    <row r="53" spans="1:3" ht="12">
      <c r="A53" s="34" t="s">
        <v>233</v>
      </c>
      <c r="B53" s="166">
        <v>1494</v>
      </c>
      <c r="C53" s="167">
        <v>1742</v>
      </c>
    </row>
    <row r="54" spans="1:3" ht="12">
      <c r="A54" s="34" t="s">
        <v>234</v>
      </c>
      <c r="B54" s="166">
        <v>1530</v>
      </c>
      <c r="C54" s="167">
        <v>1889</v>
      </c>
    </row>
    <row r="55" spans="1:3" ht="12">
      <c r="A55" s="34" t="s">
        <v>235</v>
      </c>
      <c r="B55" s="166">
        <v>1482</v>
      </c>
      <c r="C55" s="167">
        <v>1870</v>
      </c>
    </row>
    <row r="56" spans="1:3" ht="12">
      <c r="A56" s="34" t="s">
        <v>236</v>
      </c>
      <c r="B56" s="166">
        <v>1463</v>
      </c>
      <c r="C56" s="167">
        <v>1800</v>
      </c>
    </row>
    <row r="57" spans="1:3" ht="12">
      <c r="A57" s="34" t="s">
        <v>240</v>
      </c>
      <c r="B57" s="166">
        <v>1683</v>
      </c>
      <c r="C57" s="167">
        <v>1844</v>
      </c>
    </row>
    <row r="58" spans="1:3" ht="12">
      <c r="A58" s="34" t="s">
        <v>229</v>
      </c>
      <c r="B58" s="166">
        <v>1950</v>
      </c>
      <c r="C58" s="167">
        <v>2063</v>
      </c>
    </row>
    <row r="59" spans="1:3" ht="12">
      <c r="A59" s="34" t="s">
        <v>230</v>
      </c>
      <c r="B59" s="166">
        <v>2075</v>
      </c>
      <c r="C59" s="167">
        <v>2147</v>
      </c>
    </row>
    <row r="60" spans="1:3" ht="12">
      <c r="A60" s="34" t="s">
        <v>231</v>
      </c>
      <c r="B60" s="166">
        <v>2000</v>
      </c>
      <c r="C60" s="167">
        <v>2169</v>
      </c>
    </row>
    <row r="61" spans="1:3" ht="12">
      <c r="A61" s="34" t="s">
        <v>230</v>
      </c>
      <c r="B61" s="166">
        <v>2175</v>
      </c>
      <c r="C61" s="167">
        <v>2135</v>
      </c>
    </row>
    <row r="62" spans="1:3" ht="12">
      <c r="A62" s="34" t="s">
        <v>232</v>
      </c>
      <c r="B62" s="166">
        <v>2232</v>
      </c>
      <c r="C62" s="167">
        <v>2150</v>
      </c>
    </row>
    <row r="63" spans="1:3" ht="12">
      <c r="A63" s="34" t="s">
        <v>232</v>
      </c>
      <c r="B63" s="166">
        <v>2363</v>
      </c>
      <c r="C63" s="167">
        <v>2183</v>
      </c>
    </row>
    <row r="64" spans="1:3" ht="12">
      <c r="A64" s="34" t="s">
        <v>231</v>
      </c>
      <c r="B64" s="166">
        <v>2438</v>
      </c>
      <c r="C64" s="167">
        <v>2163</v>
      </c>
    </row>
    <row r="65" spans="1:3" ht="12">
      <c r="A65" s="34" t="s">
        <v>233</v>
      </c>
      <c r="B65" s="166">
        <v>2450</v>
      </c>
      <c r="C65" s="167">
        <v>2185</v>
      </c>
    </row>
    <row r="66" spans="1:3" ht="12">
      <c r="A66" s="34" t="s">
        <v>234</v>
      </c>
      <c r="B66" s="166">
        <v>2563</v>
      </c>
      <c r="C66" s="167">
        <v>2317</v>
      </c>
    </row>
    <row r="67" spans="1:3" ht="12">
      <c r="A67" s="34" t="s">
        <v>235</v>
      </c>
      <c r="B67" s="166">
        <v>2638</v>
      </c>
      <c r="C67" s="167">
        <v>2288</v>
      </c>
    </row>
    <row r="68" spans="1:3" ht="12">
      <c r="A68" s="34" t="s">
        <v>236</v>
      </c>
      <c r="B68" s="166">
        <v>2563</v>
      </c>
      <c r="C68" s="167">
        <v>2238</v>
      </c>
    </row>
    <row r="69" spans="1:3" ht="12">
      <c r="A69" s="34" t="s">
        <v>241</v>
      </c>
      <c r="B69" s="166">
        <v>2050</v>
      </c>
      <c r="C69" s="167">
        <v>2050</v>
      </c>
    </row>
    <row r="70" spans="1:3" ht="12">
      <c r="A70" s="34" t="s">
        <v>229</v>
      </c>
      <c r="B70" s="166">
        <v>1950</v>
      </c>
      <c r="C70" s="167">
        <v>2050</v>
      </c>
    </row>
    <row r="71" spans="1:3" ht="12">
      <c r="A71" s="34" t="s">
        <v>230</v>
      </c>
      <c r="B71" s="166">
        <v>1900</v>
      </c>
      <c r="C71" s="167">
        <v>1975</v>
      </c>
    </row>
    <row r="72" spans="1:3" ht="12">
      <c r="A72" s="34" t="s">
        <v>231</v>
      </c>
      <c r="B72" s="166">
        <v>1700</v>
      </c>
      <c r="C72" s="167">
        <v>1875</v>
      </c>
    </row>
    <row r="73" spans="1:3" ht="12">
      <c r="A73" s="34" t="s">
        <v>230</v>
      </c>
      <c r="B73" s="166">
        <v>1650</v>
      </c>
      <c r="C73" s="167">
        <v>1725</v>
      </c>
    </row>
    <row r="74" spans="1:3" ht="12">
      <c r="A74" s="34" t="s">
        <v>232</v>
      </c>
      <c r="B74" s="166">
        <v>1600</v>
      </c>
      <c r="C74" s="167">
        <v>1750</v>
      </c>
    </row>
    <row r="75" spans="1:3" ht="12">
      <c r="A75" s="34" t="s">
        <v>232</v>
      </c>
      <c r="B75" s="166">
        <v>1600</v>
      </c>
      <c r="C75" s="167">
        <v>1800</v>
      </c>
    </row>
    <row r="76" spans="1:3" ht="12">
      <c r="A76" s="34" t="s">
        <v>231</v>
      </c>
      <c r="B76" s="166">
        <v>1600</v>
      </c>
      <c r="C76" s="167">
        <v>1750</v>
      </c>
    </row>
    <row r="77" spans="1:3" ht="12">
      <c r="A77" s="34" t="s">
        <v>233</v>
      </c>
      <c r="B77" s="166">
        <v>1600</v>
      </c>
      <c r="C77" s="167">
        <v>1750</v>
      </c>
    </row>
    <row r="78" spans="1:3" ht="12">
      <c r="A78" s="34" t="s">
        <v>234</v>
      </c>
      <c r="B78" s="166">
        <v>1450</v>
      </c>
      <c r="C78" s="167">
        <v>1750</v>
      </c>
    </row>
    <row r="79" spans="1:3" ht="12">
      <c r="A79" s="34" t="s">
        <v>235</v>
      </c>
      <c r="B79" s="166">
        <v>1450</v>
      </c>
      <c r="C79" s="167">
        <v>1875</v>
      </c>
    </row>
    <row r="80" spans="1:3" ht="12">
      <c r="A80" s="34" t="s">
        <v>236</v>
      </c>
      <c r="B80" s="166">
        <v>1475</v>
      </c>
      <c r="C80" s="167">
        <v>1875</v>
      </c>
    </row>
    <row r="81" spans="1:3" ht="12">
      <c r="A81" s="34" t="s">
        <v>242</v>
      </c>
      <c r="B81" s="166">
        <v>1475</v>
      </c>
      <c r="C81" s="167">
        <v>1875</v>
      </c>
    </row>
    <row r="82" spans="1:3" ht="12">
      <c r="A82" s="34" t="s">
        <v>229</v>
      </c>
      <c r="B82" s="166">
        <v>1475</v>
      </c>
      <c r="C82" s="167">
        <v>1775</v>
      </c>
    </row>
    <row r="83" spans="1:3" ht="12">
      <c r="A83" s="34" t="s">
        <v>230</v>
      </c>
      <c r="B83" s="166">
        <v>1500</v>
      </c>
      <c r="C83" s="167">
        <v>1750</v>
      </c>
    </row>
    <row r="84" spans="1:3" ht="12">
      <c r="A84" s="34" t="s">
        <v>231</v>
      </c>
      <c r="B84" s="166">
        <v>1475</v>
      </c>
      <c r="C84" s="167">
        <v>1725</v>
      </c>
    </row>
    <row r="85" spans="1:3" ht="12">
      <c r="A85" s="34" t="s">
        <v>230</v>
      </c>
      <c r="B85" s="166">
        <v>1500</v>
      </c>
      <c r="C85" s="167">
        <v>1725</v>
      </c>
    </row>
    <row r="86" spans="1:3" ht="12">
      <c r="A86" s="34" t="s">
        <v>232</v>
      </c>
      <c r="B86" s="166">
        <v>1600</v>
      </c>
      <c r="C86" s="167">
        <v>1675</v>
      </c>
    </row>
    <row r="87" spans="1:3" ht="12">
      <c r="A87" s="34" t="s">
        <v>232</v>
      </c>
      <c r="B87" s="166">
        <v>1600</v>
      </c>
      <c r="C87" s="167">
        <v>1575</v>
      </c>
    </row>
    <row r="88" spans="1:3" ht="12">
      <c r="A88" s="34" t="s">
        <v>231</v>
      </c>
      <c r="B88" s="166">
        <v>1625</v>
      </c>
      <c r="C88" s="167">
        <v>1600</v>
      </c>
    </row>
    <row r="89" spans="1:3" ht="12">
      <c r="A89" s="34" t="s">
        <v>233</v>
      </c>
      <c r="B89" s="166">
        <v>1700</v>
      </c>
      <c r="C89" s="167">
        <v>1675</v>
      </c>
    </row>
    <row r="90" spans="1:3" ht="12">
      <c r="A90" s="34" t="s">
        <v>234</v>
      </c>
      <c r="B90" s="166">
        <v>1750</v>
      </c>
      <c r="C90" s="167">
        <v>1700</v>
      </c>
    </row>
    <row r="91" spans="1:3" ht="12">
      <c r="A91" s="34" t="s">
        <v>235</v>
      </c>
      <c r="B91" s="166">
        <v>1800</v>
      </c>
      <c r="C91" s="167">
        <v>1600</v>
      </c>
    </row>
    <row r="92" spans="1:3" ht="12">
      <c r="A92" s="34" t="s">
        <v>236</v>
      </c>
      <c r="B92" s="166">
        <v>1800</v>
      </c>
      <c r="C92" s="167">
        <v>1600</v>
      </c>
    </row>
    <row r="93" spans="1:3" ht="12">
      <c r="A93" s="34" t="s">
        <v>243</v>
      </c>
      <c r="B93" s="166">
        <v>1800</v>
      </c>
      <c r="C93" s="167">
        <v>1550</v>
      </c>
    </row>
    <row r="94" spans="1:3" ht="12">
      <c r="A94" s="34" t="s">
        <v>229</v>
      </c>
      <c r="B94" s="166">
        <v>1888</v>
      </c>
      <c r="C94" s="167">
        <v>1510</v>
      </c>
    </row>
    <row r="95" spans="1:3" ht="12">
      <c r="A95" s="34" t="s">
        <v>230</v>
      </c>
      <c r="B95" s="166">
        <v>1844</v>
      </c>
      <c r="C95" s="167">
        <v>1480</v>
      </c>
    </row>
    <row r="96" spans="1:3" ht="12">
      <c r="A96" s="34" t="s">
        <v>231</v>
      </c>
      <c r="B96" s="166">
        <v>1835</v>
      </c>
      <c r="C96" s="167">
        <v>1491</v>
      </c>
    </row>
    <row r="97" spans="1:3" ht="12">
      <c r="A97" s="34" t="s">
        <v>230</v>
      </c>
      <c r="B97" s="166">
        <v>1838</v>
      </c>
      <c r="C97" s="167">
        <v>1493</v>
      </c>
    </row>
    <row r="98" spans="1:3" ht="12">
      <c r="A98" s="34" t="s">
        <v>232</v>
      </c>
      <c r="B98" s="166">
        <v>1933</v>
      </c>
      <c r="C98" s="167">
        <v>1523</v>
      </c>
    </row>
    <row r="99" spans="1:3" ht="12">
      <c r="A99" s="34" t="s">
        <v>232</v>
      </c>
      <c r="B99" s="166">
        <v>1988</v>
      </c>
      <c r="C99" s="167">
        <v>1437</v>
      </c>
    </row>
    <row r="100" spans="1:3" ht="12">
      <c r="A100" s="34" t="s">
        <v>231</v>
      </c>
      <c r="B100" s="166">
        <v>1991</v>
      </c>
      <c r="C100" s="167">
        <v>1424</v>
      </c>
    </row>
    <row r="101" spans="1:3" ht="12">
      <c r="A101" s="34" t="s">
        <v>233</v>
      </c>
      <c r="B101" s="166">
        <v>2020</v>
      </c>
      <c r="C101" s="167">
        <v>1408</v>
      </c>
    </row>
    <row r="102" spans="1:3" ht="12">
      <c r="A102" s="34" t="s">
        <v>234</v>
      </c>
      <c r="B102" s="166">
        <v>1940</v>
      </c>
      <c r="C102" s="167">
        <v>1313</v>
      </c>
    </row>
    <row r="103" spans="1:3" ht="12">
      <c r="A103" s="34" t="s">
        <v>235</v>
      </c>
      <c r="B103" s="166">
        <v>1775</v>
      </c>
      <c r="C103" s="167">
        <v>1320</v>
      </c>
    </row>
    <row r="104" spans="1:3" ht="12">
      <c r="A104" s="34" t="s">
        <v>236</v>
      </c>
      <c r="B104" s="166">
        <v>1760</v>
      </c>
      <c r="C104" s="167">
        <v>1325</v>
      </c>
    </row>
    <row r="105" spans="1:3" ht="12">
      <c r="A105" s="34" t="s">
        <v>244</v>
      </c>
      <c r="B105" s="166">
        <v>1749</v>
      </c>
      <c r="C105" s="167">
        <v>1388</v>
      </c>
    </row>
    <row r="106" spans="1:3" ht="12">
      <c r="A106" s="34" t="s">
        <v>229</v>
      </c>
      <c r="B106" s="166">
        <v>1624</v>
      </c>
      <c r="C106" s="167">
        <v>1299</v>
      </c>
    </row>
    <row r="107" spans="1:3" ht="12">
      <c r="A107" s="34" t="s">
        <v>230</v>
      </c>
      <c r="B107" s="166">
        <v>1468</v>
      </c>
      <c r="C107" s="167">
        <v>1259</v>
      </c>
    </row>
    <row r="108" spans="1:3" ht="12">
      <c r="A108" s="34" t="s">
        <v>231</v>
      </c>
      <c r="B108" s="166">
        <v>1425</v>
      </c>
      <c r="C108" s="167">
        <v>1255</v>
      </c>
    </row>
    <row r="109" spans="1:3" ht="12">
      <c r="A109" s="34" t="s">
        <v>230</v>
      </c>
      <c r="B109" s="166">
        <v>1438</v>
      </c>
      <c r="C109" s="167">
        <v>1263</v>
      </c>
    </row>
    <row r="110" spans="1:3" ht="12">
      <c r="A110" s="34" t="s">
        <v>232</v>
      </c>
      <c r="B110" s="166">
        <v>1478</v>
      </c>
      <c r="C110" s="167">
        <v>1274</v>
      </c>
    </row>
    <row r="111" spans="1:3" ht="12">
      <c r="A111" s="34" t="s">
        <v>232</v>
      </c>
      <c r="B111" s="166">
        <v>1450</v>
      </c>
      <c r="C111" s="167">
        <v>1293</v>
      </c>
    </row>
    <row r="112" spans="1:3" ht="12">
      <c r="A112" s="34" t="s">
        <v>231</v>
      </c>
      <c r="B112" s="166">
        <v>1418</v>
      </c>
      <c r="C112" s="167">
        <v>1330</v>
      </c>
    </row>
    <row r="113" spans="1:3" ht="12">
      <c r="A113" s="34" t="s">
        <v>233</v>
      </c>
      <c r="B113" s="166">
        <v>1436</v>
      </c>
      <c r="C113" s="167">
        <v>1364</v>
      </c>
    </row>
    <row r="114" spans="1:3" ht="12">
      <c r="A114" s="34" t="s">
        <v>234</v>
      </c>
      <c r="B114" s="166">
        <v>1500</v>
      </c>
      <c r="C114" s="167">
        <v>1401</v>
      </c>
    </row>
    <row r="115" spans="1:3" ht="12">
      <c r="A115" s="34" t="s">
        <v>235</v>
      </c>
      <c r="B115" s="166">
        <v>1550</v>
      </c>
      <c r="C115" s="167">
        <v>1423</v>
      </c>
    </row>
    <row r="116" spans="1:3" ht="12">
      <c r="A116" s="34" t="s">
        <v>236</v>
      </c>
      <c r="B116" s="166">
        <v>1533</v>
      </c>
      <c r="C116" s="167">
        <v>1435</v>
      </c>
    </row>
    <row r="117" spans="1:3" ht="12">
      <c r="A117" s="61" t="s">
        <v>245</v>
      </c>
      <c r="B117" s="168">
        <v>1431</v>
      </c>
      <c r="C117" s="168">
        <v>1455</v>
      </c>
    </row>
    <row r="118" spans="1:3" ht="12">
      <c r="A118" s="34" t="s">
        <v>229</v>
      </c>
      <c r="B118" s="166">
        <v>1318</v>
      </c>
      <c r="C118" s="166">
        <v>1470</v>
      </c>
    </row>
    <row r="119" spans="1:3" ht="12">
      <c r="A119" s="34" t="s">
        <v>230</v>
      </c>
      <c r="B119" s="166">
        <v>1238</v>
      </c>
      <c r="C119" s="166">
        <v>1460</v>
      </c>
    </row>
    <row r="120" spans="1:3" ht="12">
      <c r="A120" s="34" t="s">
        <v>231</v>
      </c>
      <c r="B120" s="166">
        <v>1250</v>
      </c>
      <c r="C120" s="166">
        <v>1500</v>
      </c>
    </row>
    <row r="121" spans="1:3" ht="12">
      <c r="A121" s="34" t="s">
        <v>230</v>
      </c>
      <c r="B121" s="166">
        <v>1273</v>
      </c>
      <c r="C121" s="166">
        <v>1604</v>
      </c>
    </row>
    <row r="122" spans="1:3" ht="12">
      <c r="A122" s="34" t="s">
        <v>232</v>
      </c>
      <c r="B122" s="166">
        <v>1353</v>
      </c>
      <c r="C122" s="166">
        <v>1962</v>
      </c>
    </row>
    <row r="123" spans="1:3" ht="12">
      <c r="A123" s="34" t="s">
        <v>232</v>
      </c>
      <c r="B123" s="166">
        <v>1394</v>
      </c>
      <c r="C123" s="166">
        <v>2075</v>
      </c>
    </row>
    <row r="124" spans="1:3" ht="12">
      <c r="A124" s="34" t="s">
        <v>231</v>
      </c>
      <c r="B124" s="166">
        <v>1400</v>
      </c>
      <c r="C124" s="166">
        <v>2169</v>
      </c>
    </row>
    <row r="125" spans="1:3" ht="12">
      <c r="A125" s="34" t="s">
        <v>233</v>
      </c>
      <c r="B125" s="166">
        <v>1450</v>
      </c>
      <c r="C125" s="166">
        <v>2212</v>
      </c>
    </row>
    <row r="126" spans="1:3" ht="12">
      <c r="A126" s="34" t="s">
        <v>234</v>
      </c>
      <c r="B126" s="166">
        <v>1499</v>
      </c>
      <c r="C126" s="166">
        <v>2225</v>
      </c>
    </row>
    <row r="127" spans="1:3" ht="12">
      <c r="A127" s="34" t="s">
        <v>235</v>
      </c>
      <c r="B127" s="166">
        <v>1469</v>
      </c>
      <c r="C127" s="166">
        <v>2215</v>
      </c>
    </row>
    <row r="128" spans="1:3" ht="12">
      <c r="A128" s="34" t="s">
        <v>236</v>
      </c>
      <c r="B128" s="166">
        <v>1325</v>
      </c>
      <c r="C128" s="166">
        <v>2175</v>
      </c>
    </row>
    <row r="129" spans="1:3" ht="12">
      <c r="A129" s="34" t="s">
        <v>246</v>
      </c>
      <c r="B129" s="166">
        <v>1295</v>
      </c>
      <c r="C129" s="166">
        <v>2159</v>
      </c>
    </row>
    <row r="130" spans="1:3" ht="12">
      <c r="A130" s="34" t="s">
        <v>229</v>
      </c>
      <c r="B130" s="166">
        <v>1275</v>
      </c>
      <c r="C130" s="166">
        <v>2119</v>
      </c>
    </row>
    <row r="131" spans="1:3" ht="12">
      <c r="A131" s="34" t="s">
        <v>230</v>
      </c>
      <c r="B131" s="166">
        <v>1275</v>
      </c>
      <c r="C131" s="166">
        <v>2100</v>
      </c>
    </row>
    <row r="132" spans="1:3" ht="12">
      <c r="A132" s="34" t="s">
        <v>231</v>
      </c>
      <c r="B132" s="166">
        <v>1400</v>
      </c>
      <c r="C132" s="166">
        <v>2025</v>
      </c>
    </row>
    <row r="133" spans="1:3" ht="12">
      <c r="A133" s="34" t="s">
        <v>230</v>
      </c>
      <c r="B133" s="166">
        <v>1445</v>
      </c>
      <c r="C133" s="166">
        <v>2105</v>
      </c>
    </row>
    <row r="134" spans="1:3" ht="12">
      <c r="A134" s="34" t="s">
        <v>232</v>
      </c>
      <c r="B134" s="166">
        <v>1508</v>
      </c>
      <c r="C134" s="166">
        <v>2119</v>
      </c>
    </row>
    <row r="135" spans="1:3" ht="12">
      <c r="A135" s="34" t="s">
        <v>232</v>
      </c>
      <c r="B135" s="166">
        <v>1559</v>
      </c>
      <c r="C135" s="166">
        <v>2089</v>
      </c>
    </row>
    <row r="136" spans="1:3" ht="12">
      <c r="A136" s="34" t="s">
        <v>231</v>
      </c>
      <c r="B136" s="166">
        <v>1565</v>
      </c>
      <c r="C136" s="166">
        <v>2077</v>
      </c>
    </row>
    <row r="137" spans="1:3" ht="12">
      <c r="A137" s="34" t="s">
        <v>233</v>
      </c>
      <c r="B137" s="166">
        <v>1525</v>
      </c>
      <c r="C137" s="166">
        <v>2125</v>
      </c>
    </row>
    <row r="138" spans="1:3" ht="12">
      <c r="A138" s="34" t="s">
        <v>234</v>
      </c>
      <c r="B138" s="166">
        <v>1391</v>
      </c>
      <c r="C138" s="166">
        <v>1875</v>
      </c>
    </row>
    <row r="139" spans="1:3" ht="12">
      <c r="A139" s="34" t="s">
        <v>235</v>
      </c>
      <c r="B139" s="166">
        <v>1284</v>
      </c>
      <c r="C139" s="166">
        <v>1771</v>
      </c>
    </row>
    <row r="140" spans="1:3" ht="12">
      <c r="A140" s="34" t="s">
        <v>236</v>
      </c>
      <c r="B140" s="166">
        <v>1175</v>
      </c>
      <c r="C140" s="166">
        <v>1668</v>
      </c>
    </row>
    <row r="141" spans="1:3" ht="12">
      <c r="A141" s="34" t="s">
        <v>247</v>
      </c>
      <c r="B141" s="166">
        <v>1175</v>
      </c>
      <c r="C141" s="166">
        <v>1564</v>
      </c>
    </row>
    <row r="142" spans="1:3" ht="12">
      <c r="A142" s="34" t="s">
        <v>229</v>
      </c>
      <c r="B142" s="166">
        <v>1163</v>
      </c>
      <c r="C142" s="166">
        <v>1500</v>
      </c>
    </row>
    <row r="143" spans="1:3" ht="12">
      <c r="A143" s="34" t="s">
        <v>230</v>
      </c>
      <c r="B143" s="166">
        <v>1138</v>
      </c>
      <c r="C143" s="166">
        <v>1200</v>
      </c>
    </row>
    <row r="144" spans="1:3" ht="12">
      <c r="A144" s="34" t="s">
        <v>231</v>
      </c>
      <c r="B144" s="166">
        <v>1088</v>
      </c>
      <c r="C144" s="166">
        <v>1200</v>
      </c>
    </row>
    <row r="145" spans="1:3" ht="12">
      <c r="A145" s="34" t="s">
        <v>230</v>
      </c>
      <c r="B145" s="166">
        <v>1050</v>
      </c>
      <c r="C145" s="166">
        <v>1250</v>
      </c>
    </row>
    <row r="146" spans="1:3" ht="12">
      <c r="A146" s="34" t="s">
        <v>232</v>
      </c>
      <c r="B146" s="166">
        <v>1050</v>
      </c>
      <c r="C146" s="166">
        <v>1200</v>
      </c>
    </row>
    <row r="147" spans="1:3" ht="12">
      <c r="A147" s="34" t="s">
        <v>232</v>
      </c>
      <c r="B147" s="166">
        <v>1090</v>
      </c>
      <c r="C147" s="166">
        <v>1200</v>
      </c>
    </row>
    <row r="148" spans="1:3" ht="12">
      <c r="A148" s="34" t="s">
        <v>231</v>
      </c>
      <c r="B148" s="166">
        <v>1113</v>
      </c>
      <c r="C148" s="166">
        <v>1150</v>
      </c>
    </row>
    <row r="149" spans="1:3" ht="12">
      <c r="A149" s="34" t="s">
        <v>233</v>
      </c>
      <c r="B149" s="166">
        <v>1205</v>
      </c>
      <c r="C149" s="166">
        <v>1190</v>
      </c>
    </row>
    <row r="150" spans="1:3" ht="12">
      <c r="A150" s="34" t="s">
        <v>234</v>
      </c>
      <c r="B150" s="166">
        <v>1275</v>
      </c>
      <c r="C150" s="166">
        <v>1220</v>
      </c>
    </row>
    <row r="151" spans="1:3" ht="12">
      <c r="A151" s="34" t="s">
        <v>235</v>
      </c>
      <c r="B151" s="166">
        <v>1263</v>
      </c>
      <c r="C151" s="166">
        <v>1350</v>
      </c>
    </row>
    <row r="152" spans="1:3" ht="12">
      <c r="A152" s="34" t="s">
        <v>236</v>
      </c>
      <c r="B152" s="166">
        <v>1281</v>
      </c>
      <c r="C152" s="166">
        <v>1606</v>
      </c>
    </row>
    <row r="153" spans="1:3" ht="12">
      <c r="A153" s="34" t="s">
        <v>248</v>
      </c>
      <c r="B153" s="166">
        <v>1280</v>
      </c>
      <c r="C153" s="166">
        <v>1705</v>
      </c>
    </row>
    <row r="154" spans="1:3" ht="12">
      <c r="A154" s="34" t="s">
        <v>229</v>
      </c>
      <c r="B154" s="166">
        <v>1206</v>
      </c>
      <c r="C154" s="166">
        <v>1688</v>
      </c>
    </row>
    <row r="155" spans="1:3" ht="12">
      <c r="A155" s="34" t="s">
        <v>230</v>
      </c>
      <c r="B155" s="166">
        <v>1274</v>
      </c>
      <c r="C155" s="166">
        <v>1670</v>
      </c>
    </row>
    <row r="156" spans="1:3" ht="12">
      <c r="A156" s="34" t="s">
        <v>231</v>
      </c>
      <c r="B156" s="166">
        <v>1275</v>
      </c>
      <c r="C156" s="166">
        <v>1654</v>
      </c>
    </row>
    <row r="157" spans="1:3" ht="12">
      <c r="A157" s="34" t="s">
        <v>230</v>
      </c>
      <c r="B157" s="166">
        <v>1275</v>
      </c>
      <c r="C157" s="166">
        <v>1694</v>
      </c>
    </row>
    <row r="158" spans="1:3" ht="12">
      <c r="A158" s="34" t="s">
        <v>232</v>
      </c>
      <c r="B158" s="166">
        <v>1347</v>
      </c>
      <c r="C158" s="166">
        <v>1675</v>
      </c>
    </row>
    <row r="159" spans="1:3" ht="12">
      <c r="A159" s="34" t="s">
        <v>232</v>
      </c>
      <c r="B159" s="166">
        <v>1448</v>
      </c>
      <c r="C159" s="166">
        <v>1665</v>
      </c>
    </row>
    <row r="160" spans="1:3" ht="12">
      <c r="A160" s="34" t="s">
        <v>231</v>
      </c>
      <c r="B160" s="166">
        <v>1475</v>
      </c>
      <c r="C160" s="166">
        <v>1683</v>
      </c>
    </row>
    <row r="161" spans="1:3" ht="12">
      <c r="A161" s="34" t="s">
        <v>233</v>
      </c>
      <c r="B161" s="166">
        <v>1575</v>
      </c>
      <c r="C161" s="166">
        <v>1717</v>
      </c>
    </row>
    <row r="162" spans="1:3" ht="12">
      <c r="A162" s="34" t="s">
        <v>234</v>
      </c>
      <c r="B162" s="166">
        <v>1633</v>
      </c>
      <c r="C162" s="166">
        <v>1750</v>
      </c>
    </row>
    <row r="163" spans="1:3" ht="12">
      <c r="A163" s="34" t="s">
        <v>235</v>
      </c>
      <c r="B163" s="166">
        <v>1630</v>
      </c>
      <c r="C163" s="166">
        <v>1772</v>
      </c>
    </row>
    <row r="164" spans="1:3" ht="12">
      <c r="A164" s="130" t="s">
        <v>236</v>
      </c>
      <c r="B164" s="166">
        <v>1595</v>
      </c>
      <c r="C164" s="167">
        <v>1780</v>
      </c>
    </row>
    <row r="165" spans="1:3" ht="12">
      <c r="A165" s="34" t="s">
        <v>249</v>
      </c>
      <c r="B165" s="166">
        <v>1606</v>
      </c>
      <c r="C165" s="167">
        <v>1788</v>
      </c>
    </row>
    <row r="166" spans="1:3" ht="12">
      <c r="A166" s="34" t="s">
        <v>229</v>
      </c>
      <c r="B166" s="166">
        <v>1579</v>
      </c>
      <c r="C166" s="167">
        <v>1782</v>
      </c>
    </row>
    <row r="167" spans="1:3" ht="12">
      <c r="A167" s="34" t="s">
        <v>230</v>
      </c>
      <c r="B167" s="167">
        <v>1655</v>
      </c>
      <c r="C167" s="167">
        <v>1856</v>
      </c>
    </row>
    <row r="168" spans="1:3" ht="12">
      <c r="A168" s="34" t="s">
        <v>231</v>
      </c>
      <c r="B168" s="166">
        <v>1725</v>
      </c>
      <c r="C168" s="167">
        <v>1875</v>
      </c>
    </row>
    <row r="169" spans="1:3" ht="12">
      <c r="A169" s="34" t="s">
        <v>230</v>
      </c>
      <c r="B169" s="166">
        <v>1819</v>
      </c>
      <c r="C169" s="167">
        <v>1994</v>
      </c>
    </row>
    <row r="170" spans="1:3" ht="12">
      <c r="A170" s="34" t="s">
        <v>232</v>
      </c>
      <c r="B170" s="166">
        <v>1935</v>
      </c>
      <c r="C170" s="167">
        <v>2118</v>
      </c>
    </row>
    <row r="171" spans="1:3" ht="12">
      <c r="A171" s="130" t="s">
        <v>232</v>
      </c>
      <c r="B171" s="166">
        <v>2039</v>
      </c>
      <c r="C171" s="167">
        <v>2175</v>
      </c>
    </row>
    <row r="172" spans="1:3" ht="12">
      <c r="A172" s="130" t="s">
        <v>231</v>
      </c>
      <c r="B172" s="166">
        <v>2080</v>
      </c>
      <c r="C172" s="167">
        <v>2161</v>
      </c>
    </row>
    <row r="173" spans="1:3" ht="12">
      <c r="A173" s="34" t="s">
        <v>233</v>
      </c>
      <c r="B173" s="167">
        <v>2080</v>
      </c>
      <c r="C173" s="167">
        <v>2182</v>
      </c>
    </row>
    <row r="174" spans="1:3" ht="12">
      <c r="A174" s="34" t="s">
        <v>234</v>
      </c>
      <c r="B174" s="166">
        <v>2080</v>
      </c>
      <c r="C174" s="166">
        <v>2244</v>
      </c>
    </row>
    <row r="175" spans="1:3" ht="12">
      <c r="A175" s="34" t="s">
        <v>235</v>
      </c>
      <c r="B175" s="166">
        <v>2115</v>
      </c>
      <c r="C175" s="167">
        <v>2365</v>
      </c>
    </row>
    <row r="176" spans="1:3" ht="12">
      <c r="A176" s="34" t="s">
        <v>236</v>
      </c>
      <c r="B176" s="166">
        <v>2062</v>
      </c>
      <c r="C176" s="167">
        <v>2331</v>
      </c>
    </row>
    <row r="177" spans="1:3" ht="12">
      <c r="A177" s="34" t="s">
        <v>250</v>
      </c>
      <c r="B177" s="166">
        <v>2000</v>
      </c>
      <c r="C177" s="167">
        <v>2225</v>
      </c>
    </row>
    <row r="178" spans="1:3" ht="12">
      <c r="A178" s="34" t="s">
        <v>229</v>
      </c>
      <c r="B178" s="166">
        <v>1962</v>
      </c>
      <c r="C178" s="167">
        <v>2175</v>
      </c>
    </row>
    <row r="179" spans="1:3" ht="12">
      <c r="A179" s="130" t="s">
        <v>230</v>
      </c>
      <c r="B179" s="166">
        <v>1950</v>
      </c>
      <c r="C179" s="167">
        <v>2170</v>
      </c>
    </row>
    <row r="180" spans="1:3" ht="12">
      <c r="A180" s="34" t="s">
        <v>231</v>
      </c>
      <c r="B180" s="166">
        <v>1950</v>
      </c>
      <c r="C180" s="167">
        <v>2225</v>
      </c>
    </row>
    <row r="181" spans="1:3" ht="12">
      <c r="A181" s="130" t="s">
        <v>230</v>
      </c>
      <c r="B181" s="166">
        <v>1950</v>
      </c>
      <c r="C181" s="167">
        <v>2287</v>
      </c>
    </row>
    <row r="182" spans="1:3" ht="12">
      <c r="A182" s="34" t="s">
        <v>232</v>
      </c>
      <c r="B182" s="166">
        <v>1925</v>
      </c>
      <c r="C182" s="167">
        <v>2350</v>
      </c>
    </row>
    <row r="183" spans="1:3" ht="12">
      <c r="A183" s="34" t="s">
        <v>232</v>
      </c>
      <c r="B183" s="166">
        <v>1925</v>
      </c>
      <c r="C183" s="167">
        <v>2350</v>
      </c>
    </row>
    <row r="184" spans="1:3" ht="12">
      <c r="A184" s="34" t="s">
        <v>231</v>
      </c>
      <c r="B184" s="166">
        <v>2012</v>
      </c>
      <c r="C184" s="167">
        <v>2300</v>
      </c>
    </row>
    <row r="185" spans="1:3" ht="12">
      <c r="A185" s="130" t="s">
        <v>233</v>
      </c>
      <c r="B185" s="166">
        <v>2012</v>
      </c>
      <c r="C185" s="167">
        <v>2294</v>
      </c>
    </row>
    <row r="186" spans="1:3" ht="12">
      <c r="A186" s="34" t="s">
        <v>234</v>
      </c>
      <c r="B186" s="166">
        <v>2012</v>
      </c>
      <c r="C186" s="167">
        <v>2225</v>
      </c>
    </row>
    <row r="187" spans="1:3" ht="12">
      <c r="A187" s="34" t="s">
        <v>235</v>
      </c>
      <c r="B187" s="167">
        <v>2012</v>
      </c>
      <c r="C187" s="167">
        <v>2225</v>
      </c>
    </row>
    <row r="188" spans="1:3" ht="12">
      <c r="A188" s="34" t="s">
        <v>236</v>
      </c>
      <c r="B188" s="166">
        <v>2013</v>
      </c>
      <c r="C188" s="167">
        <v>2188</v>
      </c>
    </row>
    <row r="189" spans="1:3" ht="12">
      <c r="A189" s="34" t="s">
        <v>251</v>
      </c>
      <c r="B189" s="166">
        <v>2013</v>
      </c>
      <c r="C189" s="167">
        <v>2188</v>
      </c>
    </row>
    <row r="190" spans="1:3" ht="12">
      <c r="A190" s="34" t="s">
        <v>229</v>
      </c>
      <c r="B190" s="166">
        <v>2000</v>
      </c>
      <c r="C190" s="167">
        <v>2237</v>
      </c>
    </row>
    <row r="191" spans="1:3" ht="12">
      <c r="A191" s="34" t="s">
        <v>230</v>
      </c>
      <c r="B191" s="166">
        <v>2000</v>
      </c>
      <c r="C191" s="167">
        <v>2287</v>
      </c>
    </row>
    <row r="192" spans="1:3" ht="12">
      <c r="A192" s="130" t="s">
        <v>231</v>
      </c>
      <c r="B192" s="166">
        <v>1962</v>
      </c>
      <c r="C192" s="167">
        <v>2275</v>
      </c>
    </row>
    <row r="193" spans="1:3" ht="12">
      <c r="A193" s="34" t="s">
        <v>230</v>
      </c>
      <c r="B193" s="167">
        <v>1944</v>
      </c>
      <c r="C193" s="167">
        <v>2294</v>
      </c>
    </row>
    <row r="194" spans="1:3" ht="12">
      <c r="A194" s="34" t="s">
        <v>232</v>
      </c>
      <c r="B194" s="166">
        <v>1825</v>
      </c>
      <c r="C194" s="167">
        <v>2363</v>
      </c>
    </row>
    <row r="195" spans="1:3" ht="12">
      <c r="A195" s="34" t="s">
        <v>232</v>
      </c>
      <c r="B195" s="166">
        <v>1813</v>
      </c>
      <c r="C195" s="167">
        <v>2394</v>
      </c>
    </row>
    <row r="196" spans="1:3" ht="12">
      <c r="A196" s="34" t="s">
        <v>231</v>
      </c>
      <c r="B196" s="166">
        <v>1813</v>
      </c>
      <c r="C196" s="167">
        <v>2602</v>
      </c>
    </row>
    <row r="197" spans="1:3" ht="12">
      <c r="A197" s="34" t="s">
        <v>233</v>
      </c>
      <c r="B197" s="167">
        <v>1825</v>
      </c>
      <c r="C197" s="167">
        <v>2806</v>
      </c>
    </row>
    <row r="198" spans="1:3" ht="12">
      <c r="A198" s="34" t="s">
        <v>234</v>
      </c>
      <c r="B198" s="166">
        <v>1837</v>
      </c>
      <c r="C198" s="167">
        <v>2856</v>
      </c>
    </row>
    <row r="199" spans="1:3" ht="12">
      <c r="A199" s="34" t="s">
        <v>235</v>
      </c>
      <c r="B199" s="166">
        <v>1887</v>
      </c>
      <c r="C199" s="167">
        <v>2900</v>
      </c>
    </row>
    <row r="200" spans="1:3" ht="12">
      <c r="A200" s="34" t="s">
        <v>236</v>
      </c>
      <c r="B200" s="166">
        <v>2025</v>
      </c>
      <c r="C200" s="167">
        <v>3031.5</v>
      </c>
    </row>
    <row r="201" spans="1:3" ht="12">
      <c r="A201" s="34" t="s">
        <v>252</v>
      </c>
      <c r="B201" s="167">
        <v>2025</v>
      </c>
      <c r="C201" s="167">
        <v>3108</v>
      </c>
    </row>
    <row r="202" spans="1:3" ht="12">
      <c r="A202" s="130" t="s">
        <v>229</v>
      </c>
      <c r="B202" s="166">
        <v>2050</v>
      </c>
      <c r="C202" s="167">
        <v>3263</v>
      </c>
    </row>
    <row r="203" spans="1:3" ht="12">
      <c r="A203" s="34" t="s">
        <v>230</v>
      </c>
      <c r="B203" s="166">
        <v>2200</v>
      </c>
      <c r="C203" s="167">
        <v>3650</v>
      </c>
    </row>
    <row r="204" spans="1:3" ht="12">
      <c r="A204" s="34" t="s">
        <v>231</v>
      </c>
      <c r="B204" s="167">
        <v>2525</v>
      </c>
      <c r="C204" s="167">
        <v>4575</v>
      </c>
    </row>
    <row r="205" spans="1:3" ht="12">
      <c r="A205" s="34" t="s">
        <v>230</v>
      </c>
      <c r="B205" s="167">
        <v>2665</v>
      </c>
      <c r="C205" s="167">
        <v>4945</v>
      </c>
    </row>
    <row r="206" spans="1:3" ht="12">
      <c r="A206" s="34" t="s">
        <v>232</v>
      </c>
      <c r="B206" s="167">
        <v>3875</v>
      </c>
      <c r="C206" s="167">
        <v>5140</v>
      </c>
    </row>
    <row r="207" spans="1:3" ht="12">
      <c r="A207" s="34" t="s">
        <v>232</v>
      </c>
      <c r="B207" s="166">
        <v>5200</v>
      </c>
      <c r="C207" s="167">
        <v>5212.5</v>
      </c>
    </row>
    <row r="208" spans="1:3" ht="12">
      <c r="A208" s="34" t="s">
        <v>231</v>
      </c>
      <c r="B208" s="166">
        <v>5225</v>
      </c>
      <c r="C208" s="167">
        <v>5150</v>
      </c>
    </row>
    <row r="209" spans="1:3" ht="12">
      <c r="A209" s="34" t="s">
        <v>233</v>
      </c>
      <c r="B209" s="166">
        <v>5950</v>
      </c>
      <c r="C209" s="167">
        <v>5187.5</v>
      </c>
    </row>
    <row r="210" spans="1:3" ht="12">
      <c r="A210" s="34" t="s">
        <v>234</v>
      </c>
      <c r="B210" s="166">
        <v>5875</v>
      </c>
      <c r="C210" s="167">
        <v>4988</v>
      </c>
    </row>
    <row r="211" spans="1:3" ht="12">
      <c r="A211" s="34" t="s">
        <v>235</v>
      </c>
      <c r="B211" s="166">
        <v>5525</v>
      </c>
      <c r="C211" s="167">
        <v>4475</v>
      </c>
    </row>
    <row r="212" spans="1:3" ht="12">
      <c r="A212" s="34" t="s">
        <v>236</v>
      </c>
      <c r="B212" s="166">
        <v>4525</v>
      </c>
      <c r="C212" s="167">
        <v>3775</v>
      </c>
    </row>
    <row r="213" spans="1:3" ht="12">
      <c r="A213" s="34" t="s">
        <v>253</v>
      </c>
      <c r="B213" s="166">
        <v>4196</v>
      </c>
      <c r="C213" s="167">
        <v>3646</v>
      </c>
    </row>
    <row r="214" spans="1:3" ht="12">
      <c r="A214" s="34" t="s">
        <v>229</v>
      </c>
      <c r="B214" s="166">
        <v>4300</v>
      </c>
      <c r="C214" s="167">
        <v>3731</v>
      </c>
    </row>
    <row r="215" spans="1:3" ht="12">
      <c r="A215" s="34" t="s">
        <v>230</v>
      </c>
      <c r="B215" s="166">
        <v>4310</v>
      </c>
      <c r="C215" s="167">
        <v>3481</v>
      </c>
    </row>
    <row r="216" spans="1:3" ht="12">
      <c r="A216" s="34" t="s">
        <v>231</v>
      </c>
      <c r="B216" s="166">
        <v>4238</v>
      </c>
      <c r="C216" s="167">
        <v>3494</v>
      </c>
    </row>
    <row r="217" spans="1:3" ht="12">
      <c r="A217" s="34" t="s">
        <v>230</v>
      </c>
      <c r="B217" s="166">
        <v>4150</v>
      </c>
      <c r="C217" s="167">
        <v>3537.5</v>
      </c>
    </row>
    <row r="218" spans="1:3" ht="12">
      <c r="A218" s="34" t="s">
        <v>232</v>
      </c>
      <c r="B218" s="166">
        <v>4419</v>
      </c>
      <c r="C218" s="167">
        <v>3906</v>
      </c>
    </row>
    <row r="219" spans="1:3" ht="12">
      <c r="A219" s="34" t="s">
        <v>232</v>
      </c>
      <c r="B219" s="166">
        <v>4419</v>
      </c>
      <c r="C219" s="167">
        <v>3812</v>
      </c>
    </row>
    <row r="220" spans="1:3" ht="12">
      <c r="A220" s="34" t="s">
        <v>231</v>
      </c>
      <c r="B220" s="166">
        <v>4038</v>
      </c>
      <c r="C220" s="167">
        <v>3250</v>
      </c>
    </row>
    <row r="221" spans="1:3" ht="12">
      <c r="A221" s="34" t="s">
        <v>233</v>
      </c>
      <c r="B221" s="166">
        <v>3690</v>
      </c>
      <c r="C221" s="167">
        <v>2850</v>
      </c>
    </row>
    <row r="222" spans="1:3" ht="12">
      <c r="A222" s="34" t="s">
        <v>254</v>
      </c>
      <c r="B222" s="166">
        <v>3113</v>
      </c>
      <c r="C222" s="167">
        <v>2494</v>
      </c>
    </row>
    <row r="223" spans="1:3" ht="12">
      <c r="A223" s="34" t="s">
        <v>235</v>
      </c>
      <c r="B223" s="166">
        <v>2820</v>
      </c>
      <c r="C223" s="167">
        <v>2125</v>
      </c>
    </row>
    <row r="224" spans="1:3" ht="12">
      <c r="A224" s="34" t="s">
        <v>236</v>
      </c>
      <c r="B224" s="166">
        <v>2300</v>
      </c>
      <c r="C224" s="167">
        <v>2000</v>
      </c>
    </row>
    <row r="225" spans="1:3" ht="12">
      <c r="A225" s="34" t="s">
        <v>257</v>
      </c>
      <c r="B225" s="166">
        <v>2719</v>
      </c>
      <c r="C225" s="167">
        <v>2156</v>
      </c>
    </row>
    <row r="226" spans="1:3" ht="12">
      <c r="A226" s="34" t="s">
        <v>229</v>
      </c>
      <c r="B226" s="166">
        <v>2650</v>
      </c>
      <c r="C226" s="167">
        <v>2094</v>
      </c>
    </row>
    <row r="227" spans="1:3" ht="12">
      <c r="A227" s="34" t="s">
        <v>230</v>
      </c>
      <c r="B227" s="166">
        <v>2462</v>
      </c>
      <c r="C227" s="167">
        <v>2025</v>
      </c>
    </row>
    <row r="228" spans="1:3" ht="12">
      <c r="A228" s="34" t="s">
        <v>231</v>
      </c>
      <c r="B228" s="166">
        <v>2800</v>
      </c>
      <c r="C228" s="167">
        <v>2141</v>
      </c>
    </row>
    <row r="229" spans="1:3" ht="12">
      <c r="A229" s="34" t="s">
        <v>230</v>
      </c>
      <c r="B229" s="166">
        <v>2931</v>
      </c>
      <c r="C229" s="167">
        <v>2244</v>
      </c>
    </row>
    <row r="230" spans="1:3" ht="12">
      <c r="A230" s="34" t="s">
        <v>232</v>
      </c>
      <c r="B230" s="166">
        <v>2994</v>
      </c>
      <c r="C230" s="167">
        <v>2344</v>
      </c>
    </row>
    <row r="231" spans="1:3" ht="12">
      <c r="A231" s="34" t="s">
        <v>232</v>
      </c>
      <c r="B231" s="166">
        <v>3175</v>
      </c>
      <c r="C231" s="167">
        <v>2350</v>
      </c>
    </row>
    <row r="232" spans="1:3" ht="12">
      <c r="A232" s="34" t="s">
        <v>231</v>
      </c>
      <c r="B232" s="166">
        <v>3262.5</v>
      </c>
      <c r="C232" s="167">
        <v>2362.5</v>
      </c>
    </row>
    <row r="233" spans="1:3" ht="12">
      <c r="A233" s="34" t="s">
        <v>233</v>
      </c>
      <c r="B233" s="166">
        <v>3613</v>
      </c>
      <c r="C233" s="167">
        <v>2567</v>
      </c>
    </row>
    <row r="234" spans="1:3" ht="12">
      <c r="A234" s="34" t="s">
        <v>234</v>
      </c>
      <c r="B234" s="166">
        <v>4419</v>
      </c>
      <c r="C234" s="167">
        <v>2969</v>
      </c>
    </row>
    <row r="235" spans="1:3" ht="12">
      <c r="A235" s="34" t="s">
        <v>235</v>
      </c>
      <c r="B235" s="166">
        <v>5013</v>
      </c>
      <c r="C235" s="167">
        <v>3369</v>
      </c>
    </row>
    <row r="236" spans="1:3" ht="12">
      <c r="A236" s="34" t="s">
        <v>236</v>
      </c>
      <c r="B236" s="166">
        <v>5031</v>
      </c>
      <c r="C236" s="167">
        <v>2956</v>
      </c>
    </row>
    <row r="237" spans="1:3" ht="12">
      <c r="A237" s="34" t="s">
        <v>264</v>
      </c>
      <c r="B237" s="166">
        <v>4394</v>
      </c>
      <c r="C237" s="167">
        <v>2900</v>
      </c>
    </row>
    <row r="238" spans="1:3" ht="12">
      <c r="A238" s="34" t="s">
        <v>229</v>
      </c>
      <c r="B238" s="166">
        <v>3838</v>
      </c>
      <c r="C238" s="167">
        <v>2725</v>
      </c>
    </row>
    <row r="239" spans="1:3" ht="12">
      <c r="A239" s="34" t="s">
        <v>230</v>
      </c>
      <c r="B239" s="166">
        <v>4106</v>
      </c>
      <c r="C239" s="167">
        <v>2938</v>
      </c>
    </row>
    <row r="240" spans="1:3" ht="12">
      <c r="A240" s="34" t="s">
        <v>231</v>
      </c>
      <c r="B240" s="166">
        <v>4600</v>
      </c>
      <c r="C240" s="167">
        <v>3188</v>
      </c>
    </row>
    <row r="241" spans="1:3" ht="12">
      <c r="A241" s="34" t="s">
        <v>230</v>
      </c>
      <c r="B241" s="166">
        <v>4075</v>
      </c>
      <c r="C241" s="167">
        <v>3500</v>
      </c>
    </row>
    <row r="242" spans="1:3" ht="12">
      <c r="A242" s="130" t="s">
        <v>232</v>
      </c>
      <c r="B242" s="184">
        <v>4450</v>
      </c>
      <c r="C242" s="167">
        <v>2888</v>
      </c>
    </row>
    <row r="243" spans="1:3" ht="12">
      <c r="A243" s="34" t="s">
        <v>232</v>
      </c>
      <c r="B243" s="166">
        <v>4900</v>
      </c>
      <c r="C243" s="167">
        <v>2981</v>
      </c>
    </row>
    <row r="244" spans="1:3" ht="12">
      <c r="A244" s="34" t="s">
        <v>231</v>
      </c>
      <c r="B244" s="166">
        <v>4938</v>
      </c>
      <c r="C244" s="167">
        <v>2831</v>
      </c>
    </row>
    <row r="245" spans="1:3" ht="12">
      <c r="A245" s="34" t="s">
        <v>233</v>
      </c>
      <c r="B245" s="166">
        <v>4982</v>
      </c>
      <c r="C245" s="167">
        <v>3038</v>
      </c>
    </row>
    <row r="246" spans="1:3" ht="12">
      <c r="A246" s="34" t="s">
        <v>234</v>
      </c>
      <c r="B246" s="166">
        <v>5275</v>
      </c>
      <c r="C246" s="167">
        <v>3081</v>
      </c>
    </row>
    <row r="247" spans="1:3" ht="12">
      <c r="A247" s="34" t="s">
        <v>235</v>
      </c>
      <c r="B247" s="166">
        <v>5180</v>
      </c>
      <c r="C247" s="167">
        <v>2825</v>
      </c>
    </row>
    <row r="248" spans="1:3" ht="12">
      <c r="A248" s="34" t="s">
        <v>236</v>
      </c>
      <c r="B248" s="166">
        <v>4925</v>
      </c>
      <c r="C248" s="167">
        <v>2913</v>
      </c>
    </row>
    <row r="249" spans="1:3" ht="12">
      <c r="A249" s="34" t="s">
        <v>268</v>
      </c>
      <c r="B249" s="166">
        <v>4944</v>
      </c>
      <c r="C249" s="167">
        <v>3259</v>
      </c>
    </row>
    <row r="250" spans="1:3" ht="12">
      <c r="A250" s="34" t="s">
        <v>229</v>
      </c>
      <c r="B250" s="166">
        <v>5425</v>
      </c>
      <c r="C250" s="167">
        <v>3837</v>
      </c>
    </row>
    <row r="251" spans="1:3" ht="12">
      <c r="A251" s="34" t="s">
        <v>230</v>
      </c>
      <c r="B251" s="166">
        <v>5392</v>
      </c>
      <c r="C251" s="167">
        <v>3486</v>
      </c>
    </row>
    <row r="252" spans="1:3" ht="12">
      <c r="A252" s="34" t="s">
        <v>231</v>
      </c>
      <c r="B252" s="166">
        <v>5688</v>
      </c>
      <c r="C252" s="167">
        <v>3481</v>
      </c>
    </row>
    <row r="253" spans="1:3" ht="12">
      <c r="A253" s="34" t="s">
        <v>230</v>
      </c>
      <c r="B253" s="166">
        <v>5850</v>
      </c>
      <c r="C253" s="167">
        <v>3440</v>
      </c>
    </row>
    <row r="254" spans="1:3" ht="12">
      <c r="A254" s="34" t="s">
        <v>232</v>
      </c>
      <c r="B254" s="166">
        <v>5900</v>
      </c>
      <c r="C254" s="167">
        <v>3500</v>
      </c>
    </row>
    <row r="255" spans="1:3" ht="12">
      <c r="A255" s="34" t="s">
        <v>232</v>
      </c>
      <c r="B255" s="166">
        <v>5975</v>
      </c>
      <c r="C255" s="167">
        <v>3360</v>
      </c>
    </row>
    <row r="256" spans="1:3" ht="12">
      <c r="A256" s="34" t="s">
        <v>231</v>
      </c>
      <c r="B256" s="166">
        <v>5825</v>
      </c>
      <c r="C256" s="167">
        <v>3306</v>
      </c>
    </row>
    <row r="257" spans="1:3" ht="12">
      <c r="A257" s="34" t="s">
        <v>233</v>
      </c>
      <c r="B257" s="166">
        <v>5600</v>
      </c>
      <c r="C257" s="167">
        <v>3175</v>
      </c>
    </row>
    <row r="258" spans="1:3" ht="12">
      <c r="A258" s="34" t="s">
        <v>234</v>
      </c>
      <c r="B258" s="166">
        <v>5531</v>
      </c>
      <c r="C258" s="167">
        <v>3219</v>
      </c>
    </row>
    <row r="259" spans="1:3" ht="12">
      <c r="A259" s="34" t="s">
        <v>235</v>
      </c>
      <c r="B259" s="166">
        <v>4950</v>
      </c>
      <c r="C259" s="167">
        <v>3188</v>
      </c>
    </row>
    <row r="260" spans="1:3" ht="12">
      <c r="A260" s="34" t="s">
        <v>236</v>
      </c>
      <c r="B260" s="166">
        <v>4650</v>
      </c>
      <c r="C260" s="167">
        <v>3069</v>
      </c>
    </row>
    <row r="261" spans="1:3" ht="12">
      <c r="A261" s="34" t="s">
        <v>281</v>
      </c>
      <c r="B261" s="166">
        <v>3900</v>
      </c>
      <c r="C261" s="167">
        <v>3370</v>
      </c>
    </row>
    <row r="262" spans="1:3" ht="12">
      <c r="A262" s="34" t="s">
        <v>229</v>
      </c>
      <c r="B262" s="166">
        <v>4380</v>
      </c>
      <c r="C262" s="167">
        <v>3025</v>
      </c>
    </row>
    <row r="263" spans="1:3" ht="12">
      <c r="A263" s="34" t="s">
        <v>230</v>
      </c>
      <c r="B263" s="166">
        <v>4140</v>
      </c>
      <c r="C263" s="167">
        <v>2920</v>
      </c>
    </row>
    <row r="264" spans="1:3" ht="12">
      <c r="A264" s="130" t="s">
        <v>231</v>
      </c>
      <c r="B264" s="166">
        <v>3525</v>
      </c>
      <c r="C264" s="167">
        <v>2650</v>
      </c>
    </row>
    <row r="265" spans="1:3" ht="12">
      <c r="A265" s="34" t="s">
        <v>230</v>
      </c>
      <c r="B265" s="166">
        <v>3238</v>
      </c>
      <c r="C265" s="167">
        <v>2575</v>
      </c>
    </row>
    <row r="266" spans="1:3" ht="12">
      <c r="A266" s="34" t="s">
        <v>232</v>
      </c>
      <c r="B266" s="166">
        <v>3344</v>
      </c>
      <c r="C266" s="167">
        <v>2663</v>
      </c>
    </row>
    <row r="267" spans="1:3" ht="12">
      <c r="A267" s="34" t="s">
        <v>232</v>
      </c>
      <c r="B267" s="166">
        <v>3380</v>
      </c>
      <c r="C267" s="167">
        <v>2720</v>
      </c>
    </row>
    <row r="268" spans="1:3" ht="12">
      <c r="A268" s="34" t="s">
        <v>231</v>
      </c>
      <c r="B268" s="166">
        <v>3600</v>
      </c>
      <c r="C268" s="167">
        <v>3170</v>
      </c>
    </row>
    <row r="269" spans="1:3" ht="12">
      <c r="A269" s="34" t="s">
        <v>233</v>
      </c>
      <c r="B269" s="166">
        <v>4075</v>
      </c>
      <c r="C269" s="167">
        <v>3475</v>
      </c>
    </row>
    <row r="270" spans="1:3" ht="12">
      <c r="A270" s="34" t="s">
        <v>234</v>
      </c>
      <c r="B270" s="166">
        <v>4138</v>
      </c>
      <c r="C270" s="167">
        <v>3519</v>
      </c>
    </row>
    <row r="271" spans="1:3" ht="12">
      <c r="A271" s="34" t="s">
        <v>235</v>
      </c>
      <c r="B271" s="166">
        <v>4440</v>
      </c>
      <c r="C271" s="167">
        <v>3470</v>
      </c>
    </row>
    <row r="272" spans="1:3" ht="12">
      <c r="A272" s="34" t="s">
        <v>236</v>
      </c>
      <c r="B272" s="166">
        <v>4450</v>
      </c>
      <c r="C272" s="167">
        <v>3500</v>
      </c>
    </row>
    <row r="273" spans="1:3" ht="12">
      <c r="A273" s="34" t="s">
        <v>369</v>
      </c>
      <c r="B273" s="166">
        <v>4480</v>
      </c>
      <c r="C273" s="167">
        <v>3530</v>
      </c>
    </row>
    <row r="274" spans="1:3" ht="12">
      <c r="A274" s="34" t="s">
        <v>229</v>
      </c>
      <c r="B274" s="166">
        <v>4370</v>
      </c>
      <c r="C274" s="167">
        <v>3560</v>
      </c>
    </row>
    <row r="275" spans="1:3" ht="12">
      <c r="A275" s="34" t="s">
        <v>230</v>
      </c>
      <c r="B275" s="166">
        <v>4570</v>
      </c>
      <c r="C275" s="167">
        <v>3660</v>
      </c>
    </row>
    <row r="276" spans="1:3" ht="12">
      <c r="A276" s="34" t="s">
        <v>231</v>
      </c>
      <c r="B276" s="166">
        <v>5120</v>
      </c>
      <c r="C276" s="167">
        <v>4150</v>
      </c>
    </row>
    <row r="277" spans="1:3" ht="12">
      <c r="A277" s="34" t="s">
        <v>230</v>
      </c>
      <c r="B277" s="166">
        <v>5775</v>
      </c>
      <c r="C277" s="167">
        <v>4060</v>
      </c>
    </row>
    <row r="278" spans="1:3" ht="12">
      <c r="A278" s="34" t="s">
        <v>232</v>
      </c>
      <c r="B278" s="166">
        <v>5850</v>
      </c>
      <c r="C278" s="167">
        <v>4125</v>
      </c>
    </row>
    <row r="279" spans="1:3" ht="12">
      <c r="A279" s="34" t="s">
        <v>232</v>
      </c>
      <c r="B279" s="166">
        <v>5413</v>
      </c>
      <c r="C279" s="167">
        <v>4125</v>
      </c>
    </row>
    <row r="280" spans="1:3" ht="12">
      <c r="A280" s="34" t="s">
        <v>231</v>
      </c>
      <c r="B280" s="255">
        <v>5530</v>
      </c>
      <c r="C280" s="167">
        <v>4325</v>
      </c>
    </row>
    <row r="281" spans="1:3" ht="12">
      <c r="A281" s="34" t="s">
        <v>233</v>
      </c>
      <c r="B281" s="166">
        <v>5550</v>
      </c>
      <c r="C281" s="167">
        <v>4325</v>
      </c>
    </row>
    <row r="282" spans="1:3" ht="12">
      <c r="A282" s="34" t="s">
        <v>234</v>
      </c>
      <c r="B282" s="166">
        <v>5675</v>
      </c>
      <c r="C282" s="167">
        <v>4200</v>
      </c>
    </row>
    <row r="283" spans="1:3" ht="12">
      <c r="A283" s="34" t="s">
        <v>235</v>
      </c>
      <c r="B283" s="166">
        <v>5500</v>
      </c>
      <c r="C283" s="167">
        <v>4300</v>
      </c>
    </row>
    <row r="284" spans="1:3" ht="12">
      <c r="A284" s="34" t="s">
        <v>236</v>
      </c>
      <c r="B284" s="166">
        <v>4870</v>
      </c>
      <c r="C284" s="167">
        <v>4440</v>
      </c>
    </row>
    <row r="285" spans="1:3" ht="12">
      <c r="A285" s="34" t="s">
        <v>397</v>
      </c>
      <c r="B285" s="166">
        <v>5575</v>
      </c>
      <c r="C285" s="167">
        <v>4550</v>
      </c>
    </row>
    <row r="286" spans="1:3" ht="12">
      <c r="A286" s="271" t="s">
        <v>229</v>
      </c>
      <c r="B286" s="167">
        <v>4987.5</v>
      </c>
      <c r="C286" s="167">
        <v>4618.75</v>
      </c>
    </row>
    <row r="287" spans="1:3" ht="12">
      <c r="A287" s="272" t="s">
        <v>230</v>
      </c>
      <c r="B287" s="166">
        <v>4900</v>
      </c>
      <c r="C287" s="167">
        <v>4400</v>
      </c>
    </row>
    <row r="288" spans="1:3" ht="12">
      <c r="A288" s="272" t="s">
        <v>231</v>
      </c>
      <c r="B288" s="166">
        <v>4550</v>
      </c>
      <c r="C288" s="167">
        <v>4200</v>
      </c>
    </row>
    <row r="289" spans="1:3" ht="12">
      <c r="A289" s="272" t="s">
        <v>230</v>
      </c>
      <c r="B289" s="166">
        <v>3988</v>
      </c>
      <c r="C289" s="167">
        <v>4025</v>
      </c>
    </row>
    <row r="290" spans="1:3" ht="12">
      <c r="A290" s="272" t="s">
        <v>232</v>
      </c>
      <c r="B290" s="166">
        <v>4760</v>
      </c>
      <c r="C290" s="167">
        <v>3870</v>
      </c>
    </row>
    <row r="291" spans="1:3" ht="12">
      <c r="A291" s="272" t="s">
        <v>232</v>
      </c>
      <c r="B291" s="166">
        <v>4675</v>
      </c>
      <c r="C291" s="167">
        <v>3794</v>
      </c>
    </row>
    <row r="292" spans="1:3" ht="12">
      <c r="A292" s="272" t="s">
        <v>231</v>
      </c>
      <c r="B292" s="166">
        <v>4180</v>
      </c>
      <c r="C292" s="167">
        <v>3113</v>
      </c>
    </row>
    <row r="293" spans="1:3" ht="12">
      <c r="A293" s="272" t="s">
        <v>233</v>
      </c>
      <c r="B293" s="166">
        <v>3800</v>
      </c>
      <c r="C293" s="167">
        <v>2650</v>
      </c>
    </row>
    <row r="294" spans="1:3" ht="12">
      <c r="A294" s="272" t="s">
        <v>234</v>
      </c>
      <c r="B294" s="166">
        <v>3740</v>
      </c>
      <c r="C294" s="167">
        <v>2590</v>
      </c>
    </row>
    <row r="295" spans="1:3" ht="12">
      <c r="A295" s="272" t="s">
        <v>235</v>
      </c>
      <c r="B295" s="166">
        <v>3600</v>
      </c>
      <c r="C295" s="167">
        <v>2300</v>
      </c>
    </row>
    <row r="296" spans="1:3" ht="12">
      <c r="A296" s="272" t="s">
        <v>236</v>
      </c>
      <c r="B296" s="166">
        <v>3600</v>
      </c>
      <c r="C296" s="167">
        <v>2240</v>
      </c>
    </row>
    <row r="297" spans="1:3" ht="12">
      <c r="A297" s="34" t="s">
        <v>406</v>
      </c>
      <c r="B297" s="166">
        <v>3425</v>
      </c>
      <c r="C297" s="167">
        <v>2200</v>
      </c>
    </row>
    <row r="298" spans="1:3" ht="12">
      <c r="A298" s="34" t="s">
        <v>229</v>
      </c>
      <c r="B298" s="166">
        <v>3744</v>
      </c>
      <c r="C298" s="167">
        <v>2462</v>
      </c>
    </row>
    <row r="299" spans="1:3" ht="12">
      <c r="A299" s="34" t="s">
        <v>230</v>
      </c>
      <c r="B299" s="166">
        <v>3480</v>
      </c>
      <c r="C299" s="167">
        <v>2260</v>
      </c>
    </row>
    <row r="300" spans="1:3" ht="12">
      <c r="A300" s="34" t="s">
        <v>231</v>
      </c>
      <c r="B300" s="166">
        <v>3360</v>
      </c>
      <c r="C300" s="167">
        <v>2125</v>
      </c>
    </row>
    <row r="301" spans="1:3" ht="12">
      <c r="A301" s="34" t="s">
        <v>230</v>
      </c>
      <c r="B301" s="166">
        <v>3325</v>
      </c>
      <c r="C301" s="167">
        <v>2000</v>
      </c>
    </row>
    <row r="302" spans="1:3" ht="12">
      <c r="A302" s="34" t="s">
        <v>232</v>
      </c>
      <c r="B302" s="166">
        <v>3350</v>
      </c>
      <c r="C302" s="167">
        <v>2000</v>
      </c>
    </row>
    <row r="303" spans="1:3" ht="12">
      <c r="A303" s="34" t="s">
        <v>232</v>
      </c>
      <c r="B303" s="166">
        <v>3200</v>
      </c>
      <c r="C303" s="167">
        <v>1900</v>
      </c>
    </row>
    <row r="304" spans="1:3" ht="12">
      <c r="A304" s="34" t="s">
        <v>231</v>
      </c>
      <c r="B304" s="166">
        <v>2800</v>
      </c>
      <c r="C304" s="167">
        <v>1760</v>
      </c>
    </row>
    <row r="305" spans="1:3" ht="12">
      <c r="A305" s="34" t="s">
        <v>233</v>
      </c>
      <c r="B305" s="166">
        <v>2900</v>
      </c>
      <c r="C305" s="167">
        <v>1850</v>
      </c>
    </row>
    <row r="306" spans="1:3" ht="12">
      <c r="A306" s="34" t="s">
        <v>234</v>
      </c>
      <c r="B306" s="166">
        <v>3100</v>
      </c>
      <c r="C306" s="167">
        <v>2000</v>
      </c>
    </row>
    <row r="307" spans="1:3" ht="12">
      <c r="A307" s="34" t="s">
        <v>235</v>
      </c>
      <c r="B307" s="166">
        <v>3100</v>
      </c>
      <c r="C307" s="167">
        <v>1890</v>
      </c>
    </row>
    <row r="308" spans="1:3" ht="12">
      <c r="A308" s="34" t="s">
        <v>236</v>
      </c>
      <c r="B308" s="166">
        <v>3100</v>
      </c>
      <c r="C308" s="167">
        <v>1800</v>
      </c>
    </row>
    <row r="309" spans="1:3" ht="12">
      <c r="A309" s="34" t="s">
        <v>416</v>
      </c>
      <c r="B309" s="255">
        <v>3000</v>
      </c>
      <c r="C309" s="167">
        <v>1770</v>
      </c>
    </row>
    <row r="310" spans="1:3" ht="12">
      <c r="A310" s="34" t="s">
        <v>229</v>
      </c>
      <c r="B310" s="166">
        <v>2850</v>
      </c>
      <c r="C310" s="167">
        <v>1725</v>
      </c>
    </row>
    <row r="311" spans="1:3" ht="12">
      <c r="A311" s="34" t="s">
        <v>230</v>
      </c>
      <c r="B311" s="166">
        <v>2625</v>
      </c>
      <c r="C311" s="167">
        <v>1725</v>
      </c>
    </row>
    <row r="312" spans="1:3" ht="12">
      <c r="A312" s="34" t="s">
        <v>231</v>
      </c>
      <c r="B312" s="166">
        <v>2600</v>
      </c>
      <c r="C312" s="167">
        <v>1725</v>
      </c>
    </row>
    <row r="313" spans="1:3" ht="12">
      <c r="A313" s="34" t="s">
        <v>230</v>
      </c>
      <c r="B313" s="166">
        <v>2725</v>
      </c>
      <c r="C313" s="167">
        <v>1780</v>
      </c>
    </row>
    <row r="314" spans="1:3" ht="12">
      <c r="A314" s="34" t="s">
        <v>232</v>
      </c>
      <c r="B314" s="166">
        <v>2875</v>
      </c>
      <c r="C314" s="167">
        <v>1925</v>
      </c>
    </row>
    <row r="315" spans="1:3" ht="12">
      <c r="A315" s="34" t="s">
        <v>232</v>
      </c>
      <c r="B315" s="166">
        <v>3290</v>
      </c>
      <c r="C315" s="167">
        <v>1960</v>
      </c>
    </row>
    <row r="316" spans="1:3" ht="12">
      <c r="A316" s="34" t="s">
        <v>231</v>
      </c>
      <c r="B316" s="166">
        <v>3950</v>
      </c>
      <c r="C316" s="167">
        <v>2100</v>
      </c>
    </row>
    <row r="317" spans="1:3" ht="12">
      <c r="A317" s="34" t="s">
        <v>233</v>
      </c>
      <c r="B317" s="166">
        <v>4330</v>
      </c>
      <c r="C317" s="167">
        <v>2250</v>
      </c>
    </row>
    <row r="318" spans="1:3" ht="12">
      <c r="A318" s="34" t="s">
        <v>234</v>
      </c>
      <c r="B318" s="166">
        <v>4575</v>
      </c>
      <c r="C318" s="167">
        <v>2288</v>
      </c>
    </row>
    <row r="319" spans="1:3" ht="12">
      <c r="A319" s="34" t="s">
        <v>235</v>
      </c>
      <c r="B319" s="166">
        <v>4675</v>
      </c>
      <c r="C319" s="167">
        <v>2219</v>
      </c>
    </row>
    <row r="320" spans="1:3" ht="12">
      <c r="A320" s="34" t="s">
        <v>236</v>
      </c>
      <c r="B320" s="166">
        <v>4690</v>
      </c>
      <c r="C320" s="167">
        <v>2225</v>
      </c>
    </row>
    <row r="321" spans="1:3" ht="12">
      <c r="A321" s="34" t="s">
        <v>457</v>
      </c>
      <c r="B321" s="166">
        <v>4600</v>
      </c>
      <c r="C321" s="167">
        <v>2238</v>
      </c>
    </row>
    <row r="322" spans="1:3" ht="12">
      <c r="A322" s="34" t="s">
        <v>229</v>
      </c>
      <c r="B322" s="166">
        <v>4300</v>
      </c>
      <c r="C322" s="167">
        <v>2100</v>
      </c>
    </row>
    <row r="323" spans="1:3" ht="12">
      <c r="A323" s="34" t="s">
        <v>230</v>
      </c>
      <c r="B323" s="166">
        <v>4600</v>
      </c>
      <c r="C323" s="167">
        <v>1900</v>
      </c>
    </row>
    <row r="324" spans="1:3" ht="12">
      <c r="A324" s="34" t="s">
        <v>231</v>
      </c>
      <c r="B324" s="166">
        <v>4820</v>
      </c>
      <c r="C324" s="167">
        <v>1880</v>
      </c>
    </row>
    <row r="325" spans="1:3" ht="12">
      <c r="A325" s="34" t="s">
        <v>230</v>
      </c>
      <c r="B325" s="166">
        <v>5700</v>
      </c>
      <c r="C325" s="167">
        <v>2100</v>
      </c>
    </row>
    <row r="326" spans="1:3" ht="12">
      <c r="A326" s="130" t="s">
        <v>232</v>
      </c>
      <c r="B326" s="166">
        <v>6250</v>
      </c>
      <c r="C326" s="167">
        <v>2260</v>
      </c>
    </row>
    <row r="327" spans="1:3" ht="12">
      <c r="A327" s="130" t="s">
        <v>232</v>
      </c>
      <c r="B327" s="166">
        <v>7063</v>
      </c>
      <c r="C327" s="167">
        <v>2100</v>
      </c>
    </row>
    <row r="328" spans="1:3" ht="12">
      <c r="A328" s="130" t="s">
        <v>231</v>
      </c>
      <c r="B328" s="166">
        <v>7888</v>
      </c>
      <c r="C328" s="167">
        <v>2100</v>
      </c>
    </row>
    <row r="329" spans="1:3" ht="12">
      <c r="A329" s="106" t="s">
        <v>233</v>
      </c>
      <c r="B329" s="378">
        <v>8063</v>
      </c>
      <c r="C329" s="379">
        <v>1963</v>
      </c>
    </row>
    <row r="330" spans="1:3" ht="12">
      <c r="A330" s="264" t="s">
        <v>255</v>
      </c>
      <c r="B330" s="265"/>
      <c r="C330" s="266"/>
    </row>
    <row r="338" spans="1:3" ht="12.75">
      <c r="A338" s="463">
        <v>39</v>
      </c>
      <c r="B338" s="463"/>
      <c r="C338" s="463"/>
    </row>
  </sheetData>
  <sheetProtection/>
  <mergeCells count="7">
    <mergeCell ref="A338:C338"/>
    <mergeCell ref="A2:C2"/>
    <mergeCell ref="A4:C4"/>
    <mergeCell ref="A5:C5"/>
    <mergeCell ref="A6:C6"/>
    <mergeCell ref="A7:A8"/>
    <mergeCell ref="B7:B8"/>
  </mergeCells>
  <printOptions horizontalCentered="1"/>
  <pageMargins left="0.5905511811023623" right="0.5905511811023623" top="1.1023622047244095" bottom="0.7874015748031497" header="0.5118110236220472" footer="0.1968503937007874"/>
  <pageSetup fitToHeight="1" fitToWidth="1" horizontalDpi="600" verticalDpi="600" orientation="portrait" scale="94" r:id="rId1"/>
  <rowBreaks count="1" manualBreakCount="1">
    <brk id="200" max="2" man="1"/>
  </rowBreaks>
</worksheet>
</file>

<file path=xl/worksheets/sheet37.xml><?xml version="1.0" encoding="utf-8"?>
<worksheet xmlns="http://schemas.openxmlformats.org/spreadsheetml/2006/main" xmlns:r="http://schemas.openxmlformats.org/officeDocument/2006/relationships">
  <dimension ref="A1:I56"/>
  <sheetViews>
    <sheetView view="pageBreakPreview" zoomScaleSheetLayoutView="100" zoomScalePageLayoutView="0" workbookViewId="0" topLeftCell="A1">
      <selection activeCell="B15" sqref="B15:E15"/>
    </sheetView>
  </sheetViews>
  <sheetFormatPr defaultColWidth="10.90625" defaultRowHeight="18"/>
  <cols>
    <col min="1" max="8" width="8.2734375" style="11" customWidth="1"/>
    <col min="9" max="16384" width="10.90625" style="11" customWidth="1"/>
  </cols>
  <sheetData>
    <row r="1" ht="12">
      <c r="I1" s="108"/>
    </row>
    <row r="17" ht="12.75">
      <c r="I17" s="136"/>
    </row>
    <row r="56" spans="1:8" ht="12.75">
      <c r="A56" s="463">
        <v>40</v>
      </c>
      <c r="B56" s="463"/>
      <c r="C56" s="463"/>
      <c r="D56" s="463"/>
      <c r="E56" s="463"/>
      <c r="F56" s="463"/>
      <c r="G56" s="463"/>
      <c r="H56" s="463"/>
    </row>
  </sheetData>
  <sheetProtection/>
  <mergeCells count="1">
    <mergeCell ref="A56:H56"/>
  </mergeCells>
  <printOptions horizontalCentered="1"/>
  <pageMargins left="0.5905511811023623" right="0.5905511811023623" top="1.1023622047244095" bottom="0.7874015748031497" header="0.5118110236220472" footer="0.1968503937007874"/>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2734375" defaultRowHeight="18"/>
  <sheetData/>
  <sheetProtection/>
  <printOptions/>
  <pageMargins left="0.7875" right="0.7875" top="1.0527777777777778" bottom="1.0527777777777778" header="0.7875" footer="0.7875"/>
  <pageSetup horizontalDpi="300" verticalDpi="300" orientation="portrait" paperSize="9"/>
  <headerFooter>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A54:G226"/>
  <sheetViews>
    <sheetView view="pageBreakPreview" zoomScale="66" zoomScaleNormal="98" zoomScaleSheetLayoutView="66" zoomScalePageLayoutView="98" workbookViewId="0" topLeftCell="A1">
      <selection activeCell="A227" sqref="A227"/>
    </sheetView>
  </sheetViews>
  <sheetFormatPr defaultColWidth="10.90625" defaultRowHeight="18"/>
  <cols>
    <col min="1" max="7" width="8.453125" style="278" customWidth="1"/>
    <col min="8" max="16384" width="10.90625" style="278"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8.2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spans="1:7" ht="12.75" customHeight="1">
      <c r="A54" s="463">
        <v>4</v>
      </c>
      <c r="B54" s="463"/>
      <c r="C54" s="463"/>
      <c r="D54" s="463"/>
      <c r="E54" s="463"/>
      <c r="F54" s="463"/>
      <c r="G54" s="463"/>
    </row>
    <row r="55" ht="12.75" customHeight="1"/>
    <row r="56" ht="15" customHeight="1"/>
    <row r="57" ht="15" customHeight="1"/>
    <row r="58" ht="15" customHeight="1"/>
    <row r="59" ht="13.5" customHeight="1"/>
    <row r="60" ht="3" customHeight="1"/>
    <row r="61" ht="14.2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20.25" customHeight="1"/>
    <row r="103" ht="12.75" customHeight="1"/>
    <row r="104" ht="12.75" customHeight="1"/>
    <row r="105" ht="1.5" customHeight="1"/>
    <row r="106" ht="14.25" customHeight="1"/>
    <row r="107" ht="12.75" customHeight="1"/>
    <row r="108" spans="1:7" ht="12.75" customHeight="1">
      <c r="A108" s="463">
        <v>5</v>
      </c>
      <c r="B108" s="463"/>
      <c r="C108" s="463"/>
      <c r="D108" s="463"/>
      <c r="E108" s="463"/>
      <c r="F108" s="463"/>
      <c r="G108" s="463"/>
    </row>
    <row r="109" ht="12.75" customHeight="1"/>
    <row r="110" ht="21.75" customHeight="1"/>
    <row r="111" ht="12.75" customHeight="1"/>
    <row r="112" ht="12.75" customHeight="1"/>
    <row r="113" ht="35.25" customHeight="1"/>
    <row r="114" ht="12.75" customHeight="1"/>
    <row r="115" ht="12.75" customHeight="1"/>
    <row r="116" ht="8.25" customHeight="1"/>
    <row r="117" ht="8.25" customHeight="1"/>
    <row r="118" ht="12.75" customHeight="1"/>
    <row r="119" ht="6.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spans="1:7" ht="12.75" customHeight="1">
      <c r="A161" s="463">
        <v>6</v>
      </c>
      <c r="B161" s="463"/>
      <c r="C161" s="463"/>
      <c r="D161" s="463"/>
      <c r="E161" s="463"/>
      <c r="F161" s="463"/>
      <c r="G161" s="463"/>
    </row>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226" spans="1:7" ht="12.75">
      <c r="A226" s="463">
        <v>7</v>
      </c>
      <c r="B226" s="463"/>
      <c r="C226" s="463"/>
      <c r="D226" s="463"/>
      <c r="E226" s="463"/>
      <c r="F226" s="463"/>
      <c r="G226" s="463"/>
    </row>
  </sheetData>
  <sheetProtection/>
  <mergeCells count="4">
    <mergeCell ref="A54:G54"/>
    <mergeCell ref="A108:G108"/>
    <mergeCell ref="A161:G161"/>
    <mergeCell ref="A226:G226"/>
  </mergeCells>
  <printOptions horizontalCentered="1"/>
  <pageMargins left="0.25" right="0.25" top="0.75" bottom="0.75" header="0.3" footer="0.3"/>
  <pageSetup horizontalDpi="600" verticalDpi="600" orientation="portrait" r:id="rId2"/>
  <rowBreaks count="3" manualBreakCount="3">
    <brk id="55" max="6" man="1"/>
    <brk id="109" max="6" man="1"/>
    <brk id="162" max="6" man="1"/>
  </rowBreaks>
  <drawing r:id="rId1"/>
</worksheet>
</file>

<file path=xl/worksheets/sheet5.xml><?xml version="1.0" encoding="utf-8"?>
<worksheet xmlns="http://schemas.openxmlformats.org/spreadsheetml/2006/main" xmlns:r="http://schemas.openxmlformats.org/officeDocument/2006/relationships">
  <dimension ref="A1:AB46"/>
  <sheetViews>
    <sheetView view="pageBreakPreview" zoomScaleNormal="96" zoomScaleSheetLayoutView="100" zoomScalePageLayoutView="96" workbookViewId="0" topLeftCell="A31">
      <selection activeCell="B15" sqref="B15:E15"/>
    </sheetView>
  </sheetViews>
  <sheetFormatPr defaultColWidth="9.6328125" defaultRowHeight="18"/>
  <cols>
    <col min="1" max="1" width="3.90625" style="11" customWidth="1"/>
    <col min="2" max="2" width="7.2734375" style="11" customWidth="1"/>
    <col min="3" max="3" width="3.99609375" style="11" customWidth="1"/>
    <col min="4" max="4" width="7.453125" style="11" customWidth="1"/>
    <col min="5" max="5" width="3.99609375" style="11" customWidth="1"/>
    <col min="6" max="6" width="7.2734375" style="11" customWidth="1"/>
    <col min="7" max="7" width="4.2734375" style="11" customWidth="1"/>
    <col min="8" max="8" width="6.453125" style="11" customWidth="1"/>
    <col min="9" max="9" width="3.99609375" style="11" customWidth="1"/>
    <col min="10" max="10" width="8.72265625" style="11" customWidth="1"/>
    <col min="11" max="11" width="3.72265625" style="11" customWidth="1"/>
    <col min="12" max="12" width="7.90625" style="11" customWidth="1"/>
    <col min="13" max="24" width="11.2734375" style="11" customWidth="1"/>
    <col min="25" max="26" width="4.90625" style="11" customWidth="1"/>
    <col min="27" max="27" width="4.0859375" style="11" customWidth="1"/>
    <col min="28" max="28" width="5.90625" style="11" customWidth="1"/>
    <col min="29" max="16384" width="9.6328125" style="11" customWidth="1"/>
  </cols>
  <sheetData>
    <row r="1" spans="1:28" ht="15" customHeight="1">
      <c r="A1" s="467" t="s">
        <v>330</v>
      </c>
      <c r="B1" s="467"/>
      <c r="C1" s="467"/>
      <c r="D1" s="467"/>
      <c r="E1" s="467"/>
      <c r="F1" s="467"/>
      <c r="G1" s="467"/>
      <c r="H1" s="467"/>
      <c r="I1" s="467"/>
      <c r="J1" s="467"/>
      <c r="K1" s="467"/>
      <c r="L1" s="467"/>
      <c r="M1" s="14"/>
      <c r="N1" s="14"/>
      <c r="O1" s="14"/>
      <c r="P1" s="14"/>
      <c r="Q1" s="14"/>
      <c r="R1" s="14"/>
      <c r="S1" s="14"/>
      <c r="T1" s="14"/>
      <c r="U1" s="14"/>
      <c r="V1" s="14"/>
      <c r="W1" s="14"/>
      <c r="X1" s="14"/>
      <c r="Y1" s="15"/>
      <c r="Z1" s="15"/>
      <c r="AA1" s="15"/>
      <c r="AB1" s="15"/>
    </row>
    <row r="2" ht="15.75" customHeight="1"/>
    <row r="3" spans="1:24" ht="15" customHeight="1">
      <c r="A3" s="468" t="s">
        <v>5</v>
      </c>
      <c r="B3" s="468"/>
      <c r="C3" s="468"/>
      <c r="D3" s="468"/>
      <c r="E3" s="468"/>
      <c r="F3" s="468"/>
      <c r="G3" s="468"/>
      <c r="H3" s="468"/>
      <c r="I3" s="468"/>
      <c r="J3" s="468"/>
      <c r="K3" s="468"/>
      <c r="L3" s="468"/>
      <c r="M3" s="175"/>
      <c r="N3" s="175"/>
      <c r="O3" s="175"/>
      <c r="P3" s="175"/>
      <c r="Q3" s="175"/>
      <c r="R3" s="175"/>
      <c r="S3" s="175"/>
      <c r="T3" s="175"/>
      <c r="U3" s="175"/>
      <c r="V3" s="175"/>
      <c r="W3" s="175"/>
      <c r="X3" s="175"/>
    </row>
    <row r="4" spans="1:24" ht="15" customHeight="1">
      <c r="A4" s="469" t="s">
        <v>448</v>
      </c>
      <c r="B4" s="469"/>
      <c r="C4" s="469"/>
      <c r="D4" s="469"/>
      <c r="E4" s="469"/>
      <c r="F4" s="469"/>
      <c r="G4" s="469"/>
      <c r="H4" s="469"/>
      <c r="I4" s="469"/>
      <c r="J4" s="469"/>
      <c r="K4" s="469"/>
      <c r="L4" s="469"/>
      <c r="M4" s="175"/>
      <c r="N4" s="175"/>
      <c r="O4" s="175"/>
      <c r="P4" s="175"/>
      <c r="Q4" s="175"/>
      <c r="R4" s="175"/>
      <c r="S4" s="175"/>
      <c r="T4" s="175"/>
      <c r="U4" s="175"/>
      <c r="V4" s="175"/>
      <c r="W4" s="175"/>
      <c r="X4" s="175"/>
    </row>
    <row r="5" spans="1:24" ht="15" customHeight="1">
      <c r="A5" s="470" t="s">
        <v>86</v>
      </c>
      <c r="B5" s="470"/>
      <c r="C5" s="470"/>
      <c r="D5" s="470"/>
      <c r="E5" s="470"/>
      <c r="F5" s="470"/>
      <c r="G5" s="470"/>
      <c r="H5" s="470"/>
      <c r="I5" s="470"/>
      <c r="J5" s="470"/>
      <c r="K5" s="470"/>
      <c r="L5" s="470"/>
      <c r="M5" s="175"/>
      <c r="N5" s="175"/>
      <c r="O5" s="175"/>
      <c r="P5" s="175"/>
      <c r="Q5" s="175"/>
      <c r="R5" s="175"/>
      <c r="S5" s="175"/>
      <c r="T5" s="175"/>
      <c r="U5" s="175"/>
      <c r="V5" s="175"/>
      <c r="W5" s="175"/>
      <c r="X5" s="175"/>
    </row>
    <row r="6" spans="1:28" ht="15" customHeight="1">
      <c r="A6" s="471" t="s">
        <v>87</v>
      </c>
      <c r="B6" s="473" t="s">
        <v>90</v>
      </c>
      <c r="C6" s="474"/>
      <c r="D6" s="475" t="s">
        <v>375</v>
      </c>
      <c r="E6" s="476"/>
      <c r="F6" s="473" t="s">
        <v>300</v>
      </c>
      <c r="G6" s="474"/>
      <c r="H6" s="477" t="s">
        <v>375</v>
      </c>
      <c r="I6" s="478"/>
      <c r="J6" s="473" t="s">
        <v>90</v>
      </c>
      <c r="K6" s="474"/>
      <c r="L6" s="16" t="s">
        <v>89</v>
      </c>
      <c r="M6" s="14"/>
      <c r="N6" s="14"/>
      <c r="O6" s="14"/>
      <c r="P6" s="14"/>
      <c r="Q6" s="14"/>
      <c r="R6" s="14"/>
      <c r="S6" s="14"/>
      <c r="T6" s="14"/>
      <c r="U6" s="14"/>
      <c r="V6" s="14"/>
      <c r="W6" s="14"/>
      <c r="X6" s="14"/>
      <c r="Y6" s="14"/>
      <c r="Z6" s="14"/>
      <c r="AA6" s="14"/>
      <c r="AB6" s="14"/>
    </row>
    <row r="7" spans="1:28" ht="22.5" customHeight="1">
      <c r="A7" s="472"/>
      <c r="B7" s="250" t="s">
        <v>376</v>
      </c>
      <c r="C7" s="240" t="s">
        <v>120</v>
      </c>
      <c r="D7" s="241" t="s">
        <v>377</v>
      </c>
      <c r="E7" s="240" t="s">
        <v>120</v>
      </c>
      <c r="F7" s="242" t="s">
        <v>299</v>
      </c>
      <c r="G7" s="240" t="s">
        <v>120</v>
      </c>
      <c r="H7" s="248" t="s">
        <v>118</v>
      </c>
      <c r="I7" s="249" t="s">
        <v>120</v>
      </c>
      <c r="J7" s="241" t="s">
        <v>425</v>
      </c>
      <c r="K7" s="240" t="s">
        <v>120</v>
      </c>
      <c r="L7" s="18" t="s">
        <v>90</v>
      </c>
      <c r="M7" s="14"/>
      <c r="N7" s="14"/>
      <c r="O7" s="14"/>
      <c r="P7" s="14"/>
      <c r="Q7" s="14"/>
      <c r="R7" s="14"/>
      <c r="S7" s="14"/>
      <c r="T7" s="14"/>
      <c r="U7" s="14"/>
      <c r="V7" s="14"/>
      <c r="W7" s="14"/>
      <c r="X7" s="14"/>
      <c r="Y7" s="14"/>
      <c r="Z7" s="14" t="s">
        <v>260</v>
      </c>
      <c r="AA7" s="14" t="s">
        <v>259</v>
      </c>
      <c r="AB7" s="14"/>
    </row>
    <row r="8" spans="1:28" ht="15" customHeight="1">
      <c r="A8" s="19">
        <v>2004</v>
      </c>
      <c r="B8" s="244">
        <v>2250000</v>
      </c>
      <c r="C8" s="21">
        <v>5.633802816901408</v>
      </c>
      <c r="D8" s="20">
        <v>1676480</v>
      </c>
      <c r="E8" s="21">
        <v>7.24880035364059</v>
      </c>
      <c r="F8" s="150">
        <v>221000</v>
      </c>
      <c r="G8" s="150"/>
      <c r="H8" s="246">
        <v>1897480</v>
      </c>
      <c r="I8" s="246"/>
      <c r="J8" s="150">
        <v>352520</v>
      </c>
      <c r="K8" s="150"/>
      <c r="L8" s="22">
        <v>84.33244444444445</v>
      </c>
      <c r="M8" s="23"/>
      <c r="N8" s="23"/>
      <c r="O8" s="23"/>
      <c r="P8" s="23"/>
      <c r="Q8" s="23"/>
      <c r="R8" s="23"/>
      <c r="S8" s="23"/>
      <c r="T8" s="23"/>
      <c r="U8" s="23"/>
      <c r="V8" s="23"/>
      <c r="W8" s="23"/>
      <c r="X8" s="23"/>
      <c r="Y8" s="23"/>
      <c r="Z8" s="23"/>
      <c r="AA8" s="23"/>
      <c r="AB8" s="24"/>
    </row>
    <row r="9" spans="1:28" ht="15" customHeight="1">
      <c r="A9" s="19">
        <v>2005</v>
      </c>
      <c r="B9" s="244">
        <v>2300000</v>
      </c>
      <c r="C9" s="26">
        <v>2.2222222222222143</v>
      </c>
      <c r="D9" s="25">
        <v>1723253</v>
      </c>
      <c r="E9" s="26">
        <v>2.7899527581599637</v>
      </c>
      <c r="F9" s="151">
        <v>223355.548</v>
      </c>
      <c r="G9" s="245">
        <v>1.0658588235294086</v>
      </c>
      <c r="H9" s="246">
        <v>1946608.548</v>
      </c>
      <c r="I9" s="247">
        <v>2.5891470792841043</v>
      </c>
      <c r="J9" s="150">
        <v>353391.45200000005</v>
      </c>
      <c r="K9" s="245">
        <v>0.24720639963691227</v>
      </c>
      <c r="L9" s="22">
        <v>84.63515426086956</v>
      </c>
      <c r="M9" s="23"/>
      <c r="N9" s="23"/>
      <c r="O9" s="23"/>
      <c r="P9" s="23"/>
      <c r="Q9" s="23"/>
      <c r="R9" s="23"/>
      <c r="S9" s="23"/>
      <c r="T9" s="23"/>
      <c r="U9" s="23"/>
      <c r="V9" s="23"/>
      <c r="W9" s="23"/>
      <c r="X9" s="23"/>
      <c r="Y9" s="23"/>
      <c r="Z9" s="23"/>
      <c r="AA9" s="23"/>
      <c r="AB9" s="24"/>
    </row>
    <row r="10" spans="1:28" ht="15" customHeight="1">
      <c r="A10" s="19">
        <v>2006</v>
      </c>
      <c r="B10" s="243">
        <v>2400000</v>
      </c>
      <c r="C10" s="26">
        <v>4.347826086956519</v>
      </c>
      <c r="D10" s="25">
        <v>1818115</v>
      </c>
      <c r="E10" s="26">
        <v>5.504821404634153</v>
      </c>
      <c r="F10" s="150">
        <v>264028.142</v>
      </c>
      <c r="G10" s="245">
        <v>18.20979794959021</v>
      </c>
      <c r="H10" s="246">
        <v>2082143.142</v>
      </c>
      <c r="I10" s="247">
        <v>6.962601399200263</v>
      </c>
      <c r="J10" s="150">
        <v>317856.858</v>
      </c>
      <c r="K10" s="245">
        <v>-10.055306600907832</v>
      </c>
      <c r="L10" s="22">
        <v>86.75596424999999</v>
      </c>
      <c r="M10" s="23"/>
      <c r="N10" s="23"/>
      <c r="O10" s="23"/>
      <c r="P10" s="23"/>
      <c r="Q10" s="23"/>
      <c r="R10" s="23"/>
      <c r="S10" s="23"/>
      <c r="T10" s="23"/>
      <c r="U10" s="23"/>
      <c r="V10" s="23"/>
      <c r="W10" s="23"/>
      <c r="X10" s="23"/>
      <c r="Y10" s="23"/>
      <c r="Z10" s="23"/>
      <c r="AA10" s="23"/>
      <c r="AB10" s="24"/>
    </row>
    <row r="11" spans="1:28" ht="15" customHeight="1">
      <c r="A11" s="19">
        <v>2007</v>
      </c>
      <c r="B11" s="244">
        <v>2450000</v>
      </c>
      <c r="C11" s="26">
        <v>2.083333333333326</v>
      </c>
      <c r="D11" s="25">
        <v>1874650</v>
      </c>
      <c r="E11" s="26">
        <v>3.109539275568385</v>
      </c>
      <c r="F11" s="151">
        <v>269809.359</v>
      </c>
      <c r="G11" s="245">
        <v>2.1896215139066477</v>
      </c>
      <c r="H11" s="246">
        <v>2144459.359</v>
      </c>
      <c r="I11" s="247">
        <v>2.9928882286230474</v>
      </c>
      <c r="J11" s="150">
        <v>305540.6409999998</v>
      </c>
      <c r="K11" s="245">
        <v>-3.874768371365511</v>
      </c>
      <c r="L11" s="22">
        <v>87.52895342857143</v>
      </c>
      <c r="M11" s="23"/>
      <c r="N11" s="23"/>
      <c r="O11" s="23"/>
      <c r="P11" s="23"/>
      <c r="Q11" s="23"/>
      <c r="R11" s="23"/>
      <c r="S11" s="23"/>
      <c r="T11" s="23"/>
      <c r="U11" s="23"/>
      <c r="V11" s="23"/>
      <c r="W11" s="23"/>
      <c r="X11" s="23"/>
      <c r="Y11" s="23"/>
      <c r="Z11" s="23"/>
      <c r="AA11" s="23"/>
      <c r="AB11" s="24"/>
    </row>
    <row r="12" spans="1:28" ht="15" customHeight="1">
      <c r="A12" s="19">
        <v>2008</v>
      </c>
      <c r="B12" s="244">
        <v>2550000</v>
      </c>
      <c r="C12" s="26">
        <v>4.081632653061229</v>
      </c>
      <c r="D12" s="25">
        <v>1971627</v>
      </c>
      <c r="E12" s="26">
        <v>5.173072306830617</v>
      </c>
      <c r="F12" s="151">
        <v>263843.147</v>
      </c>
      <c r="G12" s="245">
        <v>-2.211269476386102</v>
      </c>
      <c r="H12" s="246">
        <v>2235470.147</v>
      </c>
      <c r="I12" s="247">
        <v>4.243996866531408</v>
      </c>
      <c r="J12" s="150">
        <v>314529.8530000001</v>
      </c>
      <c r="K12" s="245">
        <v>2.94206753333357</v>
      </c>
      <c r="L12" s="22">
        <v>87.66549596078431</v>
      </c>
      <c r="M12" s="23"/>
      <c r="N12" s="23"/>
      <c r="O12" s="23"/>
      <c r="P12" s="23"/>
      <c r="Q12" s="23"/>
      <c r="R12" s="23"/>
      <c r="S12" s="23"/>
      <c r="T12" s="23"/>
      <c r="U12" s="23"/>
      <c r="V12" s="23"/>
      <c r="W12" s="23"/>
      <c r="X12" s="23"/>
      <c r="Y12" s="23"/>
      <c r="Z12" s="23"/>
      <c r="AA12" s="23"/>
      <c r="AB12" s="24"/>
    </row>
    <row r="13" spans="1:28" ht="15" customHeight="1">
      <c r="A13" s="19">
        <v>2009</v>
      </c>
      <c r="B13" s="244">
        <v>2350000</v>
      </c>
      <c r="C13" s="26">
        <v>-7.843137254901967</v>
      </c>
      <c r="D13" s="25">
        <v>1772670</v>
      </c>
      <c r="E13" s="26">
        <v>-10.091006057433782</v>
      </c>
      <c r="F13" s="151">
        <v>288215.01</v>
      </c>
      <c r="G13" s="245">
        <v>9.237254511673942</v>
      </c>
      <c r="H13" s="246">
        <v>2060885.01</v>
      </c>
      <c r="I13" s="247">
        <v>-7.809772688501038</v>
      </c>
      <c r="J13" s="150">
        <v>289114.99</v>
      </c>
      <c r="K13" s="245">
        <v>-8.080270523637745</v>
      </c>
      <c r="L13" s="22">
        <v>87.6972344680851</v>
      </c>
      <c r="M13" s="23"/>
      <c r="N13" s="23"/>
      <c r="O13" s="23"/>
      <c r="P13" s="23"/>
      <c r="Q13" s="23"/>
      <c r="R13" s="23"/>
      <c r="S13" s="23"/>
      <c r="T13" s="23"/>
      <c r="U13" s="23"/>
      <c r="V13" s="23"/>
      <c r="W13" s="23"/>
      <c r="X13" s="23"/>
      <c r="Y13" s="23"/>
      <c r="Z13" s="23"/>
      <c r="AA13" s="23"/>
      <c r="AB13" s="24"/>
    </row>
    <row r="14" spans="1:28" ht="15" customHeight="1">
      <c r="A14" s="19">
        <v>2010</v>
      </c>
      <c r="B14" s="244">
        <v>2530000</v>
      </c>
      <c r="C14" s="26">
        <v>7.659574468085117</v>
      </c>
      <c r="D14" s="25">
        <v>1895735</v>
      </c>
      <c r="E14" s="26">
        <v>6.942352496516557</v>
      </c>
      <c r="F14" s="151">
        <v>339783.355</v>
      </c>
      <c r="G14" s="245">
        <v>17.892317613853614</v>
      </c>
      <c r="H14" s="246">
        <v>2235518.355</v>
      </c>
      <c r="I14" s="247">
        <v>8.473706400533242</v>
      </c>
      <c r="J14" s="150">
        <v>294481.645</v>
      </c>
      <c r="K14" s="245">
        <v>1.8562354722596819</v>
      </c>
      <c r="L14" s="22">
        <v>88.36040928853754</v>
      </c>
      <c r="M14" s="23"/>
      <c r="N14" s="23"/>
      <c r="O14" s="23"/>
      <c r="P14" s="23"/>
      <c r="Q14" s="23"/>
      <c r="R14" s="23"/>
      <c r="S14" s="23"/>
      <c r="T14" s="23"/>
      <c r="U14" s="23"/>
      <c r="V14" s="23"/>
      <c r="W14" s="23"/>
      <c r="X14" s="23"/>
      <c r="Y14" s="23"/>
      <c r="Z14" s="23"/>
      <c r="AA14" s="23"/>
      <c r="AB14" s="24"/>
    </row>
    <row r="15" spans="1:28" ht="15" customHeight="1">
      <c r="A15" s="19">
        <v>2011</v>
      </c>
      <c r="B15" s="244">
        <v>2620000</v>
      </c>
      <c r="C15" s="26">
        <v>3.5573122529644285</v>
      </c>
      <c r="D15" s="25">
        <v>2103739</v>
      </c>
      <c r="E15" s="26">
        <v>10.972208668405647</v>
      </c>
      <c r="F15" s="210">
        <v>275599.438</v>
      </c>
      <c r="G15" s="245">
        <v>-18.889658971081722</v>
      </c>
      <c r="H15" s="246">
        <v>2379338.438</v>
      </c>
      <c r="I15" s="247">
        <v>6.433410966111253</v>
      </c>
      <c r="J15" s="150">
        <v>240661.56199999992</v>
      </c>
      <c r="K15" s="245">
        <v>-18.27620971079542</v>
      </c>
      <c r="L15" s="22">
        <v>90.81444419847328</v>
      </c>
      <c r="M15" s="23"/>
      <c r="N15" s="23"/>
      <c r="O15" s="23"/>
      <c r="P15" s="23"/>
      <c r="Q15" s="23"/>
      <c r="R15" s="23"/>
      <c r="S15" s="23"/>
      <c r="T15" s="23"/>
      <c r="U15" s="23"/>
      <c r="V15" s="23"/>
      <c r="W15" s="23"/>
      <c r="X15" s="23"/>
      <c r="Y15" s="23"/>
      <c r="Z15" s="23"/>
      <c r="AA15" s="23"/>
      <c r="AB15" s="24"/>
    </row>
    <row r="16" spans="1:28" ht="15" customHeight="1">
      <c r="A16" s="19">
        <v>2012</v>
      </c>
      <c r="B16" s="244">
        <v>2650000</v>
      </c>
      <c r="C16" s="26">
        <v>1.1450381679389388</v>
      </c>
      <c r="D16" s="25">
        <v>2119080</v>
      </c>
      <c r="E16" s="26">
        <v>0.7292254409886345</v>
      </c>
      <c r="F16" s="151">
        <v>316000</v>
      </c>
      <c r="G16" s="245">
        <v>14.659159791174892</v>
      </c>
      <c r="H16" s="246">
        <v>2435080</v>
      </c>
      <c r="I16" s="247">
        <v>2.342733640148076</v>
      </c>
      <c r="J16" s="150">
        <v>214920</v>
      </c>
      <c r="K16" s="245">
        <v>-10.696166760523196</v>
      </c>
      <c r="L16" s="22">
        <v>91.88981132075472</v>
      </c>
      <c r="M16" s="23"/>
      <c r="N16" s="23"/>
      <c r="O16" s="23"/>
      <c r="P16" s="23"/>
      <c r="Q16" s="23"/>
      <c r="R16" s="23"/>
      <c r="S16" s="23"/>
      <c r="T16" s="23"/>
      <c r="U16" s="23"/>
      <c r="V16" s="23"/>
      <c r="W16" s="23"/>
      <c r="X16" s="23"/>
      <c r="Y16" s="23"/>
      <c r="Z16" s="23"/>
      <c r="AA16" s="23"/>
      <c r="AB16" s="24"/>
    </row>
    <row r="17" spans="1:28" ht="15" customHeight="1">
      <c r="A17" s="273">
        <v>2013</v>
      </c>
      <c r="B17" s="274">
        <v>2676816</v>
      </c>
      <c r="C17" s="26">
        <v>1.0119245283018774</v>
      </c>
      <c r="D17" s="275">
        <v>2149142</v>
      </c>
      <c r="E17" s="26">
        <v>1.418634501764915</v>
      </c>
      <c r="F17" s="276">
        <v>321500</v>
      </c>
      <c r="G17" s="245">
        <v>1.7405063291139333</v>
      </c>
      <c r="H17" s="283">
        <v>2470642</v>
      </c>
      <c r="I17" s="247">
        <v>1.4604037649686985</v>
      </c>
      <c r="J17" s="150">
        <v>204174</v>
      </c>
      <c r="K17" s="245">
        <v>-5.000000000000004</v>
      </c>
      <c r="L17" s="22">
        <v>92.29778961273394</v>
      </c>
      <c r="M17" s="23"/>
      <c r="N17" s="23"/>
      <c r="O17" s="23"/>
      <c r="P17" s="23"/>
      <c r="Q17" s="23"/>
      <c r="R17" s="23"/>
      <c r="S17" s="23"/>
      <c r="T17" s="23"/>
      <c r="U17" s="23"/>
      <c r="V17" s="23"/>
      <c r="W17" s="23"/>
      <c r="X17" s="23"/>
      <c r="Y17" s="23"/>
      <c r="Z17" s="23"/>
      <c r="AA17" s="23"/>
      <c r="AB17" s="24"/>
    </row>
    <row r="18" spans="1:28" ht="15" customHeight="1">
      <c r="A18" s="273">
        <v>2014</v>
      </c>
      <c r="B18" s="274">
        <v>2690946</v>
      </c>
      <c r="C18" s="26">
        <v>0.5278659422238929</v>
      </c>
      <c r="D18" s="275">
        <v>2148731</v>
      </c>
      <c r="E18" s="26">
        <v>-0.019123910844420777</v>
      </c>
      <c r="F18" s="276">
        <v>338041</v>
      </c>
      <c r="G18" s="245">
        <v>5.144945567651638</v>
      </c>
      <c r="H18" s="283">
        <v>2486772</v>
      </c>
      <c r="I18" s="247">
        <v>0.6528667447570413</v>
      </c>
      <c r="J18" s="150">
        <v>204174</v>
      </c>
      <c r="K18" s="245">
        <v>0</v>
      </c>
      <c r="L18" s="288">
        <v>92.41255677371453</v>
      </c>
      <c r="M18" s="23"/>
      <c r="N18" s="23"/>
      <c r="O18" s="23"/>
      <c r="P18" s="23"/>
      <c r="Q18" s="23"/>
      <c r="R18" s="23"/>
      <c r="S18" s="23"/>
      <c r="T18" s="23"/>
      <c r="U18" s="23"/>
      <c r="V18" s="23"/>
      <c r="W18" s="23"/>
      <c r="X18" s="23"/>
      <c r="Y18" s="23"/>
      <c r="Z18" s="23"/>
      <c r="AA18" s="23"/>
      <c r="AB18" s="24"/>
    </row>
    <row r="19" spans="1:28" ht="15" customHeight="1">
      <c r="A19" s="273">
        <v>2015</v>
      </c>
      <c r="B19" s="274">
        <v>2581990</v>
      </c>
      <c r="C19" s="26">
        <v>-4.048985003786775</v>
      </c>
      <c r="D19" s="275">
        <v>2028825</v>
      </c>
      <c r="E19" s="26">
        <v>-5.580316940557006</v>
      </c>
      <c r="F19" s="276">
        <v>348991</v>
      </c>
      <c r="G19" s="245">
        <v>3.239252043391194</v>
      </c>
      <c r="H19" s="283">
        <v>2377816</v>
      </c>
      <c r="I19" s="247">
        <v>-4.381422985299821</v>
      </c>
      <c r="J19" s="150">
        <v>204174</v>
      </c>
      <c r="K19" s="245">
        <v>0</v>
      </c>
      <c r="L19" s="340">
        <v>92.12085568678845</v>
      </c>
      <c r="M19" s="23"/>
      <c r="N19" s="23"/>
      <c r="O19" s="23"/>
      <c r="P19" s="23"/>
      <c r="Q19" s="23"/>
      <c r="R19" s="23"/>
      <c r="S19" s="23"/>
      <c r="T19" s="23"/>
      <c r="U19" s="23"/>
      <c r="V19" s="23"/>
      <c r="W19" s="23"/>
      <c r="X19" s="23"/>
      <c r="Y19" s="23"/>
      <c r="Z19" s="23"/>
      <c r="AA19" s="23"/>
      <c r="AB19" s="24"/>
    </row>
    <row r="20" spans="1:28" ht="15" customHeight="1">
      <c r="A20" s="304">
        <v>2016</v>
      </c>
      <c r="B20" s="301">
        <v>2528467.4000000004</v>
      </c>
      <c r="C20" s="277">
        <v>-2.0729204993047867</v>
      </c>
      <c r="D20" s="294">
        <v>1991006.995</v>
      </c>
      <c r="E20" s="277">
        <v>-1.8640348477567015</v>
      </c>
      <c r="F20" s="302">
        <v>333286.405</v>
      </c>
      <c r="G20" s="303">
        <v>-4.499999999999993</v>
      </c>
      <c r="H20" s="338">
        <v>2324293.4000000004</v>
      </c>
      <c r="I20" s="339">
        <v>-2.2509142843684993</v>
      </c>
      <c r="J20" s="341">
        <v>204174</v>
      </c>
      <c r="K20" s="303">
        <v>0</v>
      </c>
      <c r="L20" s="342">
        <v>91.92498981794269</v>
      </c>
      <c r="M20" s="23"/>
      <c r="N20" s="23"/>
      <c r="O20" s="23"/>
      <c r="P20" s="23"/>
      <c r="Q20" s="23"/>
      <c r="R20" s="23"/>
      <c r="S20" s="23"/>
      <c r="T20" s="23"/>
      <c r="U20" s="23"/>
      <c r="V20" s="23"/>
      <c r="W20" s="23"/>
      <c r="X20" s="23"/>
      <c r="Y20" s="23"/>
      <c r="Z20" s="23"/>
      <c r="AA20" s="23"/>
      <c r="AB20" s="24"/>
    </row>
    <row r="21" spans="1:28" ht="15" customHeight="1">
      <c r="A21" s="178" t="s">
        <v>485</v>
      </c>
      <c r="B21" s="179"/>
      <c r="C21" s="179"/>
      <c r="D21" s="179"/>
      <c r="E21" s="179"/>
      <c r="F21" s="179"/>
      <c r="G21" s="179"/>
      <c r="H21" s="179"/>
      <c r="I21" s="179"/>
      <c r="J21" s="179"/>
      <c r="K21" s="179"/>
      <c r="L21" s="180"/>
      <c r="M21" s="27"/>
      <c r="N21" s="27"/>
      <c r="O21" s="27"/>
      <c r="P21" s="27"/>
      <c r="Q21" s="27"/>
      <c r="R21" s="27"/>
      <c r="S21" s="27"/>
      <c r="T21" s="27"/>
      <c r="U21" s="27"/>
      <c r="V21" s="27"/>
      <c r="W21" s="27"/>
      <c r="X21" s="27"/>
      <c r="Y21" s="27"/>
      <c r="Z21" s="27"/>
      <c r="AA21" s="27"/>
      <c r="AB21" s="27"/>
    </row>
    <row r="22" spans="1:28" ht="60.75" customHeight="1">
      <c r="A22" s="464" t="s">
        <v>447</v>
      </c>
      <c r="B22" s="465"/>
      <c r="C22" s="465"/>
      <c r="D22" s="465"/>
      <c r="E22" s="465"/>
      <c r="F22" s="465"/>
      <c r="G22" s="465"/>
      <c r="H22" s="465"/>
      <c r="I22" s="465"/>
      <c r="J22" s="465"/>
      <c r="K22" s="465"/>
      <c r="L22" s="466"/>
      <c r="M22" s="211"/>
      <c r="N22" s="27"/>
      <c r="O22" s="27"/>
      <c r="P22" s="27"/>
      <c r="Q22" s="27"/>
      <c r="R22" s="27"/>
      <c r="S22" s="27"/>
      <c r="T22" s="27"/>
      <c r="U22" s="27"/>
      <c r="V22" s="27"/>
      <c r="W22" s="27"/>
      <c r="X22" s="27"/>
      <c r="Y22" s="27"/>
      <c r="Z22" s="27"/>
      <c r="AA22" s="27"/>
      <c r="AB22" s="27"/>
    </row>
    <row r="46" spans="1:12" ht="12.75">
      <c r="A46" s="463">
        <v>8</v>
      </c>
      <c r="B46" s="463"/>
      <c r="C46" s="463"/>
      <c r="D46" s="463"/>
      <c r="E46" s="463"/>
      <c r="F46" s="463"/>
      <c r="G46" s="463"/>
      <c r="H46" s="463"/>
      <c r="I46" s="463"/>
      <c r="J46" s="463"/>
      <c r="K46" s="463"/>
      <c r="L46" s="463"/>
    </row>
  </sheetData>
  <sheetProtection/>
  <mergeCells count="12">
    <mergeCell ref="A46:L46"/>
    <mergeCell ref="A22:L22"/>
    <mergeCell ref="A1:L1"/>
    <mergeCell ref="A3:L3"/>
    <mergeCell ref="A4:L4"/>
    <mergeCell ref="A5:L5"/>
    <mergeCell ref="A6:A7"/>
    <mergeCell ref="B6:C6"/>
    <mergeCell ref="D6:E6"/>
    <mergeCell ref="F6:G6"/>
    <mergeCell ref="H6:I6"/>
    <mergeCell ref="J6:K6"/>
  </mergeCells>
  <printOptions horizontalCentered="1"/>
  <pageMargins left="0.3937007874015748" right="0.3937007874015748" top="1.062992125984252" bottom="0.7874015748031497" header="0.5118110236220472" footer="0.1968503937007874"/>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W59"/>
  <sheetViews>
    <sheetView view="pageBreakPreview" zoomScaleNormal="89" zoomScaleSheetLayoutView="100" zoomScalePageLayoutView="89" workbookViewId="0" topLeftCell="A36">
      <selection activeCell="B15" sqref="B15:E15"/>
    </sheetView>
  </sheetViews>
  <sheetFormatPr defaultColWidth="10.90625" defaultRowHeight="18"/>
  <cols>
    <col min="1" max="1" width="7.6328125" style="11" customWidth="1"/>
    <col min="2" max="2" width="4.72265625" style="11" customWidth="1"/>
    <col min="3" max="3" width="5.0859375" style="11" customWidth="1"/>
    <col min="4" max="4" width="3.72265625" style="11" customWidth="1"/>
    <col min="5" max="5" width="4.6328125" style="11" customWidth="1"/>
    <col min="6" max="6" width="4.90625" style="11" bestFit="1" customWidth="1"/>
    <col min="7" max="7" width="3.72265625" style="11" customWidth="1"/>
    <col min="8" max="8" width="4.90625" style="11" customWidth="1"/>
    <col min="9" max="9" width="4.72265625" style="11" customWidth="1"/>
    <col min="10" max="10" width="3.72265625" style="11" customWidth="1"/>
    <col min="11" max="11" width="4.90625" style="11" customWidth="1"/>
    <col min="12" max="12" width="4.6328125" style="11" customWidth="1"/>
    <col min="13" max="13" width="3.6328125" style="11" customWidth="1"/>
    <col min="14" max="14" width="4.90625" style="11" customWidth="1"/>
    <col min="15" max="15" width="4.72265625" style="11" customWidth="1"/>
    <col min="16" max="16" width="3.453125" style="11" customWidth="1"/>
    <col min="17" max="18" width="5.90625" style="11" customWidth="1"/>
    <col min="19" max="19" width="3.453125" style="11" customWidth="1"/>
    <col min="20" max="20" width="4.90625" style="11" customWidth="1"/>
    <col min="21" max="21" width="5.90625" style="11" customWidth="1"/>
    <col min="22" max="22" width="6.72265625" style="11" customWidth="1"/>
    <col min="23" max="23" width="6.99609375" style="11" customWidth="1"/>
    <col min="24" max="16384" width="10.90625" style="11" customWidth="1"/>
  </cols>
  <sheetData>
    <row r="1" spans="1:19" ht="12">
      <c r="A1" s="481" t="s">
        <v>493</v>
      </c>
      <c r="B1" s="481"/>
      <c r="C1" s="481"/>
      <c r="D1" s="481"/>
      <c r="E1" s="481"/>
      <c r="F1" s="481"/>
      <c r="G1" s="481"/>
      <c r="H1" s="481"/>
      <c r="I1" s="481"/>
      <c r="J1" s="481"/>
      <c r="K1" s="481"/>
      <c r="L1" s="481"/>
      <c r="M1" s="481"/>
      <c r="N1" s="481"/>
      <c r="O1" s="481"/>
      <c r="P1" s="481"/>
      <c r="Q1" s="481"/>
      <c r="R1" s="481"/>
      <c r="S1" s="481"/>
    </row>
    <row r="3" spans="1:19" ht="12">
      <c r="A3" s="482" t="s">
        <v>6</v>
      </c>
      <c r="B3" s="482"/>
      <c r="C3" s="482"/>
      <c r="D3" s="482"/>
      <c r="E3" s="482"/>
      <c r="F3" s="482"/>
      <c r="G3" s="482"/>
      <c r="H3" s="482"/>
      <c r="I3" s="482"/>
      <c r="J3" s="482"/>
      <c r="K3" s="482"/>
      <c r="L3" s="482"/>
      <c r="M3" s="482"/>
      <c r="N3" s="482"/>
      <c r="O3" s="482"/>
      <c r="P3" s="482"/>
      <c r="Q3" s="482"/>
      <c r="R3" s="482"/>
      <c r="S3" s="482"/>
    </row>
    <row r="4" spans="1:19" ht="12">
      <c r="A4" s="483" t="s">
        <v>459</v>
      </c>
      <c r="B4" s="483"/>
      <c r="C4" s="483"/>
      <c r="D4" s="483"/>
      <c r="E4" s="483"/>
      <c r="F4" s="483"/>
      <c r="G4" s="483"/>
      <c r="H4" s="483"/>
      <c r="I4" s="483"/>
      <c r="J4" s="483"/>
      <c r="K4" s="483"/>
      <c r="L4" s="483"/>
      <c r="M4" s="483"/>
      <c r="N4" s="483"/>
      <c r="O4" s="483"/>
      <c r="P4" s="483"/>
      <c r="Q4" s="483"/>
      <c r="R4" s="483"/>
      <c r="S4" s="483"/>
    </row>
    <row r="5" spans="1:19" ht="12">
      <c r="A5" s="484" t="s">
        <v>86</v>
      </c>
      <c r="B5" s="481"/>
      <c r="C5" s="481"/>
      <c r="D5" s="481"/>
      <c r="E5" s="481"/>
      <c r="F5" s="481"/>
      <c r="G5" s="481"/>
      <c r="H5" s="481"/>
      <c r="I5" s="481"/>
      <c r="J5" s="481"/>
      <c r="K5" s="481"/>
      <c r="L5" s="481"/>
      <c r="M5" s="481"/>
      <c r="N5" s="481"/>
      <c r="O5" s="481"/>
      <c r="P5" s="481"/>
      <c r="Q5" s="481"/>
      <c r="R5" s="481"/>
      <c r="S5" s="485"/>
    </row>
    <row r="6" spans="1:19" ht="12">
      <c r="A6" s="216" t="s">
        <v>91</v>
      </c>
      <c r="B6" s="169" t="s">
        <v>92</v>
      </c>
      <c r="C6" s="170"/>
      <c r="D6" s="171"/>
      <c r="E6" s="170" t="s">
        <v>304</v>
      </c>
      <c r="F6" s="170"/>
      <c r="G6" s="171"/>
      <c r="H6" s="170" t="s">
        <v>305</v>
      </c>
      <c r="I6" s="170"/>
      <c r="J6" s="171"/>
      <c r="K6" s="170" t="s">
        <v>306</v>
      </c>
      <c r="L6" s="170"/>
      <c r="M6" s="171"/>
      <c r="N6" s="170" t="s">
        <v>307</v>
      </c>
      <c r="O6" s="170"/>
      <c r="P6" s="171"/>
      <c r="Q6" s="170" t="s">
        <v>119</v>
      </c>
      <c r="R6" s="170"/>
      <c r="S6" s="171"/>
    </row>
    <row r="7" spans="1:19" ht="12">
      <c r="A7" s="34"/>
      <c r="B7" s="35"/>
      <c r="C7" s="35"/>
      <c r="D7" s="36" t="s">
        <v>93</v>
      </c>
      <c r="E7" s="35"/>
      <c r="F7" s="35"/>
      <c r="G7" s="36" t="s">
        <v>93</v>
      </c>
      <c r="H7" s="35"/>
      <c r="I7" s="35"/>
      <c r="J7" s="36" t="s">
        <v>93</v>
      </c>
      <c r="K7" s="35"/>
      <c r="L7" s="35"/>
      <c r="M7" s="36" t="s">
        <v>93</v>
      </c>
      <c r="N7" s="35"/>
      <c r="O7" s="35"/>
      <c r="P7" s="36" t="s">
        <v>93</v>
      </c>
      <c r="Q7" s="35"/>
      <c r="R7" s="35"/>
      <c r="S7" s="36" t="s">
        <v>93</v>
      </c>
    </row>
    <row r="8" spans="1:19" ht="12">
      <c r="A8" s="34" t="s">
        <v>94</v>
      </c>
      <c r="B8" s="36">
        <v>2016</v>
      </c>
      <c r="C8" s="36">
        <v>2017</v>
      </c>
      <c r="D8" s="36" t="s">
        <v>95</v>
      </c>
      <c r="E8" s="36">
        <v>2016</v>
      </c>
      <c r="F8" s="36">
        <v>2017</v>
      </c>
      <c r="G8" s="36" t="s">
        <v>95</v>
      </c>
      <c r="H8" s="36">
        <v>2016</v>
      </c>
      <c r="I8" s="36">
        <v>2017</v>
      </c>
      <c r="J8" s="36" t="s">
        <v>95</v>
      </c>
      <c r="K8" s="36">
        <v>2016</v>
      </c>
      <c r="L8" s="36">
        <v>2017</v>
      </c>
      <c r="M8" s="36" t="s">
        <v>95</v>
      </c>
      <c r="N8" s="36">
        <v>2016</v>
      </c>
      <c r="O8" s="36">
        <v>2017</v>
      </c>
      <c r="P8" s="36" t="s">
        <v>95</v>
      </c>
      <c r="Q8" s="36">
        <v>2016</v>
      </c>
      <c r="R8" s="36">
        <v>2017</v>
      </c>
      <c r="S8" s="36" t="s">
        <v>95</v>
      </c>
    </row>
    <row r="9" spans="1:19" ht="12">
      <c r="A9" s="37"/>
      <c r="B9" s="38"/>
      <c r="C9" s="38"/>
      <c r="D9" s="39" t="s">
        <v>458</v>
      </c>
      <c r="E9" s="38"/>
      <c r="F9" s="38"/>
      <c r="G9" s="39" t="s">
        <v>458</v>
      </c>
      <c r="H9" s="38"/>
      <c r="I9" s="38"/>
      <c r="J9" s="39" t="s">
        <v>458</v>
      </c>
      <c r="K9" s="38"/>
      <c r="L9" s="38"/>
      <c r="M9" s="39" t="s">
        <v>458</v>
      </c>
      <c r="N9" s="38"/>
      <c r="O9" s="38"/>
      <c r="P9" s="39" t="s">
        <v>458</v>
      </c>
      <c r="Q9" s="38"/>
      <c r="R9" s="38"/>
      <c r="S9" s="39" t="s">
        <v>458</v>
      </c>
    </row>
    <row r="10" spans="1:19" ht="12">
      <c r="A10" s="40" t="s">
        <v>96</v>
      </c>
      <c r="B10" s="41">
        <v>13197.912</v>
      </c>
      <c r="C10" s="41">
        <v>12776.292</v>
      </c>
      <c r="D10" s="42">
        <f aca="true" t="shared" si="0" ref="D10:D17">C10/B10*100-100</f>
        <v>-3.1945962361319147</v>
      </c>
      <c r="E10" s="43">
        <v>16852.86</v>
      </c>
      <c r="F10" s="43">
        <v>17172.795</v>
      </c>
      <c r="G10" s="42">
        <f aca="true" t="shared" si="1" ref="G10:G17">F10/E10*100-100</f>
        <v>1.8984018142914465</v>
      </c>
      <c r="H10" s="174">
        <v>13739.993</v>
      </c>
      <c r="I10" s="174">
        <v>11879.793</v>
      </c>
      <c r="J10" s="42">
        <f aca="true" t="shared" si="2" ref="J10:J17">I10/H10*100-100</f>
        <v>-13.538580405390306</v>
      </c>
      <c r="K10" s="317">
        <v>63887.972</v>
      </c>
      <c r="L10" s="317">
        <v>60701.174</v>
      </c>
      <c r="M10" s="42">
        <f aca="true" t="shared" si="3" ref="M10:M17">L10/K10*100-100</f>
        <v>-4.98810323796161</v>
      </c>
      <c r="N10" s="335">
        <v>103653.192</v>
      </c>
      <c r="O10" s="335">
        <v>108356.684</v>
      </c>
      <c r="P10" s="42">
        <f aca="true" t="shared" si="4" ref="P10:P17">O10/N10*100-100</f>
        <v>4.537720362726503</v>
      </c>
      <c r="Q10" s="44">
        <v>211331.929</v>
      </c>
      <c r="R10" s="44">
        <v>210886.738</v>
      </c>
      <c r="S10" s="42">
        <f aca="true" t="shared" si="5" ref="S10:S17">R10/Q10*100-100</f>
        <v>-0.2106596017490574</v>
      </c>
    </row>
    <row r="11" spans="1:19" ht="12">
      <c r="A11" s="40" t="s">
        <v>97</v>
      </c>
      <c r="B11" s="41">
        <v>12184.365</v>
      </c>
      <c r="C11" s="41">
        <v>11181.199</v>
      </c>
      <c r="D11" s="42">
        <f t="shared" si="0"/>
        <v>-8.2332234794345</v>
      </c>
      <c r="E11" s="41">
        <v>15016.85</v>
      </c>
      <c r="F11" s="41">
        <v>14154.611</v>
      </c>
      <c r="G11" s="42">
        <f t="shared" si="1"/>
        <v>-5.741810033395808</v>
      </c>
      <c r="H11" s="174">
        <v>11290.986</v>
      </c>
      <c r="I11" s="174">
        <v>9085.691</v>
      </c>
      <c r="J11" s="42">
        <f t="shared" si="2"/>
        <v>-19.531465188248404</v>
      </c>
      <c r="K11" s="318">
        <v>50252.838</v>
      </c>
      <c r="L11" s="318">
        <v>49003.886</v>
      </c>
      <c r="M11" s="42">
        <f t="shared" si="3"/>
        <v>-2.4853362510590955</v>
      </c>
      <c r="N11" s="41">
        <v>77250.805</v>
      </c>
      <c r="O11" s="41">
        <v>85514.919</v>
      </c>
      <c r="P11" s="42">
        <f t="shared" si="4"/>
        <v>10.69777072225979</v>
      </c>
      <c r="Q11" s="44">
        <v>165995.844</v>
      </c>
      <c r="R11" s="44">
        <v>168940.306</v>
      </c>
      <c r="S11" s="42">
        <f t="shared" si="5"/>
        <v>1.773816698687952</v>
      </c>
    </row>
    <row r="12" spans="1:19" ht="12">
      <c r="A12" s="40" t="s">
        <v>98</v>
      </c>
      <c r="B12" s="41">
        <v>13068.665</v>
      </c>
      <c r="C12" s="41">
        <v>11869.945</v>
      </c>
      <c r="D12" s="42">
        <f t="shared" si="0"/>
        <v>-9.172474770758924</v>
      </c>
      <c r="E12" s="41">
        <v>15516.837</v>
      </c>
      <c r="F12" s="41">
        <v>13880.133</v>
      </c>
      <c r="G12" s="42">
        <f t="shared" si="1"/>
        <v>-10.547922878870224</v>
      </c>
      <c r="H12" s="174">
        <v>11387.998</v>
      </c>
      <c r="I12" s="174">
        <v>9287.903</v>
      </c>
      <c r="J12" s="42">
        <f t="shared" si="2"/>
        <v>-18.441301096118906</v>
      </c>
      <c r="K12" s="318">
        <v>50376.261</v>
      </c>
      <c r="L12" s="318">
        <v>53069.685</v>
      </c>
      <c r="M12" s="42">
        <f t="shared" si="3"/>
        <v>5.346613556730631</v>
      </c>
      <c r="N12" s="41">
        <v>72853.486</v>
      </c>
      <c r="O12" s="41">
        <v>88920.015</v>
      </c>
      <c r="P12" s="42">
        <f t="shared" si="4"/>
        <v>22.05320552540202</v>
      </c>
      <c r="Q12" s="44">
        <v>163203.247</v>
      </c>
      <c r="R12" s="44">
        <v>177027.681</v>
      </c>
      <c r="S12" s="42">
        <f t="shared" si="5"/>
        <v>8.470685635317054</v>
      </c>
    </row>
    <row r="13" spans="1:19" ht="12">
      <c r="A13" s="40" t="s">
        <v>99</v>
      </c>
      <c r="B13" s="41">
        <v>12498.614</v>
      </c>
      <c r="C13" s="41">
        <v>11435.153</v>
      </c>
      <c r="D13" s="42">
        <f t="shared" si="0"/>
        <v>-8.508631437053737</v>
      </c>
      <c r="E13" s="44">
        <v>13802.235</v>
      </c>
      <c r="F13" s="44">
        <v>13028.587</v>
      </c>
      <c r="G13" s="42">
        <f t="shared" si="1"/>
        <v>-5.605237122828299</v>
      </c>
      <c r="H13" s="174">
        <v>10214.025</v>
      </c>
      <c r="I13" s="174">
        <v>8639.201</v>
      </c>
      <c r="J13" s="42">
        <f t="shared" si="2"/>
        <v>-15.418250885424698</v>
      </c>
      <c r="K13" s="318">
        <v>44497.56</v>
      </c>
      <c r="L13" s="318">
        <v>49649.404</v>
      </c>
      <c r="M13" s="42">
        <f t="shared" si="3"/>
        <v>11.57781235645281</v>
      </c>
      <c r="N13" s="41">
        <v>63071.42</v>
      </c>
      <c r="O13" s="41">
        <v>83016.731</v>
      </c>
      <c r="P13" s="42">
        <f t="shared" si="4"/>
        <v>31.623373946551396</v>
      </c>
      <c r="Q13" s="44">
        <v>144083.854</v>
      </c>
      <c r="R13" s="44">
        <v>165769.076</v>
      </c>
      <c r="S13" s="42">
        <f t="shared" si="5"/>
        <v>15.050417793516274</v>
      </c>
    </row>
    <row r="14" spans="1:19" ht="12">
      <c r="A14" s="40" t="s">
        <v>100</v>
      </c>
      <c r="B14" s="41">
        <v>12485.506</v>
      </c>
      <c r="C14" s="41">
        <v>11549.775</v>
      </c>
      <c r="D14" s="42">
        <f t="shared" si="0"/>
        <v>-7.494538066779185</v>
      </c>
      <c r="E14" s="44">
        <v>13808.1</v>
      </c>
      <c r="F14" s="44">
        <v>12858.291</v>
      </c>
      <c r="G14" s="42">
        <f t="shared" si="1"/>
        <v>-6.878636452517</v>
      </c>
      <c r="H14" s="174">
        <v>10259.314</v>
      </c>
      <c r="I14" s="174">
        <v>8435.584</v>
      </c>
      <c r="J14" s="42">
        <f t="shared" si="2"/>
        <v>-17.7763347529864</v>
      </c>
      <c r="K14" s="318">
        <v>44220.374</v>
      </c>
      <c r="L14" s="318">
        <v>46349.906</v>
      </c>
      <c r="M14" s="42">
        <f t="shared" si="3"/>
        <v>4.815725891418282</v>
      </c>
      <c r="N14" s="41">
        <v>60392.608</v>
      </c>
      <c r="O14" s="41">
        <v>73472.702</v>
      </c>
      <c r="P14" s="42">
        <f t="shared" si="4"/>
        <v>21.658435416466887</v>
      </c>
      <c r="Q14" s="44">
        <v>141165.902</v>
      </c>
      <c r="R14" s="44">
        <v>152666.258</v>
      </c>
      <c r="S14" s="42">
        <f t="shared" si="5"/>
        <v>8.146695368404195</v>
      </c>
    </row>
    <row r="15" spans="1:19" ht="12">
      <c r="A15" s="40" t="s">
        <v>101</v>
      </c>
      <c r="B15" s="41">
        <v>12036.952</v>
      </c>
      <c r="C15" s="41">
        <v>15809.751</v>
      </c>
      <c r="D15" s="42">
        <f t="shared" si="0"/>
        <v>31.343474660362546</v>
      </c>
      <c r="E15" s="44">
        <v>15712.077</v>
      </c>
      <c r="F15" s="44">
        <v>7422.681</v>
      </c>
      <c r="G15" s="42">
        <f t="shared" si="1"/>
        <v>-52.7581172113655</v>
      </c>
      <c r="H15" s="174">
        <v>9281.455</v>
      </c>
      <c r="I15" s="174">
        <v>8450.71</v>
      </c>
      <c r="J15" s="42">
        <f t="shared" si="2"/>
        <v>-8.950590182250522</v>
      </c>
      <c r="K15" s="318">
        <v>39701.525</v>
      </c>
      <c r="L15" s="318">
        <v>39144.757</v>
      </c>
      <c r="M15" s="42">
        <f t="shared" si="3"/>
        <v>-1.4023844172232742</v>
      </c>
      <c r="N15" s="41">
        <v>56312.127</v>
      </c>
      <c r="O15" s="41">
        <v>57556.401</v>
      </c>
      <c r="P15" s="42">
        <f t="shared" si="4"/>
        <v>2.2096022052230353</v>
      </c>
      <c r="Q15" s="44">
        <v>133044.136</v>
      </c>
      <c r="R15" s="44">
        <v>128384.3</v>
      </c>
      <c r="S15" s="42">
        <f t="shared" si="5"/>
        <v>-3.5024737956131986</v>
      </c>
    </row>
    <row r="16" spans="1:19" ht="12">
      <c r="A16" s="40" t="s">
        <v>102</v>
      </c>
      <c r="B16" s="41">
        <v>12096.664</v>
      </c>
      <c r="C16" s="41">
        <v>16153.83</v>
      </c>
      <c r="D16" s="42">
        <f t="shared" si="0"/>
        <v>33.53954445622364</v>
      </c>
      <c r="E16" s="41">
        <v>16862.92</v>
      </c>
      <c r="F16" s="41">
        <v>7537.342</v>
      </c>
      <c r="G16" s="42">
        <f t="shared" si="1"/>
        <v>-55.30227267875315</v>
      </c>
      <c r="H16" s="174">
        <v>8836.802</v>
      </c>
      <c r="I16" s="174">
        <v>7346.083</v>
      </c>
      <c r="J16" s="42">
        <f t="shared" si="2"/>
        <v>-16.869439872026106</v>
      </c>
      <c r="K16" s="318">
        <v>39227.639</v>
      </c>
      <c r="L16" s="318">
        <v>39474.306</v>
      </c>
      <c r="M16" s="42">
        <f t="shared" si="3"/>
        <v>0.6288091924165968</v>
      </c>
      <c r="N16" s="41">
        <v>54612.437</v>
      </c>
      <c r="O16" s="41">
        <v>56123.276</v>
      </c>
      <c r="P16" s="42">
        <f t="shared" si="4"/>
        <v>2.766474237360981</v>
      </c>
      <c r="Q16" s="44">
        <v>131636.462</v>
      </c>
      <c r="R16" s="44">
        <v>126634.837</v>
      </c>
      <c r="S16" s="42">
        <f t="shared" si="5"/>
        <v>-3.799574163577873</v>
      </c>
    </row>
    <row r="17" spans="1:19" ht="12">
      <c r="A17" s="40" t="s">
        <v>103</v>
      </c>
      <c r="B17" s="41">
        <v>12614.33</v>
      </c>
      <c r="C17" s="41">
        <v>16178.55</v>
      </c>
      <c r="D17" s="42">
        <f t="shared" si="0"/>
        <v>28.25532549092975</v>
      </c>
      <c r="E17" s="41">
        <v>16708.519</v>
      </c>
      <c r="F17" s="41">
        <v>8155.108</v>
      </c>
      <c r="G17" s="42">
        <f t="shared" si="1"/>
        <v>-51.19191593222595</v>
      </c>
      <c r="H17" s="174">
        <v>9595.337</v>
      </c>
      <c r="I17" s="174">
        <v>8171.195</v>
      </c>
      <c r="J17" s="42">
        <f t="shared" si="2"/>
        <v>-14.842021702833364</v>
      </c>
      <c r="K17" s="318">
        <v>45075.724</v>
      </c>
      <c r="L17" s="318">
        <v>45107.295</v>
      </c>
      <c r="M17" s="42">
        <f t="shared" si="3"/>
        <v>0.07003991771712492</v>
      </c>
      <c r="N17" s="41">
        <v>66219.293</v>
      </c>
      <c r="O17" s="41">
        <v>69374.646</v>
      </c>
      <c r="P17" s="42">
        <f t="shared" si="4"/>
        <v>4.765005570204423</v>
      </c>
      <c r="Q17" s="44">
        <v>150213.203</v>
      </c>
      <c r="R17" s="44">
        <v>146986.794</v>
      </c>
      <c r="S17" s="42">
        <f t="shared" si="5"/>
        <v>-2.147886427799577</v>
      </c>
    </row>
    <row r="18" spans="1:19" ht="12">
      <c r="A18" s="40" t="s">
        <v>104</v>
      </c>
      <c r="B18" s="41">
        <v>12394.787</v>
      </c>
      <c r="C18" s="41" t="s">
        <v>461</v>
      </c>
      <c r="D18" s="42"/>
      <c r="E18" s="41">
        <v>16817.429</v>
      </c>
      <c r="F18" s="41" t="s">
        <v>461</v>
      </c>
      <c r="G18" s="42"/>
      <c r="H18" s="174">
        <v>11402.684</v>
      </c>
      <c r="I18" s="174" t="s">
        <v>461</v>
      </c>
      <c r="J18" s="42"/>
      <c r="K18" s="318">
        <v>55476.847</v>
      </c>
      <c r="L18" s="318" t="s">
        <v>461</v>
      </c>
      <c r="M18" s="42"/>
      <c r="N18" s="41">
        <v>91780.261</v>
      </c>
      <c r="O18" s="41" t="s">
        <v>461</v>
      </c>
      <c r="P18" s="42"/>
      <c r="Q18" s="44">
        <v>187872.008</v>
      </c>
      <c r="R18" s="44" t="s">
        <v>461</v>
      </c>
      <c r="S18" s="42"/>
    </row>
    <row r="19" spans="1:19" ht="12">
      <c r="A19" s="40" t="s">
        <v>105</v>
      </c>
      <c r="B19" s="41">
        <v>13039.479</v>
      </c>
      <c r="C19" s="41" t="s">
        <v>461</v>
      </c>
      <c r="D19" s="42"/>
      <c r="E19" s="44">
        <v>17375.407</v>
      </c>
      <c r="F19" s="44" t="s">
        <v>461</v>
      </c>
      <c r="G19" s="42"/>
      <c r="H19" s="174">
        <v>13665.394</v>
      </c>
      <c r="I19" s="174" t="s">
        <v>461</v>
      </c>
      <c r="J19" s="42"/>
      <c r="K19" s="44">
        <v>67764.424</v>
      </c>
      <c r="L19" s="44" t="s">
        <v>461</v>
      </c>
      <c r="M19" s="42"/>
      <c r="N19" s="44">
        <v>114645.746</v>
      </c>
      <c r="O19" s="44" t="s">
        <v>461</v>
      </c>
      <c r="P19" s="42"/>
      <c r="Q19" s="44">
        <v>226490.45</v>
      </c>
      <c r="R19" s="44" t="s">
        <v>461</v>
      </c>
      <c r="S19" s="42"/>
    </row>
    <row r="20" spans="1:19" ht="12">
      <c r="A20" s="40" t="s">
        <v>106</v>
      </c>
      <c r="B20" s="41">
        <v>12218.487</v>
      </c>
      <c r="C20" s="41" t="s">
        <v>461</v>
      </c>
      <c r="D20" s="42"/>
      <c r="E20" s="44">
        <v>17497.164</v>
      </c>
      <c r="F20" s="44" t="s">
        <v>461</v>
      </c>
      <c r="G20" s="42"/>
      <c r="H20" s="174">
        <v>14126.194</v>
      </c>
      <c r="I20" s="174" t="s">
        <v>461</v>
      </c>
      <c r="J20" s="42"/>
      <c r="K20" s="44">
        <v>68613.141</v>
      </c>
      <c r="L20" s="44" t="s">
        <v>461</v>
      </c>
      <c r="M20" s="42"/>
      <c r="N20" s="44">
        <v>120149.043</v>
      </c>
      <c r="O20" s="44" t="s">
        <v>461</v>
      </c>
      <c r="P20" s="42"/>
      <c r="Q20" s="44">
        <v>232604.029</v>
      </c>
      <c r="R20" s="44" t="s">
        <v>461</v>
      </c>
      <c r="S20" s="42"/>
    </row>
    <row r="21" spans="1:19" ht="12">
      <c r="A21" s="40" t="s">
        <v>107</v>
      </c>
      <c r="B21" s="41">
        <v>12694.618</v>
      </c>
      <c r="C21" s="41" t="s">
        <v>461</v>
      </c>
      <c r="D21" s="42"/>
      <c r="E21" s="44">
        <v>17937.211</v>
      </c>
      <c r="F21" s="44" t="s">
        <v>461</v>
      </c>
      <c r="G21" s="42"/>
      <c r="H21" s="174">
        <v>13937.65</v>
      </c>
      <c r="I21" s="174" t="s">
        <v>461</v>
      </c>
      <c r="J21" s="42"/>
      <c r="K21" s="44">
        <v>66995.89</v>
      </c>
      <c r="L21" s="44" t="s">
        <v>461</v>
      </c>
      <c r="M21" s="42"/>
      <c r="N21" s="41">
        <v>117245.071</v>
      </c>
      <c r="O21" s="41" t="s">
        <v>461</v>
      </c>
      <c r="P21" s="42"/>
      <c r="Q21" s="44">
        <v>228810.44</v>
      </c>
      <c r="R21" s="44" t="s">
        <v>461</v>
      </c>
      <c r="S21" s="42"/>
    </row>
    <row r="22" spans="1:19" ht="12">
      <c r="A22" s="192" t="s">
        <v>546</v>
      </c>
      <c r="B22" s="181">
        <f>SUM(B10:B17)</f>
        <v>100183.00800000002</v>
      </c>
      <c r="C22" s="181">
        <f>SUM(C10:C17)</f>
        <v>106954.49500000001</v>
      </c>
      <c r="D22" s="182">
        <f>C22/B22*100-100</f>
        <v>6.759117274657996</v>
      </c>
      <c r="E22" s="181">
        <f>SUM(E10:E17)</f>
        <v>124280.398</v>
      </c>
      <c r="F22" s="181">
        <f>SUM(F10:F17)</f>
        <v>94209.54800000001</v>
      </c>
      <c r="G22" s="182">
        <f>F22/E22*100-100</f>
        <v>-24.195971757348246</v>
      </c>
      <c r="H22" s="181">
        <f>SUM(H10:H17)</f>
        <v>84605.90999999999</v>
      </c>
      <c r="I22" s="181">
        <f>SUM(I10:I17)</f>
        <v>71296.16</v>
      </c>
      <c r="J22" s="182">
        <f>I22/H22*100-100</f>
        <v>-15.731466040611096</v>
      </c>
      <c r="K22" s="181">
        <f>SUM(K10:K17)</f>
        <v>377239.89300000004</v>
      </c>
      <c r="L22" s="181">
        <f>SUM(L10:L17)</f>
        <v>382500.41299999994</v>
      </c>
      <c r="M22" s="182">
        <f>L22/K22*100-100</f>
        <v>1.394476060886788</v>
      </c>
      <c r="N22" s="181">
        <f>SUM(N10:N17)</f>
        <v>554365.368</v>
      </c>
      <c r="O22" s="181">
        <f>SUM(O10:O17)</f>
        <v>622335.374</v>
      </c>
      <c r="P22" s="182">
        <f>O22/N22*100-100</f>
        <v>12.26086799852186</v>
      </c>
      <c r="Q22" s="181">
        <f>SUM(Q10:Q17)</f>
        <v>1240674.577</v>
      </c>
      <c r="R22" s="181">
        <f>SUM(R10:R17)</f>
        <v>1277295.99</v>
      </c>
      <c r="S22" s="182">
        <f>R22/Q22*100-100</f>
        <v>2.951733974315161</v>
      </c>
    </row>
    <row r="23" spans="1:19" ht="12">
      <c r="A23" s="192" t="s">
        <v>445</v>
      </c>
      <c r="B23" s="181">
        <f>SUM(B10:B21)</f>
        <v>150530.379</v>
      </c>
      <c r="C23" s="181"/>
      <c r="D23" s="182"/>
      <c r="E23" s="181">
        <f>SUM(E10:E21)</f>
        <v>193907.609</v>
      </c>
      <c r="F23" s="181"/>
      <c r="G23" s="182"/>
      <c r="H23" s="181">
        <f>SUM(H10:H21)</f>
        <v>137737.832</v>
      </c>
      <c r="I23" s="181"/>
      <c r="J23" s="182"/>
      <c r="K23" s="181">
        <f>SUM(K10:K21)</f>
        <v>636090.1950000001</v>
      </c>
      <c r="L23" s="181"/>
      <c r="M23" s="182"/>
      <c r="N23" s="181">
        <f>SUM(N10:N21)</f>
        <v>998185.4890000001</v>
      </c>
      <c r="O23" s="181"/>
      <c r="P23" s="182"/>
      <c r="Q23" s="181">
        <f>SUM(Q10:Q21)</f>
        <v>2116451.504</v>
      </c>
      <c r="R23" s="181"/>
      <c r="S23" s="182"/>
    </row>
    <row r="24" spans="1:19" ht="12">
      <c r="A24" s="486" t="s">
        <v>494</v>
      </c>
      <c r="B24" s="486"/>
      <c r="C24" s="486"/>
      <c r="D24" s="486"/>
      <c r="E24" s="486"/>
      <c r="F24" s="486"/>
      <c r="G24" s="486"/>
      <c r="H24" s="486"/>
      <c r="I24" s="486"/>
      <c r="J24" s="486"/>
      <c r="K24" s="486"/>
      <c r="L24" s="486"/>
      <c r="M24" s="486"/>
      <c r="N24" s="486"/>
      <c r="O24" s="486"/>
      <c r="P24" s="486"/>
      <c r="Q24" s="486"/>
      <c r="R24" s="486"/>
      <c r="S24" s="486"/>
    </row>
    <row r="25" spans="1:19" ht="12">
      <c r="A25" s="480" t="s">
        <v>391</v>
      </c>
      <c r="B25" s="480"/>
      <c r="C25" s="480"/>
      <c r="D25" s="480"/>
      <c r="E25" s="480"/>
      <c r="F25" s="480"/>
      <c r="G25" s="480"/>
      <c r="H25" s="480"/>
      <c r="I25" s="480"/>
      <c r="J25" s="480"/>
      <c r="K25" s="480"/>
      <c r="L25" s="480"/>
      <c r="M25" s="480"/>
      <c r="N25" s="480"/>
      <c r="O25" s="480"/>
      <c r="P25" s="480"/>
      <c r="Q25" s="480"/>
      <c r="R25" s="480"/>
      <c r="S25" s="480"/>
    </row>
    <row r="29" spans="1:19" ht="15" customHeight="1">
      <c r="A29" s="481" t="s">
        <v>495</v>
      </c>
      <c r="B29" s="481"/>
      <c r="C29" s="481"/>
      <c r="D29" s="481"/>
      <c r="E29" s="481"/>
      <c r="F29" s="481"/>
      <c r="G29" s="481"/>
      <c r="H29" s="481"/>
      <c r="I29" s="481"/>
      <c r="J29" s="481"/>
      <c r="K29" s="481"/>
      <c r="L29" s="481"/>
      <c r="M29" s="481"/>
      <c r="N29" s="481"/>
      <c r="O29" s="481"/>
      <c r="P29" s="481"/>
      <c r="Q29" s="481"/>
      <c r="R29" s="481"/>
      <c r="S29" s="481"/>
    </row>
    <row r="30" ht="15" customHeight="1"/>
    <row r="31" spans="1:19" ht="15" customHeight="1">
      <c r="A31" s="482" t="s">
        <v>6</v>
      </c>
      <c r="B31" s="482"/>
      <c r="C31" s="482"/>
      <c r="D31" s="482"/>
      <c r="E31" s="482"/>
      <c r="F31" s="482"/>
      <c r="G31" s="482"/>
      <c r="H31" s="482"/>
      <c r="I31" s="482"/>
      <c r="J31" s="482"/>
      <c r="K31" s="482"/>
      <c r="L31" s="482"/>
      <c r="M31" s="482"/>
      <c r="N31" s="482"/>
      <c r="O31" s="482"/>
      <c r="P31" s="482"/>
      <c r="Q31" s="482"/>
      <c r="R31" s="482"/>
      <c r="S31" s="482"/>
    </row>
    <row r="32" spans="1:19" ht="15" customHeight="1">
      <c r="A32" s="483" t="s">
        <v>459</v>
      </c>
      <c r="B32" s="483"/>
      <c r="C32" s="483"/>
      <c r="D32" s="483"/>
      <c r="E32" s="483"/>
      <c r="F32" s="483"/>
      <c r="G32" s="483"/>
      <c r="H32" s="483"/>
      <c r="I32" s="483"/>
      <c r="J32" s="483"/>
      <c r="K32" s="483"/>
      <c r="L32" s="483"/>
      <c r="M32" s="483"/>
      <c r="N32" s="483"/>
      <c r="O32" s="483"/>
      <c r="P32" s="483"/>
      <c r="Q32" s="483"/>
      <c r="R32" s="483"/>
      <c r="S32" s="483"/>
    </row>
    <row r="33" spans="1:19" ht="15" customHeight="1">
      <c r="A33" s="484" t="s">
        <v>86</v>
      </c>
      <c r="B33" s="481"/>
      <c r="C33" s="481"/>
      <c r="D33" s="481"/>
      <c r="E33" s="481"/>
      <c r="F33" s="481"/>
      <c r="G33" s="481"/>
      <c r="H33" s="481"/>
      <c r="I33" s="481"/>
      <c r="J33" s="481"/>
      <c r="K33" s="481"/>
      <c r="L33" s="481"/>
      <c r="M33" s="481"/>
      <c r="N33" s="481"/>
      <c r="O33" s="481"/>
      <c r="P33" s="481"/>
      <c r="Q33" s="481"/>
      <c r="R33" s="481"/>
      <c r="S33" s="485"/>
    </row>
    <row r="34" spans="1:19" ht="15" customHeight="1">
      <c r="A34" s="216" t="s">
        <v>91</v>
      </c>
      <c r="B34" s="169" t="s">
        <v>92</v>
      </c>
      <c r="C34" s="170"/>
      <c r="D34" s="171"/>
      <c r="E34" s="170" t="s">
        <v>304</v>
      </c>
      <c r="F34" s="170"/>
      <c r="G34" s="171"/>
      <c r="H34" s="170" t="s">
        <v>305</v>
      </c>
      <c r="I34" s="170"/>
      <c r="J34" s="171"/>
      <c r="K34" s="170" t="s">
        <v>306</v>
      </c>
      <c r="L34" s="170"/>
      <c r="M34" s="171"/>
      <c r="N34" s="170" t="s">
        <v>307</v>
      </c>
      <c r="O34" s="170"/>
      <c r="P34" s="171"/>
      <c r="Q34" s="170" t="s">
        <v>119</v>
      </c>
      <c r="R34" s="170"/>
      <c r="S34" s="171"/>
    </row>
    <row r="35" spans="1:19" ht="15" customHeight="1">
      <c r="A35" s="34"/>
      <c r="B35" s="35"/>
      <c r="C35" s="35"/>
      <c r="D35" s="36" t="s">
        <v>93</v>
      </c>
      <c r="E35" s="35"/>
      <c r="F35" s="35"/>
      <c r="G35" s="36" t="s">
        <v>93</v>
      </c>
      <c r="H35" s="35"/>
      <c r="I35" s="35"/>
      <c r="J35" s="36" t="s">
        <v>93</v>
      </c>
      <c r="K35" s="35"/>
      <c r="L35" s="35"/>
      <c r="M35" s="36" t="s">
        <v>93</v>
      </c>
      <c r="N35" s="35"/>
      <c r="O35" s="35"/>
      <c r="P35" s="36" t="s">
        <v>93</v>
      </c>
      <c r="Q35" s="35"/>
      <c r="R35" s="35"/>
      <c r="S35" s="36" t="s">
        <v>93</v>
      </c>
    </row>
    <row r="36" spans="1:19" ht="15" customHeight="1">
      <c r="A36" s="34" t="s">
        <v>94</v>
      </c>
      <c r="B36" s="36">
        <v>2016</v>
      </c>
      <c r="C36" s="36">
        <v>2017</v>
      </c>
      <c r="D36" s="36" t="s">
        <v>95</v>
      </c>
      <c r="E36" s="36">
        <v>2016</v>
      </c>
      <c r="F36" s="36">
        <v>2017</v>
      </c>
      <c r="G36" s="36" t="s">
        <v>95</v>
      </c>
      <c r="H36" s="36">
        <v>2016</v>
      </c>
      <c r="I36" s="36">
        <v>2017</v>
      </c>
      <c r="J36" s="36" t="s">
        <v>95</v>
      </c>
      <c r="K36" s="36">
        <v>2016</v>
      </c>
      <c r="L36" s="36">
        <v>2017</v>
      </c>
      <c r="M36" s="36" t="s">
        <v>95</v>
      </c>
      <c r="N36" s="36">
        <v>2016</v>
      </c>
      <c r="O36" s="36">
        <v>2017</v>
      </c>
      <c r="P36" s="36" t="s">
        <v>95</v>
      </c>
      <c r="Q36" s="36">
        <v>2016</v>
      </c>
      <c r="R36" s="36">
        <v>2017</v>
      </c>
      <c r="S36" s="36" t="s">
        <v>95</v>
      </c>
    </row>
    <row r="37" spans="1:19" ht="15" customHeight="1">
      <c r="A37" s="37"/>
      <c r="B37" s="38"/>
      <c r="C37" s="38"/>
      <c r="D37" s="39" t="s">
        <v>458</v>
      </c>
      <c r="E37" s="38"/>
      <c r="F37" s="38"/>
      <c r="G37" s="39" t="s">
        <v>458</v>
      </c>
      <c r="H37" s="38"/>
      <c r="I37" s="38"/>
      <c r="J37" s="39" t="s">
        <v>458</v>
      </c>
      <c r="K37" s="38"/>
      <c r="L37" s="38"/>
      <c r="M37" s="39" t="s">
        <v>458</v>
      </c>
      <c r="N37" s="38"/>
      <c r="O37" s="38"/>
      <c r="P37" s="39" t="s">
        <v>458</v>
      </c>
      <c r="Q37" s="38"/>
      <c r="R37" s="38"/>
      <c r="S37" s="39" t="s">
        <v>458</v>
      </c>
    </row>
    <row r="38" spans="1:21" ht="15" customHeight="1">
      <c r="A38" s="40" t="s">
        <v>96</v>
      </c>
      <c r="B38" s="41">
        <v>10096.319</v>
      </c>
      <c r="C38" s="41">
        <v>9379.408</v>
      </c>
      <c r="D38" s="42">
        <f aca="true" t="shared" si="6" ref="D38:D44">C38/B38*100-100</f>
        <v>-7.100716607706232</v>
      </c>
      <c r="E38" s="43">
        <v>16852.86</v>
      </c>
      <c r="F38" s="43">
        <v>17172.795</v>
      </c>
      <c r="G38" s="42">
        <f aca="true" t="shared" si="7" ref="G38:G45">F38/E38*100-100</f>
        <v>1.8984018142914465</v>
      </c>
      <c r="H38" s="174">
        <v>13739.993</v>
      </c>
      <c r="I38" s="174">
        <v>11879.793</v>
      </c>
      <c r="J38" s="42">
        <f aca="true" t="shared" si="8" ref="J38:J45">I38/H38*100-100</f>
        <v>-13.538580405390306</v>
      </c>
      <c r="K38" s="317">
        <v>63887.972</v>
      </c>
      <c r="L38" s="317">
        <v>60701.174</v>
      </c>
      <c r="M38" s="42">
        <f aca="true" t="shared" si="9" ref="M38:M45">L38/K38*100-100</f>
        <v>-4.98810323796161</v>
      </c>
      <c r="N38" s="335">
        <v>94210.549</v>
      </c>
      <c r="O38" s="335">
        <v>99082.632</v>
      </c>
      <c r="P38" s="42">
        <f aca="true" t="shared" si="10" ref="P38:P45">O38/N38*100-100</f>
        <v>5.17148350340257</v>
      </c>
      <c r="Q38" s="44">
        <v>198787.693</v>
      </c>
      <c r="R38" s="44">
        <v>198215.802</v>
      </c>
      <c r="S38" s="42">
        <f aca="true" t="shared" si="11" ref="S38:S45">R38/Q38*100-100</f>
        <v>-0.28768933899746685</v>
      </c>
      <c r="U38" s="48"/>
    </row>
    <row r="39" spans="1:19" ht="15" customHeight="1">
      <c r="A39" s="40" t="s">
        <v>97</v>
      </c>
      <c r="B39" s="41">
        <v>9228.645</v>
      </c>
      <c r="C39" s="41">
        <v>8377.283</v>
      </c>
      <c r="D39" s="42">
        <f t="shared" si="6"/>
        <v>-9.22521128508032</v>
      </c>
      <c r="E39" s="41">
        <v>15016.85</v>
      </c>
      <c r="F39" s="41">
        <v>14154.611</v>
      </c>
      <c r="G39" s="42">
        <f t="shared" si="7"/>
        <v>-5.741810033395808</v>
      </c>
      <c r="H39" s="174">
        <v>11290.986</v>
      </c>
      <c r="I39" s="174">
        <v>9085.691</v>
      </c>
      <c r="J39" s="42">
        <f t="shared" si="8"/>
        <v>-19.531465188248404</v>
      </c>
      <c r="K39" s="318">
        <v>50252.838</v>
      </c>
      <c r="L39" s="318">
        <v>49003.886</v>
      </c>
      <c r="M39" s="42">
        <f t="shared" si="9"/>
        <v>-2.4853362510590955</v>
      </c>
      <c r="N39" s="41">
        <v>70011.284</v>
      </c>
      <c r="O39" s="41">
        <v>78270.279</v>
      </c>
      <c r="P39" s="42">
        <f t="shared" si="10"/>
        <v>11.7966626636929</v>
      </c>
      <c r="Q39" s="44">
        <v>155800.603</v>
      </c>
      <c r="R39" s="44">
        <v>158891.75</v>
      </c>
      <c r="S39" s="42">
        <f t="shared" si="11"/>
        <v>1.9840404597150325</v>
      </c>
    </row>
    <row r="40" spans="1:23" ht="15" customHeight="1">
      <c r="A40" s="40" t="s">
        <v>98</v>
      </c>
      <c r="B40" s="41">
        <v>9841.343</v>
      </c>
      <c r="C40" s="41">
        <v>8946.042</v>
      </c>
      <c r="D40" s="42">
        <f t="shared" si="6"/>
        <v>-9.097345758602273</v>
      </c>
      <c r="E40" s="41">
        <v>15516.837</v>
      </c>
      <c r="F40" s="41">
        <v>13880.133</v>
      </c>
      <c r="G40" s="42">
        <f t="shared" si="7"/>
        <v>-10.547922878870224</v>
      </c>
      <c r="H40" s="174">
        <v>11387.998</v>
      </c>
      <c r="I40" s="174">
        <v>9287.903</v>
      </c>
      <c r="J40" s="42">
        <f t="shared" si="8"/>
        <v>-18.441301096118906</v>
      </c>
      <c r="K40" s="318">
        <v>50376.261</v>
      </c>
      <c r="L40" s="318">
        <v>53069.685</v>
      </c>
      <c r="M40" s="42">
        <f t="shared" si="9"/>
        <v>5.346613556730631</v>
      </c>
      <c r="N40" s="41">
        <v>66480.01</v>
      </c>
      <c r="O40" s="41">
        <v>80860.253</v>
      </c>
      <c r="P40" s="42">
        <f t="shared" si="10"/>
        <v>21.630927853350215</v>
      </c>
      <c r="Q40" s="44">
        <v>153602.449</v>
      </c>
      <c r="R40" s="44">
        <v>166044.016</v>
      </c>
      <c r="S40" s="42">
        <f t="shared" si="11"/>
        <v>8.099849371542248</v>
      </c>
      <c r="W40" s="48"/>
    </row>
    <row r="41" spans="1:23" ht="15" customHeight="1">
      <c r="A41" s="40" t="s">
        <v>99</v>
      </c>
      <c r="B41" s="41">
        <v>9434.077</v>
      </c>
      <c r="C41" s="41">
        <v>8685.165</v>
      </c>
      <c r="D41" s="42">
        <f t="shared" si="6"/>
        <v>-7.938370653536097</v>
      </c>
      <c r="E41" s="44">
        <v>13802.235</v>
      </c>
      <c r="F41" s="44">
        <v>13028.587</v>
      </c>
      <c r="G41" s="42">
        <f t="shared" si="7"/>
        <v>-5.605237122828299</v>
      </c>
      <c r="H41" s="174">
        <v>10214.025</v>
      </c>
      <c r="I41" s="174">
        <v>8639.201</v>
      </c>
      <c r="J41" s="42">
        <f t="shared" si="8"/>
        <v>-15.418250885424698</v>
      </c>
      <c r="K41" s="318">
        <v>44497.56</v>
      </c>
      <c r="L41" s="318">
        <v>49649.404</v>
      </c>
      <c r="M41" s="42">
        <f t="shared" si="9"/>
        <v>11.57781235645281</v>
      </c>
      <c r="N41" s="41">
        <v>57576.182</v>
      </c>
      <c r="O41" s="41">
        <v>75498.111</v>
      </c>
      <c r="P41" s="42">
        <f t="shared" si="10"/>
        <v>31.127331437155732</v>
      </c>
      <c r="Q41" s="44">
        <v>135524.079</v>
      </c>
      <c r="R41" s="44">
        <v>155500.468</v>
      </c>
      <c r="S41" s="42">
        <f t="shared" si="11"/>
        <v>14.7401031221913</v>
      </c>
      <c r="V41" s="48"/>
      <c r="W41" s="48"/>
    </row>
    <row r="42" spans="1:23" ht="15" customHeight="1">
      <c r="A42" s="40" t="s">
        <v>100</v>
      </c>
      <c r="B42" s="41">
        <v>9566.661</v>
      </c>
      <c r="C42" s="41">
        <v>8743.413</v>
      </c>
      <c r="D42" s="42">
        <f t="shared" si="6"/>
        <v>-8.60538488820707</v>
      </c>
      <c r="E42" s="44">
        <v>13808.1</v>
      </c>
      <c r="F42" s="44">
        <v>12858.291</v>
      </c>
      <c r="G42" s="42">
        <f t="shared" si="7"/>
        <v>-6.878636452517</v>
      </c>
      <c r="H42" s="174">
        <v>10259.314</v>
      </c>
      <c r="I42" s="174">
        <v>8435.584</v>
      </c>
      <c r="J42" s="42">
        <f t="shared" si="8"/>
        <v>-17.7763347529864</v>
      </c>
      <c r="K42" s="318">
        <v>44220.374</v>
      </c>
      <c r="L42" s="318">
        <v>46349.906</v>
      </c>
      <c r="M42" s="42">
        <f t="shared" si="9"/>
        <v>4.815725891418282</v>
      </c>
      <c r="N42" s="41">
        <v>55048.44</v>
      </c>
      <c r="O42" s="41">
        <v>66127.307</v>
      </c>
      <c r="P42" s="42">
        <f t="shared" si="10"/>
        <v>20.125669319602864</v>
      </c>
      <c r="Q42" s="44">
        <v>132902.889</v>
      </c>
      <c r="R42" s="44">
        <v>142514.501</v>
      </c>
      <c r="S42" s="42">
        <f t="shared" si="11"/>
        <v>7.232056482985854</v>
      </c>
      <c r="V42" s="48"/>
      <c r="W42" s="48"/>
    </row>
    <row r="43" spans="1:23" ht="15" customHeight="1">
      <c r="A43" s="40" t="s">
        <v>101</v>
      </c>
      <c r="B43" s="41">
        <v>9165.102</v>
      </c>
      <c r="C43" s="41">
        <v>13413.053</v>
      </c>
      <c r="D43" s="42">
        <f t="shared" si="6"/>
        <v>46.349195022597655</v>
      </c>
      <c r="E43" s="44">
        <v>15712.077</v>
      </c>
      <c r="F43" s="44">
        <v>7422.681</v>
      </c>
      <c r="G43" s="42">
        <f t="shared" si="7"/>
        <v>-52.7581172113655</v>
      </c>
      <c r="H43" s="174">
        <v>9281.455</v>
      </c>
      <c r="I43" s="174">
        <v>8450.71</v>
      </c>
      <c r="J43" s="42">
        <f t="shared" si="8"/>
        <v>-8.950590182250522</v>
      </c>
      <c r="K43" s="318">
        <v>39701.525</v>
      </c>
      <c r="L43" s="318">
        <v>39144.757</v>
      </c>
      <c r="M43" s="42">
        <f t="shared" si="9"/>
        <v>-1.4023844172232742</v>
      </c>
      <c r="N43" s="41">
        <v>50768.168</v>
      </c>
      <c r="O43" s="41">
        <v>51063.692</v>
      </c>
      <c r="P43" s="42">
        <f t="shared" si="10"/>
        <v>0.5821049126688962</v>
      </c>
      <c r="Q43" s="44">
        <v>124628.327</v>
      </c>
      <c r="R43" s="44">
        <v>119494.893</v>
      </c>
      <c r="S43" s="42">
        <f t="shared" si="11"/>
        <v>-4.118994552498492</v>
      </c>
      <c r="V43" s="48"/>
      <c r="W43" s="48"/>
    </row>
    <row r="44" spans="1:23" ht="15" customHeight="1">
      <c r="A44" s="40" t="s">
        <v>102</v>
      </c>
      <c r="B44" s="41">
        <v>9369.389</v>
      </c>
      <c r="C44" s="41">
        <v>14136.418</v>
      </c>
      <c r="D44" s="42">
        <f t="shared" si="6"/>
        <v>50.87876061075062</v>
      </c>
      <c r="E44" s="41">
        <v>16862.92</v>
      </c>
      <c r="F44" s="41">
        <v>7537.342</v>
      </c>
      <c r="G44" s="42">
        <f t="shared" si="7"/>
        <v>-55.30227267875315</v>
      </c>
      <c r="H44" s="174">
        <v>8836.802</v>
      </c>
      <c r="I44" s="174">
        <v>7346.083</v>
      </c>
      <c r="J44" s="42">
        <f t="shared" si="8"/>
        <v>-16.869439872026106</v>
      </c>
      <c r="K44" s="318">
        <v>39227.639</v>
      </c>
      <c r="L44" s="318">
        <v>39474.306</v>
      </c>
      <c r="M44" s="42">
        <f t="shared" si="9"/>
        <v>0.6288091924165968</v>
      </c>
      <c r="N44" s="41">
        <v>49142.282</v>
      </c>
      <c r="O44" s="41">
        <v>49661.157</v>
      </c>
      <c r="P44" s="42">
        <f t="shared" si="10"/>
        <v>1.0558626479739104</v>
      </c>
      <c r="Q44" s="44">
        <v>123439.032</v>
      </c>
      <c r="R44" s="44">
        <v>118155.306</v>
      </c>
      <c r="S44" s="42">
        <f t="shared" si="11"/>
        <v>-4.280433761016539</v>
      </c>
      <c r="V44" s="48"/>
      <c r="W44" s="48"/>
    </row>
    <row r="45" spans="1:23" ht="15" customHeight="1">
      <c r="A45" s="40" t="s">
        <v>103</v>
      </c>
      <c r="B45" s="41">
        <v>9640.083</v>
      </c>
      <c r="C45" s="41">
        <v>14747.854</v>
      </c>
      <c r="D45" s="42">
        <v>53</v>
      </c>
      <c r="E45" s="41">
        <v>16708.519</v>
      </c>
      <c r="F45" s="41">
        <v>8155.108</v>
      </c>
      <c r="G45" s="42">
        <f t="shared" si="7"/>
        <v>-51.19191593222595</v>
      </c>
      <c r="H45" s="174">
        <v>9595.337</v>
      </c>
      <c r="I45" s="174">
        <v>8171.195</v>
      </c>
      <c r="J45" s="42">
        <f t="shared" si="8"/>
        <v>-14.842021702833364</v>
      </c>
      <c r="K45" s="318">
        <v>45075.724</v>
      </c>
      <c r="L45" s="318">
        <v>45107.295</v>
      </c>
      <c r="M45" s="42">
        <f t="shared" si="9"/>
        <v>0.07003991771712492</v>
      </c>
      <c r="N45" s="41">
        <v>60094.961</v>
      </c>
      <c r="O45" s="41">
        <v>62279.127</v>
      </c>
      <c r="P45" s="42">
        <f t="shared" si="10"/>
        <v>3.6345243655287334</v>
      </c>
      <c r="Q45" s="44">
        <v>141114.624</v>
      </c>
      <c r="R45" s="44">
        <v>138460.579</v>
      </c>
      <c r="S45" s="42">
        <f t="shared" si="11"/>
        <v>-1.8807724704705322</v>
      </c>
      <c r="V45" s="48"/>
      <c r="W45" s="48"/>
    </row>
    <row r="46" spans="1:23" ht="15" customHeight="1">
      <c r="A46" s="40" t="s">
        <v>104</v>
      </c>
      <c r="B46" s="41">
        <v>9444.548</v>
      </c>
      <c r="C46" s="41"/>
      <c r="D46" s="42"/>
      <c r="E46" s="41">
        <v>16817.429</v>
      </c>
      <c r="F46" s="41"/>
      <c r="G46" s="42"/>
      <c r="H46" s="174">
        <v>11402.684</v>
      </c>
      <c r="I46" s="174"/>
      <c r="J46" s="42"/>
      <c r="K46" s="318">
        <v>55476.847</v>
      </c>
      <c r="L46" s="318"/>
      <c r="M46" s="42"/>
      <c r="N46" s="41">
        <v>83644.344</v>
      </c>
      <c r="O46" s="41"/>
      <c r="P46" s="42"/>
      <c r="Q46" s="44">
        <v>176785.852</v>
      </c>
      <c r="R46" s="44"/>
      <c r="S46" s="42"/>
      <c r="V46" s="48"/>
      <c r="W46" s="48"/>
    </row>
    <row r="47" spans="1:23" ht="15" customHeight="1">
      <c r="A47" s="40" t="s">
        <v>105</v>
      </c>
      <c r="B47" s="41">
        <v>9844.072</v>
      </c>
      <c r="C47" s="41"/>
      <c r="D47" s="42"/>
      <c r="E47" s="44">
        <v>17375.407</v>
      </c>
      <c r="F47" s="44"/>
      <c r="G47" s="42"/>
      <c r="H47" s="174">
        <v>13665.394</v>
      </c>
      <c r="I47" s="174"/>
      <c r="J47" s="42"/>
      <c r="K47" s="44">
        <v>67764.424</v>
      </c>
      <c r="L47" s="44"/>
      <c r="M47" s="42"/>
      <c r="N47" s="44">
        <v>104885.565</v>
      </c>
      <c r="O47" s="44"/>
      <c r="P47" s="42"/>
      <c r="Q47" s="44">
        <v>213534.862</v>
      </c>
      <c r="R47" s="44"/>
      <c r="S47" s="42"/>
      <c r="V47" s="48"/>
      <c r="W47" s="48"/>
    </row>
    <row r="48" spans="1:22" ht="15" customHeight="1">
      <c r="A48" s="40" t="s">
        <v>106</v>
      </c>
      <c r="B48" s="41">
        <v>9028.019</v>
      </c>
      <c r="C48" s="41"/>
      <c r="D48" s="42"/>
      <c r="E48" s="44">
        <v>17497.164</v>
      </c>
      <c r="F48" s="44"/>
      <c r="G48" s="42"/>
      <c r="H48" s="174">
        <v>14126.194</v>
      </c>
      <c r="I48" s="174"/>
      <c r="J48" s="42"/>
      <c r="K48" s="44">
        <v>68613.141</v>
      </c>
      <c r="L48" s="44"/>
      <c r="M48" s="42"/>
      <c r="N48" s="44">
        <v>109937.866</v>
      </c>
      <c r="O48" s="44"/>
      <c r="P48" s="42"/>
      <c r="Q48" s="44">
        <v>219202.384</v>
      </c>
      <c r="R48" s="44"/>
      <c r="S48" s="42"/>
      <c r="V48" s="48"/>
    </row>
    <row r="49" spans="1:22" ht="15" customHeight="1">
      <c r="A49" s="40" t="s">
        <v>107</v>
      </c>
      <c r="B49" s="41">
        <v>9490.265</v>
      </c>
      <c r="C49" s="41"/>
      <c r="D49" s="42"/>
      <c r="E49" s="44">
        <v>17937.211</v>
      </c>
      <c r="F49" s="44"/>
      <c r="G49" s="42"/>
      <c r="H49" s="174">
        <v>13937.65</v>
      </c>
      <c r="I49" s="174"/>
      <c r="J49" s="42"/>
      <c r="K49" s="44">
        <v>66995.89</v>
      </c>
      <c r="L49" s="44"/>
      <c r="M49" s="42"/>
      <c r="N49" s="41">
        <v>107323.185</v>
      </c>
      <c r="O49" s="41"/>
      <c r="P49" s="42"/>
      <c r="Q49" s="44">
        <v>215684.201</v>
      </c>
      <c r="R49" s="44"/>
      <c r="S49" s="42"/>
      <c r="V49" s="48"/>
    </row>
    <row r="50" spans="1:22" ht="15" customHeight="1">
      <c r="A50" s="192" t="s">
        <v>546</v>
      </c>
      <c r="B50" s="181">
        <f>SUM(B38:B45)</f>
        <v>76341.61899999999</v>
      </c>
      <c r="C50" s="181">
        <f>SUM(C38:C45)</f>
        <v>86428.636</v>
      </c>
      <c r="D50" s="182">
        <f>C50/B50*100-100</f>
        <v>13.21299853491449</v>
      </c>
      <c r="E50" s="181">
        <f aca="true" t="shared" si="12" ref="E50:R50">SUM(E38:E45)</f>
        <v>124280.398</v>
      </c>
      <c r="F50" s="181">
        <f t="shared" si="12"/>
        <v>94209.54800000001</v>
      </c>
      <c r="G50" s="182">
        <f>F50/E50*100-100</f>
        <v>-24.195971757348246</v>
      </c>
      <c r="H50" s="181">
        <f t="shared" si="12"/>
        <v>84605.90999999999</v>
      </c>
      <c r="I50" s="181">
        <f t="shared" si="12"/>
        <v>71296.16</v>
      </c>
      <c r="J50" s="182">
        <f>I50/H50*100-100</f>
        <v>-15.731466040611096</v>
      </c>
      <c r="K50" s="181">
        <f t="shared" si="12"/>
        <v>377239.89300000004</v>
      </c>
      <c r="L50" s="181">
        <f t="shared" si="12"/>
        <v>382500.41299999994</v>
      </c>
      <c r="M50" s="182">
        <f>L50/K50*100-100</f>
        <v>1.394476060886788</v>
      </c>
      <c r="N50" s="181">
        <f t="shared" si="12"/>
        <v>503331.87600000005</v>
      </c>
      <c r="O50" s="181">
        <f t="shared" si="12"/>
        <v>562842.5580000001</v>
      </c>
      <c r="P50" s="182">
        <f>O50/N50*100-100</f>
        <v>11.823348537536305</v>
      </c>
      <c r="Q50" s="181">
        <f t="shared" si="12"/>
        <v>1165799.696</v>
      </c>
      <c r="R50" s="181">
        <f t="shared" si="12"/>
        <v>1197277.315</v>
      </c>
      <c r="S50" s="182">
        <f>R50/Q50*100-100</f>
        <v>2.7000881118774913</v>
      </c>
      <c r="V50" s="48"/>
    </row>
    <row r="51" spans="1:19" ht="15" customHeight="1">
      <c r="A51" s="192" t="s">
        <v>445</v>
      </c>
      <c r="B51" s="181">
        <f>SUM(B38:B49)</f>
        <v>114148.52299999999</v>
      </c>
      <c r="C51" s="181"/>
      <c r="D51" s="182"/>
      <c r="E51" s="181">
        <f>SUM(E38:E49)</f>
        <v>193907.609</v>
      </c>
      <c r="F51" s="181"/>
      <c r="G51" s="182"/>
      <c r="H51" s="181">
        <f>SUM(H38:H49)</f>
        <v>137737.832</v>
      </c>
      <c r="I51" s="181"/>
      <c r="J51" s="182"/>
      <c r="K51" s="181">
        <f>SUM(K38:K49)</f>
        <v>636090.1950000001</v>
      </c>
      <c r="L51" s="181"/>
      <c r="M51" s="182"/>
      <c r="N51" s="181">
        <f>SUM(N38:N49)</f>
        <v>909122.8360000001</v>
      </c>
      <c r="O51" s="181"/>
      <c r="P51" s="182"/>
      <c r="Q51" s="181">
        <f>SUM(Q38:Q49)</f>
        <v>1991006.995</v>
      </c>
      <c r="R51" s="181"/>
      <c r="S51" s="182"/>
    </row>
    <row r="52" spans="1:19" ht="15" customHeight="1">
      <c r="A52" s="480" t="s">
        <v>391</v>
      </c>
      <c r="B52" s="480"/>
      <c r="C52" s="480"/>
      <c r="D52" s="480"/>
      <c r="E52" s="480"/>
      <c r="F52" s="480"/>
      <c r="G52" s="480"/>
      <c r="H52" s="480"/>
      <c r="I52" s="480"/>
      <c r="J52" s="480"/>
      <c r="K52" s="480"/>
      <c r="L52" s="480"/>
      <c r="M52" s="480"/>
      <c r="N52" s="480"/>
      <c r="O52" s="480"/>
      <c r="P52" s="480"/>
      <c r="Q52" s="480"/>
      <c r="R52" s="480"/>
      <c r="S52" s="480"/>
    </row>
    <row r="53" spans="1:19" ht="15" customHeight="1">
      <c r="A53" s="426"/>
      <c r="B53" s="426"/>
      <c r="C53" s="426"/>
      <c r="D53" s="426"/>
      <c r="E53" s="426"/>
      <c r="F53" s="426"/>
      <c r="G53" s="426"/>
      <c r="H53" s="426"/>
      <c r="I53" s="426"/>
      <c r="J53" s="426"/>
      <c r="K53" s="426"/>
      <c r="L53" s="426"/>
      <c r="M53" s="426"/>
      <c r="N53" s="426"/>
      <c r="O53" s="426"/>
      <c r="P53" s="426"/>
      <c r="Q53" s="426"/>
      <c r="R53" s="426"/>
      <c r="S53" s="426"/>
    </row>
    <row r="54" spans="1:19" ht="15" customHeight="1">
      <c r="A54" s="479">
        <v>9</v>
      </c>
      <c r="B54" s="479"/>
      <c r="C54" s="479"/>
      <c r="D54" s="479"/>
      <c r="E54" s="479"/>
      <c r="F54" s="479"/>
      <c r="G54" s="479"/>
      <c r="H54" s="479"/>
      <c r="I54" s="479"/>
      <c r="J54" s="479"/>
      <c r="K54" s="479"/>
      <c r="L54" s="479"/>
      <c r="M54" s="479"/>
      <c r="N54" s="479"/>
      <c r="O54" s="479"/>
      <c r="P54" s="479"/>
      <c r="Q54" s="479"/>
      <c r="R54" s="479"/>
      <c r="S54" s="479"/>
    </row>
    <row r="55" spans="1:19" ht="15" customHeight="1">
      <c r="A55" s="426"/>
      <c r="B55" s="433"/>
      <c r="C55" s="433"/>
      <c r="D55" s="426"/>
      <c r="E55" s="433"/>
      <c r="F55" s="433"/>
      <c r="G55" s="426"/>
      <c r="H55" s="433"/>
      <c r="I55" s="433"/>
      <c r="J55" s="426"/>
      <c r="K55" s="433"/>
      <c r="L55" s="433"/>
      <c r="M55" s="426"/>
      <c r="N55" s="433"/>
      <c r="O55" s="433"/>
      <c r="P55" s="426"/>
      <c r="Q55" s="433"/>
      <c r="R55" s="433"/>
      <c r="S55" s="426"/>
    </row>
    <row r="56" spans="1:19" ht="15" customHeight="1">
      <c r="A56" s="426"/>
      <c r="B56" s="426"/>
      <c r="C56" s="426"/>
      <c r="D56" s="426"/>
      <c r="E56" s="426"/>
      <c r="F56" s="426"/>
      <c r="G56" s="426"/>
      <c r="H56" s="426"/>
      <c r="I56" s="426"/>
      <c r="J56" s="426"/>
      <c r="K56" s="426"/>
      <c r="L56" s="426"/>
      <c r="M56" s="426"/>
      <c r="N56" s="426"/>
      <c r="O56" s="426"/>
      <c r="P56" s="426"/>
      <c r="Q56" s="426"/>
      <c r="R56" s="426"/>
      <c r="S56" s="426"/>
    </row>
    <row r="59" ht="12">
      <c r="Q59" s="48"/>
    </row>
  </sheetData>
  <sheetProtection/>
  <mergeCells count="12">
    <mergeCell ref="A1:S1"/>
    <mergeCell ref="A3:S3"/>
    <mergeCell ref="A4:S4"/>
    <mergeCell ref="A5:S5"/>
    <mergeCell ref="A24:S24"/>
    <mergeCell ref="A54:S54"/>
    <mergeCell ref="A25:S25"/>
    <mergeCell ref="A52:S52"/>
    <mergeCell ref="A29:S29"/>
    <mergeCell ref="A31:S31"/>
    <mergeCell ref="A32:S32"/>
    <mergeCell ref="A33:S33"/>
  </mergeCells>
  <printOptions horizontalCentered="1" verticalCentered="1"/>
  <pageMargins left="0.3937007874015748" right="0.35433070866141736" top="0.5118110236220472" bottom="0.5905511811023623" header="0.31496062992125984" footer="0.1968503937007874"/>
  <pageSetup horizontalDpi="600" verticalDpi="600" orientation="landscape" scale="75" r:id="rId1"/>
  <ignoredErrors>
    <ignoredError sqref="S50" formulaRange="1"/>
    <ignoredError sqref="D50 G50 J50 M50 P50" formula="1" formulaRange="1"/>
    <ignoredError sqref="D22 G22 J22 M22 P22" formula="1"/>
  </ignoredErrors>
</worksheet>
</file>

<file path=xl/worksheets/sheet7.xml><?xml version="1.0" encoding="utf-8"?>
<worksheet xmlns="http://schemas.openxmlformats.org/spreadsheetml/2006/main" xmlns:r="http://schemas.openxmlformats.org/officeDocument/2006/relationships">
  <dimension ref="A6:BQ53"/>
  <sheetViews>
    <sheetView view="pageBreakPreview" zoomScaleSheetLayoutView="100" zoomScalePageLayoutView="0" workbookViewId="0" topLeftCell="A16">
      <selection activeCell="B15" sqref="B15:E15"/>
    </sheetView>
  </sheetViews>
  <sheetFormatPr defaultColWidth="10.90625" defaultRowHeight="18"/>
  <cols>
    <col min="1" max="32" width="8.36328125" style="11" customWidth="1"/>
    <col min="33" max="33" width="5.0859375" style="11" customWidth="1"/>
    <col min="34" max="34" width="2.72265625" style="11" customWidth="1"/>
    <col min="35" max="41" width="4.99609375" style="49" bestFit="1" customWidth="1"/>
    <col min="42" max="43" width="4.90625" style="49" customWidth="1"/>
    <col min="44" max="44" width="5.453125" style="11" customWidth="1"/>
    <col min="45" max="45" width="6.2734375" style="11" customWidth="1"/>
    <col min="46" max="52" width="5.99609375" style="11" customWidth="1"/>
    <col min="53" max="62" width="3.0859375" style="115" customWidth="1"/>
    <col min="63" max="67" width="3.6328125" style="11" customWidth="1"/>
    <col min="68" max="16384" width="10.90625" style="11" customWidth="1"/>
  </cols>
  <sheetData>
    <row r="1" ht="15" customHeight="1"/>
    <row r="2" ht="15" customHeight="1"/>
    <row r="3" ht="15" customHeight="1"/>
    <row r="4" ht="15" customHeight="1"/>
    <row r="5" ht="15" customHeight="1"/>
    <row r="6" spans="34:40" ht="15" customHeight="1">
      <c r="AH6" s="487" t="s">
        <v>108</v>
      </c>
      <c r="AI6" s="487"/>
      <c r="AJ6" s="487"/>
      <c r="AK6" s="487"/>
      <c r="AL6" s="487"/>
      <c r="AM6" s="487"/>
      <c r="AN6" s="487"/>
    </row>
    <row r="7" spans="34:52" ht="15" customHeight="1">
      <c r="AH7" s="50"/>
      <c r="AI7" s="51">
        <v>2000</v>
      </c>
      <c r="AJ7" s="51">
        <v>2001</v>
      </c>
      <c r="AK7" s="51">
        <v>2002</v>
      </c>
      <c r="AL7" s="51">
        <v>2003</v>
      </c>
      <c r="AM7" s="51">
        <v>2004</v>
      </c>
      <c r="AN7" s="52">
        <v>2005</v>
      </c>
      <c r="AO7" s="52">
        <v>2006</v>
      </c>
      <c r="AP7" s="52">
        <v>2007</v>
      </c>
      <c r="AQ7" s="53">
        <v>2008</v>
      </c>
      <c r="AR7" s="11">
        <v>2009</v>
      </c>
      <c r="AS7" s="11">
        <v>2010</v>
      </c>
      <c r="AT7" s="11">
        <v>2011</v>
      </c>
      <c r="AU7" s="11">
        <v>2012</v>
      </c>
      <c r="AV7" s="11">
        <v>2013</v>
      </c>
      <c r="AW7" s="11">
        <v>2014</v>
      </c>
      <c r="AX7" s="11">
        <v>2015</v>
      </c>
      <c r="AY7" s="11">
        <v>2016</v>
      </c>
      <c r="AZ7" s="11">
        <v>2017</v>
      </c>
    </row>
    <row r="8" spans="34:69" ht="15" customHeight="1">
      <c r="AH8" s="13" t="s">
        <v>96</v>
      </c>
      <c r="AI8" s="54">
        <v>127505.473</v>
      </c>
      <c r="AJ8" s="54">
        <v>145645.417</v>
      </c>
      <c r="AK8" s="54">
        <v>149680.733</v>
      </c>
      <c r="AL8" s="54">
        <v>146598.23200000002</v>
      </c>
      <c r="AM8" s="55">
        <v>155689</v>
      </c>
      <c r="AN8" s="55">
        <v>165495.635</v>
      </c>
      <c r="AO8" s="56">
        <v>173593.749</v>
      </c>
      <c r="AP8" s="55">
        <v>176127.758</v>
      </c>
      <c r="AQ8" s="55">
        <v>193539.637</v>
      </c>
      <c r="AR8" s="48">
        <v>166371.121</v>
      </c>
      <c r="AS8" s="48">
        <v>191072.613</v>
      </c>
      <c r="AT8" s="48">
        <v>206708.054</v>
      </c>
      <c r="AU8" s="209">
        <v>196314.919</v>
      </c>
      <c r="AV8" s="209">
        <v>211487.979</v>
      </c>
      <c r="AW8" s="209">
        <v>203922.569</v>
      </c>
      <c r="AX8" s="209">
        <v>206584.867</v>
      </c>
      <c r="AY8" s="48">
        <f>+'c2 A y B'!Q10</f>
        <v>211331.929</v>
      </c>
      <c r="AZ8" s="48">
        <f>+'c2 A y B'!R10</f>
        <v>210886.738</v>
      </c>
      <c r="BA8" s="115">
        <f aca="true" t="shared" si="0" ref="BA8:BJ8">(AJ8/AI8-1)*100</f>
        <v>14.226796366615568</v>
      </c>
      <c r="BB8" s="115">
        <f t="shared" si="0"/>
        <v>2.770643994929145</v>
      </c>
      <c r="BC8" s="115">
        <f t="shared" si="0"/>
        <v>-2.0593839555823057</v>
      </c>
      <c r="BD8" s="115">
        <f t="shared" si="0"/>
        <v>6.2011443630507035</v>
      </c>
      <c r="BE8" s="115">
        <f t="shared" si="0"/>
        <v>6.298861833527103</v>
      </c>
      <c r="BF8" s="115">
        <f t="shared" si="0"/>
        <v>4.8932492992942</v>
      </c>
      <c r="BG8" s="115">
        <f t="shared" si="0"/>
        <v>1.4597351659246582</v>
      </c>
      <c r="BH8" s="115">
        <f t="shared" si="0"/>
        <v>9.885936889062075</v>
      </c>
      <c r="BI8" s="115">
        <f t="shared" si="0"/>
        <v>-14.03770122809519</v>
      </c>
      <c r="BJ8" s="115">
        <f t="shared" si="0"/>
        <v>14.847223395218933</v>
      </c>
      <c r="BK8" s="115">
        <f>(AU8/AT8-1)*100</f>
        <v>-5.027929390695151</v>
      </c>
      <c r="BL8" s="115">
        <f aca="true" t="shared" si="1" ref="BL8:BO20">(AV8/AU8-1)*100</f>
        <v>7.728938828128484</v>
      </c>
      <c r="BM8" s="115">
        <f t="shared" si="1"/>
        <v>-3.5772293232798846</v>
      </c>
      <c r="BN8" s="115">
        <f t="shared" si="1"/>
        <v>1.3055435761992529</v>
      </c>
      <c r="BO8" s="115">
        <f t="shared" si="1"/>
        <v>2.297874993912319</v>
      </c>
      <c r="BP8" s="115"/>
      <c r="BQ8" s="115"/>
    </row>
    <row r="9" spans="34:69" ht="15" customHeight="1">
      <c r="AH9" s="13" t="s">
        <v>97</v>
      </c>
      <c r="AI9" s="54">
        <v>101495.536</v>
      </c>
      <c r="AJ9" s="54">
        <v>122157.653</v>
      </c>
      <c r="AK9" s="54">
        <v>112206.066</v>
      </c>
      <c r="AL9" s="54">
        <v>117303.06099999999</v>
      </c>
      <c r="AM9" s="55">
        <v>124145.935</v>
      </c>
      <c r="AN9" s="55">
        <v>130710.897</v>
      </c>
      <c r="AO9" s="55">
        <v>145112.392</v>
      </c>
      <c r="AP9" s="55">
        <v>142560.762</v>
      </c>
      <c r="AQ9" s="55">
        <v>153476.457</v>
      </c>
      <c r="AR9" s="48">
        <v>130995.745</v>
      </c>
      <c r="AS9" s="48">
        <v>156867.635</v>
      </c>
      <c r="AT9" s="48">
        <v>172534.69</v>
      </c>
      <c r="AU9" s="48">
        <v>167974.616</v>
      </c>
      <c r="AV9" s="48">
        <v>170312.031</v>
      </c>
      <c r="AW9" s="48">
        <v>173165.664</v>
      </c>
      <c r="AX9" s="48">
        <v>156987.804</v>
      </c>
      <c r="AY9" s="48">
        <f>+'c2 A y B'!Q11</f>
        <v>165995.844</v>
      </c>
      <c r="AZ9" s="48">
        <f>+'c2 A y B'!R11</f>
        <v>168940.306</v>
      </c>
      <c r="BA9" s="115">
        <f aca="true" t="shared" si="2" ref="BA9:BA20">(AJ9/AI9-1)*100</f>
        <v>20.357660853182757</v>
      </c>
      <c r="BB9" s="115">
        <f aca="true" t="shared" si="3" ref="BB9:BB20">(AK9/AJ9-1)*100</f>
        <v>-8.146511295530534</v>
      </c>
      <c r="BC9" s="115">
        <f aca="true" t="shared" si="4" ref="BC9:BC20">(AL9/AK9-1)*100</f>
        <v>4.542530704177783</v>
      </c>
      <c r="BD9" s="115">
        <f aca="true" t="shared" si="5" ref="BD9:BD20">(AM9/AL9-1)*100</f>
        <v>5.833499945922127</v>
      </c>
      <c r="BE9" s="115">
        <f aca="true" t="shared" si="6" ref="BE9:BE20">(AN9/AM9-1)*100</f>
        <v>5.28810065347689</v>
      </c>
      <c r="BF9" s="115">
        <f aca="true" t="shared" si="7" ref="BF9:BF20">(AO9/AN9-1)*100</f>
        <v>11.017822791010289</v>
      </c>
      <c r="BG9" s="115">
        <f aca="true" t="shared" si="8" ref="BG9:BG20">(AP9/AO9-1)*100</f>
        <v>-1.7583818754775993</v>
      </c>
      <c r="BH9" s="115">
        <f aca="true" t="shared" si="9" ref="BH9:BH20">(AQ9/AP9-1)*100</f>
        <v>7.656871951904987</v>
      </c>
      <c r="BI9" s="115">
        <f aca="true" t="shared" si="10" ref="BI9:BI20">(AR9/AQ9-1)*100</f>
        <v>-14.64766156284153</v>
      </c>
      <c r="BJ9" s="115">
        <f aca="true" t="shared" si="11" ref="BJ9:BJ20">(AS9/AR9-1)*100</f>
        <v>19.75017585494858</v>
      </c>
      <c r="BK9" s="115">
        <f aca="true" t="shared" si="12" ref="BK9:BK20">(AU9/AT9-1)*100</f>
        <v>-2.6429896503711747</v>
      </c>
      <c r="BL9" s="115">
        <f t="shared" si="1"/>
        <v>1.39152870574204</v>
      </c>
      <c r="BM9" s="115">
        <f t="shared" si="1"/>
        <v>1.675532247043665</v>
      </c>
      <c r="BN9" s="115">
        <f t="shared" si="1"/>
        <v>-9.342417905665169</v>
      </c>
      <c r="BO9" s="115">
        <f t="shared" si="1"/>
        <v>5.7380508361019045</v>
      </c>
      <c r="BP9" s="115"/>
      <c r="BQ9" s="115"/>
    </row>
    <row r="10" spans="34:69" ht="15" customHeight="1">
      <c r="AH10" s="13" t="s">
        <v>98</v>
      </c>
      <c r="AI10" s="54">
        <v>111147.033</v>
      </c>
      <c r="AJ10" s="54">
        <v>128797.88</v>
      </c>
      <c r="AK10" s="54">
        <v>117831.331</v>
      </c>
      <c r="AL10" s="54">
        <v>119138.803</v>
      </c>
      <c r="AM10" s="54">
        <v>121269.031</v>
      </c>
      <c r="AN10" s="54">
        <v>131322.387</v>
      </c>
      <c r="AO10" s="55">
        <v>147406.175</v>
      </c>
      <c r="AP10" s="55">
        <v>150126.58500000002</v>
      </c>
      <c r="AQ10" s="55">
        <v>151880.419</v>
      </c>
      <c r="AR10" s="48">
        <v>141949.695</v>
      </c>
      <c r="AS10" s="48">
        <v>167903.968</v>
      </c>
      <c r="AT10" s="48">
        <v>177517.559</v>
      </c>
      <c r="AU10" s="48">
        <v>179337.333</v>
      </c>
      <c r="AV10" s="48">
        <v>181824.889</v>
      </c>
      <c r="AW10" s="48">
        <v>176008.645</v>
      </c>
      <c r="AX10" s="48">
        <v>152202.421</v>
      </c>
      <c r="AY10" s="48">
        <f>+'c2 A y B'!Q12</f>
        <v>163203.247</v>
      </c>
      <c r="AZ10" s="48">
        <f>+'c2 A y B'!R12</f>
        <v>177027.681</v>
      </c>
      <c r="BA10" s="115">
        <f t="shared" si="2"/>
        <v>15.880628140564056</v>
      </c>
      <c r="BB10" s="115">
        <f t="shared" si="3"/>
        <v>-8.514541543696218</v>
      </c>
      <c r="BC10" s="115">
        <f t="shared" si="4"/>
        <v>1.1096131978683976</v>
      </c>
      <c r="BD10" s="115">
        <f t="shared" si="5"/>
        <v>1.7880219931368568</v>
      </c>
      <c r="BE10" s="115">
        <f t="shared" si="6"/>
        <v>8.290126437969136</v>
      </c>
      <c r="BF10" s="115">
        <f t="shared" si="7"/>
        <v>12.2475598924348</v>
      </c>
      <c r="BG10" s="115">
        <f t="shared" si="8"/>
        <v>1.8455197009216384</v>
      </c>
      <c r="BH10" s="115">
        <f t="shared" si="9"/>
        <v>1.1682367916381775</v>
      </c>
      <c r="BI10" s="115">
        <f t="shared" si="10"/>
        <v>-6.538515014236291</v>
      </c>
      <c r="BJ10" s="115">
        <f t="shared" si="11"/>
        <v>18.284134390003427</v>
      </c>
      <c r="BK10" s="115">
        <f t="shared" si="12"/>
        <v>1.025123379484949</v>
      </c>
      <c r="BL10" s="115">
        <f t="shared" si="1"/>
        <v>1.3870820750969903</v>
      </c>
      <c r="BM10" s="115">
        <f t="shared" si="1"/>
        <v>-3.1988161972698936</v>
      </c>
      <c r="BN10" s="115">
        <f t="shared" si="1"/>
        <v>-13.52559926814958</v>
      </c>
      <c r="BO10" s="115"/>
      <c r="BP10" s="115"/>
      <c r="BQ10" s="115"/>
    </row>
    <row r="11" spans="34:69" ht="15" customHeight="1">
      <c r="AH11" s="13" t="s">
        <v>99</v>
      </c>
      <c r="AI11" s="54">
        <v>107260.61</v>
      </c>
      <c r="AJ11" s="54">
        <v>124236.843</v>
      </c>
      <c r="AK11" s="54">
        <v>128031.897</v>
      </c>
      <c r="AL11" s="54">
        <v>112980.12299999999</v>
      </c>
      <c r="AM11" s="55">
        <v>117993</v>
      </c>
      <c r="AN11" s="56">
        <v>130001.648</v>
      </c>
      <c r="AO11" s="55">
        <v>140749.956</v>
      </c>
      <c r="AP11" s="55">
        <v>136373.782</v>
      </c>
      <c r="AQ11" s="55">
        <v>149365.657</v>
      </c>
      <c r="AR11" s="48">
        <v>134876.206</v>
      </c>
      <c r="AS11" s="48">
        <v>156528.396</v>
      </c>
      <c r="AT11" s="48">
        <v>163576.366</v>
      </c>
      <c r="AU11" s="48">
        <v>170252.918</v>
      </c>
      <c r="AV11" s="48">
        <v>166743.282</v>
      </c>
      <c r="AW11" s="48">
        <v>157533.944</v>
      </c>
      <c r="AX11" s="48">
        <v>141151.407</v>
      </c>
      <c r="AY11" s="48">
        <f>+'c2 A y B'!Q13</f>
        <v>144083.854</v>
      </c>
      <c r="AZ11" s="48">
        <f>+'c2 A y B'!R13</f>
        <v>165769.076</v>
      </c>
      <c r="BA11" s="115">
        <f t="shared" si="2"/>
        <v>15.827089739653722</v>
      </c>
      <c r="BB11" s="115">
        <f t="shared" si="3"/>
        <v>3.0546928820462727</v>
      </c>
      <c r="BC11" s="115">
        <f t="shared" si="4"/>
        <v>-11.756268830414973</v>
      </c>
      <c r="BD11" s="115">
        <f t="shared" si="5"/>
        <v>4.436954808413529</v>
      </c>
      <c r="BE11" s="115">
        <f t="shared" si="6"/>
        <v>10.177424084479592</v>
      </c>
      <c r="BF11" s="115">
        <f t="shared" si="7"/>
        <v>8.267824420195048</v>
      </c>
      <c r="BG11" s="115">
        <f t="shared" si="8"/>
        <v>-3.1091832099755634</v>
      </c>
      <c r="BH11" s="115">
        <f t="shared" si="9"/>
        <v>9.526666203332246</v>
      </c>
      <c r="BI11" s="115">
        <f t="shared" si="10"/>
        <v>-9.7006576284132</v>
      </c>
      <c r="BJ11" s="115">
        <f t="shared" si="11"/>
        <v>16.05338008988777</v>
      </c>
      <c r="BK11" s="115">
        <f t="shared" si="12"/>
        <v>4.081611643090288</v>
      </c>
      <c r="BL11" s="115">
        <f t="shared" si="1"/>
        <v>-2.061424873786888</v>
      </c>
      <c r="BM11" s="115">
        <f t="shared" si="1"/>
        <v>-5.523063891713498</v>
      </c>
      <c r="BN11" s="115">
        <f t="shared" si="1"/>
        <v>-10.39936954793691</v>
      </c>
      <c r="BO11" s="115"/>
      <c r="BP11" s="115"/>
      <c r="BQ11" s="115"/>
    </row>
    <row r="12" spans="34:69" ht="15" customHeight="1">
      <c r="AH12" s="13" t="s">
        <v>100</v>
      </c>
      <c r="AI12" s="54">
        <v>108520.603</v>
      </c>
      <c r="AJ12" s="54">
        <v>118943.229</v>
      </c>
      <c r="AK12" s="54">
        <v>127108.46</v>
      </c>
      <c r="AL12" s="54">
        <v>112945.964</v>
      </c>
      <c r="AM12" s="54">
        <v>122872</v>
      </c>
      <c r="AN12" s="54">
        <v>125179.15</v>
      </c>
      <c r="AO12" s="55">
        <v>137145.486</v>
      </c>
      <c r="AP12" s="55">
        <v>132975.057</v>
      </c>
      <c r="AQ12" s="55">
        <v>148477.773</v>
      </c>
      <c r="AR12" s="48">
        <v>133450.617</v>
      </c>
      <c r="AS12" s="48">
        <v>145503.998</v>
      </c>
      <c r="AT12" s="48">
        <v>154440.62</v>
      </c>
      <c r="AU12" s="48">
        <v>155168.942</v>
      </c>
      <c r="AV12" s="48">
        <v>153731.929</v>
      </c>
      <c r="AW12" s="48">
        <v>150536.834</v>
      </c>
      <c r="AX12" s="48">
        <v>144966.493</v>
      </c>
      <c r="AY12" s="48">
        <f>+'c2 A y B'!Q14</f>
        <v>141165.902</v>
      </c>
      <c r="AZ12" s="48">
        <f>+'c2 A y B'!R14</f>
        <v>152666.258</v>
      </c>
      <c r="BA12" s="115">
        <f t="shared" si="2"/>
        <v>9.6042831608667</v>
      </c>
      <c r="BB12" s="115">
        <f t="shared" si="3"/>
        <v>6.8648136330652365</v>
      </c>
      <c r="BC12" s="115">
        <f t="shared" si="4"/>
        <v>-11.14205616211541</v>
      </c>
      <c r="BD12" s="115">
        <f t="shared" si="5"/>
        <v>8.78830517573872</v>
      </c>
      <c r="BE12" s="115">
        <f t="shared" si="6"/>
        <v>1.877685721726663</v>
      </c>
      <c r="BF12" s="115">
        <f t="shared" si="7"/>
        <v>9.55936831333335</v>
      </c>
      <c r="BG12" s="115">
        <f t="shared" si="8"/>
        <v>-3.0408795226406493</v>
      </c>
      <c r="BH12" s="115">
        <f t="shared" si="9"/>
        <v>11.65836386894723</v>
      </c>
      <c r="BI12" s="115">
        <f t="shared" si="10"/>
        <v>-10.120811820096465</v>
      </c>
      <c r="BJ12" s="115">
        <f t="shared" si="11"/>
        <v>9.032090874484311</v>
      </c>
      <c r="BK12" s="115">
        <f t="shared" si="12"/>
        <v>0.471587073400781</v>
      </c>
      <c r="BL12" s="115">
        <f t="shared" si="1"/>
        <v>-0.9260957647052925</v>
      </c>
      <c r="BM12" s="115">
        <f t="shared" si="1"/>
        <v>-2.078354848458319</v>
      </c>
      <c r="BN12" s="115">
        <f t="shared" si="1"/>
        <v>-3.7003176245888225</v>
      </c>
      <c r="BO12" s="115"/>
      <c r="BP12" s="115"/>
      <c r="BQ12" s="115"/>
    </row>
    <row r="13" spans="34:69" ht="15" customHeight="1">
      <c r="AH13" s="13" t="s">
        <v>101</v>
      </c>
      <c r="AI13" s="54">
        <v>99557.509</v>
      </c>
      <c r="AJ13" s="54">
        <v>110168.526</v>
      </c>
      <c r="AK13" s="54">
        <v>116258.746</v>
      </c>
      <c r="AL13" s="54">
        <v>103181.044</v>
      </c>
      <c r="AM13" s="55">
        <v>114623</v>
      </c>
      <c r="AN13" s="56">
        <v>113589.463</v>
      </c>
      <c r="AO13" s="55">
        <v>122744.596</v>
      </c>
      <c r="AP13" s="55">
        <v>124381.332</v>
      </c>
      <c r="AQ13" s="55">
        <v>136740.557</v>
      </c>
      <c r="AR13" s="48">
        <v>116900.231</v>
      </c>
      <c r="AS13" s="48">
        <v>125858.431</v>
      </c>
      <c r="AT13" s="48">
        <v>134966.518</v>
      </c>
      <c r="AU13" s="48">
        <v>131461</v>
      </c>
      <c r="AV13" s="48">
        <v>131927.426</v>
      </c>
      <c r="AW13" s="48">
        <v>129092.854</v>
      </c>
      <c r="AX13" s="48">
        <v>126736.589</v>
      </c>
      <c r="AY13" s="48">
        <f>+'c2 A y B'!Q15</f>
        <v>133044.136</v>
      </c>
      <c r="AZ13" s="48">
        <f>+'c2 A y B'!R15</f>
        <v>128384.3</v>
      </c>
      <c r="BA13" s="115">
        <f t="shared" si="2"/>
        <v>10.658178480540315</v>
      </c>
      <c r="BB13" s="115">
        <f t="shared" si="3"/>
        <v>5.528094294372243</v>
      </c>
      <c r="BC13" s="115">
        <f t="shared" si="4"/>
        <v>-11.248789832981688</v>
      </c>
      <c r="BD13" s="115">
        <f t="shared" si="5"/>
        <v>11.089203555645355</v>
      </c>
      <c r="BE13" s="115">
        <f t="shared" si="6"/>
        <v>-0.9016837807420797</v>
      </c>
      <c r="BF13" s="115">
        <f t="shared" si="7"/>
        <v>8.0598435437625</v>
      </c>
      <c r="BG13" s="115">
        <f t="shared" si="8"/>
        <v>1.3334485210249047</v>
      </c>
      <c r="BH13" s="115">
        <f t="shared" si="9"/>
        <v>9.936559450898951</v>
      </c>
      <c r="BI13" s="115">
        <f t="shared" si="10"/>
        <v>-14.509467004730714</v>
      </c>
      <c r="BJ13" s="115">
        <f t="shared" si="11"/>
        <v>7.663115738411164</v>
      </c>
      <c r="BK13" s="115">
        <f t="shared" si="12"/>
        <v>-2.5973241748742493</v>
      </c>
      <c r="BL13" s="115">
        <f t="shared" si="1"/>
        <v>0.3548018043374235</v>
      </c>
      <c r="BM13" s="115">
        <f t="shared" si="1"/>
        <v>-2.1485843284776873</v>
      </c>
      <c r="BN13" s="115">
        <f t="shared" si="1"/>
        <v>-1.8252482046759888</v>
      </c>
      <c r="BO13" s="115"/>
      <c r="BP13" s="115"/>
      <c r="BQ13" s="115"/>
    </row>
    <row r="14" spans="34:69" ht="15" customHeight="1">
      <c r="AH14" s="13" t="s">
        <v>102</v>
      </c>
      <c r="AI14" s="54">
        <v>101023.056</v>
      </c>
      <c r="AJ14" s="54">
        <v>112624.085</v>
      </c>
      <c r="AK14" s="54">
        <v>116566.75399999999</v>
      </c>
      <c r="AL14" s="56">
        <v>109201.422</v>
      </c>
      <c r="AM14" s="55">
        <v>116286</v>
      </c>
      <c r="AN14" s="56">
        <v>118542.413</v>
      </c>
      <c r="AO14" s="55">
        <v>125682.844</v>
      </c>
      <c r="AP14" s="55">
        <v>126210.14</v>
      </c>
      <c r="AQ14" s="55">
        <v>135343.189</v>
      </c>
      <c r="AR14" s="48">
        <v>114883.465</v>
      </c>
      <c r="AS14" s="48">
        <v>122699.80200000001</v>
      </c>
      <c r="AT14" s="48">
        <v>130899.913</v>
      </c>
      <c r="AU14" s="48">
        <v>128727.418</v>
      </c>
      <c r="AV14" s="48">
        <v>129918.201</v>
      </c>
      <c r="AW14" s="48">
        <v>129953.484</v>
      </c>
      <c r="AX14" s="48">
        <v>122817.343</v>
      </c>
      <c r="AY14" s="48">
        <f>+'c2 A y B'!Q16</f>
        <v>131636.462</v>
      </c>
      <c r="AZ14" s="48">
        <f>+'c2 A y B'!R16</f>
        <v>126634.837</v>
      </c>
      <c r="BA14" s="115">
        <f t="shared" si="2"/>
        <v>11.483545894711412</v>
      </c>
      <c r="BB14" s="115">
        <f t="shared" si="3"/>
        <v>3.5007334354813846</v>
      </c>
      <c r="BC14" s="115">
        <f t="shared" si="4"/>
        <v>-6.318552886871998</v>
      </c>
      <c r="BD14" s="115">
        <f t="shared" si="5"/>
        <v>6.4876243095076225</v>
      </c>
      <c r="BE14" s="115">
        <f t="shared" si="6"/>
        <v>1.9403995321878753</v>
      </c>
      <c r="BF14" s="115">
        <f t="shared" si="7"/>
        <v>6.02352425540722</v>
      </c>
      <c r="BG14" s="115">
        <f t="shared" si="8"/>
        <v>0.41954493009404015</v>
      </c>
      <c r="BH14" s="115">
        <f t="shared" si="9"/>
        <v>7.236382908694994</v>
      </c>
      <c r="BI14" s="115">
        <f t="shared" si="10"/>
        <v>-15.116921768409064</v>
      </c>
      <c r="BJ14" s="115">
        <f t="shared" si="11"/>
        <v>6.8037093066439125</v>
      </c>
      <c r="BK14" s="115">
        <f t="shared" si="12"/>
        <v>-1.659661148896252</v>
      </c>
      <c r="BL14" s="115">
        <f t="shared" si="1"/>
        <v>0.9250422470215236</v>
      </c>
      <c r="BM14" s="115">
        <f t="shared" si="1"/>
        <v>0.027157857581472378</v>
      </c>
      <c r="BN14" s="115">
        <f t="shared" si="1"/>
        <v>-5.491304103859196</v>
      </c>
      <c r="BO14" s="115"/>
      <c r="BP14" s="115"/>
      <c r="BQ14" s="115"/>
    </row>
    <row r="15" spans="34:69" ht="15" customHeight="1">
      <c r="AH15" s="13" t="s">
        <v>103</v>
      </c>
      <c r="AI15" s="54">
        <v>105297.735</v>
      </c>
      <c r="AJ15" s="54">
        <v>119600.978</v>
      </c>
      <c r="AK15" s="54">
        <v>122685.886</v>
      </c>
      <c r="AL15" s="56">
        <v>116002.721</v>
      </c>
      <c r="AM15" s="55">
        <v>126704</v>
      </c>
      <c r="AN15" s="56">
        <v>122679.977</v>
      </c>
      <c r="AO15" s="55">
        <v>129615.703</v>
      </c>
      <c r="AP15" s="55">
        <v>130518.405</v>
      </c>
      <c r="AQ15" s="55">
        <v>141546.522</v>
      </c>
      <c r="AR15" s="48">
        <v>122358.718</v>
      </c>
      <c r="AS15" s="48">
        <v>132444.179</v>
      </c>
      <c r="AT15" s="48">
        <v>141733.957</v>
      </c>
      <c r="AU15" s="214">
        <v>145125.564</v>
      </c>
      <c r="AV15" s="214">
        <v>146454.421</v>
      </c>
      <c r="AW15" s="214">
        <v>149680.66</v>
      </c>
      <c r="AX15" s="214">
        <v>139869.274</v>
      </c>
      <c r="AY15" s="48">
        <f>+'c2 A y B'!Q17</f>
        <v>150213.203</v>
      </c>
      <c r="AZ15" s="48">
        <f>+'c2 A y B'!R17</f>
        <v>146986.794</v>
      </c>
      <c r="BA15" s="115">
        <f t="shared" si="2"/>
        <v>13.583618868914904</v>
      </c>
      <c r="BB15" s="115">
        <f t="shared" si="3"/>
        <v>2.579333423176511</v>
      </c>
      <c r="BC15" s="115">
        <f t="shared" si="4"/>
        <v>-5.447378845191686</v>
      </c>
      <c r="BD15" s="115">
        <f t="shared" si="5"/>
        <v>9.225024126804747</v>
      </c>
      <c r="BE15" s="115">
        <f t="shared" si="6"/>
        <v>-3.1759242012880384</v>
      </c>
      <c r="BF15" s="115">
        <f t="shared" si="7"/>
        <v>5.653511004489342</v>
      </c>
      <c r="BG15" s="115">
        <f t="shared" si="8"/>
        <v>0.6964449361509972</v>
      </c>
      <c r="BH15" s="115">
        <f t="shared" si="9"/>
        <v>8.44947270080414</v>
      </c>
      <c r="BI15" s="115">
        <f t="shared" si="10"/>
        <v>-13.555828662466185</v>
      </c>
      <c r="BJ15" s="115">
        <f t="shared" si="11"/>
        <v>8.24253568920199</v>
      </c>
      <c r="BK15" s="115">
        <f t="shared" si="12"/>
        <v>2.3929389059532236</v>
      </c>
      <c r="BL15" s="115">
        <f t="shared" si="1"/>
        <v>0.915660179622102</v>
      </c>
      <c r="BM15" s="115">
        <f t="shared" si="1"/>
        <v>2.202896285391076</v>
      </c>
      <c r="BN15" s="115">
        <f t="shared" si="1"/>
        <v>-6.5548789001865675</v>
      </c>
      <c r="BO15" s="115"/>
      <c r="BP15" s="115"/>
      <c r="BQ15" s="115"/>
    </row>
    <row r="16" spans="34:69" ht="15" customHeight="1">
      <c r="AH16" s="13" t="s">
        <v>104</v>
      </c>
      <c r="AI16" s="54">
        <v>116789.539</v>
      </c>
      <c r="AJ16" s="54">
        <v>133957.801</v>
      </c>
      <c r="AK16" s="54">
        <v>135442.05800000002</v>
      </c>
      <c r="AL16" s="54">
        <v>130022.184</v>
      </c>
      <c r="AM16" s="55">
        <v>142493</v>
      </c>
      <c r="AN16" s="56">
        <v>139341.458</v>
      </c>
      <c r="AO16" s="55">
        <v>143728.923</v>
      </c>
      <c r="AP16" s="55">
        <v>148616.99599999998</v>
      </c>
      <c r="AQ16" s="55">
        <v>159439.877</v>
      </c>
      <c r="AR16" s="48">
        <v>144576.147</v>
      </c>
      <c r="AS16" s="48">
        <v>159101.288</v>
      </c>
      <c r="AT16" s="48">
        <v>164970.49</v>
      </c>
      <c r="AU16" s="48">
        <v>175782.131</v>
      </c>
      <c r="AV16" s="48">
        <v>173049.778</v>
      </c>
      <c r="AW16" s="48">
        <v>183896.846</v>
      </c>
      <c r="AX16" s="48">
        <v>173728.755</v>
      </c>
      <c r="AY16" s="48">
        <f>+'c2 A y B'!Q18</f>
        <v>187872.008</v>
      </c>
      <c r="AZ16" s="48"/>
      <c r="BA16" s="115">
        <f t="shared" si="2"/>
        <v>14.700171048710109</v>
      </c>
      <c r="BB16" s="115">
        <f t="shared" si="3"/>
        <v>1.108003407729874</v>
      </c>
      <c r="BC16" s="115">
        <f t="shared" si="4"/>
        <v>-4.001618167969678</v>
      </c>
      <c r="BD16" s="115">
        <f t="shared" si="5"/>
        <v>9.591298666387571</v>
      </c>
      <c r="BE16" s="115">
        <f t="shared" si="6"/>
        <v>-2.211717066803276</v>
      </c>
      <c r="BF16" s="115">
        <f t="shared" si="7"/>
        <v>3.1487147206397115</v>
      </c>
      <c r="BG16" s="115">
        <f t="shared" si="8"/>
        <v>3.400897257123381</v>
      </c>
      <c r="BH16" s="115">
        <f t="shared" si="9"/>
        <v>7.28239790286167</v>
      </c>
      <c r="BI16" s="115">
        <f t="shared" si="10"/>
        <v>-9.32246705132619</v>
      </c>
      <c r="BJ16" s="115">
        <f t="shared" si="11"/>
        <v>10.046706390646865</v>
      </c>
      <c r="BK16" s="115">
        <f t="shared" si="12"/>
        <v>6.553681813032131</v>
      </c>
      <c r="BL16" s="115">
        <f t="shared" si="1"/>
        <v>-1.554397471720259</v>
      </c>
      <c r="BM16" s="115">
        <f t="shared" si="1"/>
        <v>6.268177934328234</v>
      </c>
      <c r="BN16" s="115">
        <f t="shared" si="1"/>
        <v>-5.529236211044086</v>
      </c>
      <c r="BO16" s="115"/>
      <c r="BP16" s="115"/>
      <c r="BQ16" s="115"/>
    </row>
    <row r="17" spans="34:69" ht="15" customHeight="1">
      <c r="AH17" s="13" t="s">
        <v>105</v>
      </c>
      <c r="AI17" s="54">
        <v>148394.881</v>
      </c>
      <c r="AJ17" s="54">
        <v>168960.54</v>
      </c>
      <c r="AK17" s="54">
        <v>153500.902</v>
      </c>
      <c r="AL17" s="54">
        <v>159538.439</v>
      </c>
      <c r="AM17" s="54">
        <v>174353.051</v>
      </c>
      <c r="AN17" s="54">
        <v>175013.95</v>
      </c>
      <c r="AO17" s="55">
        <v>175760.812</v>
      </c>
      <c r="AP17" s="55">
        <v>189809.427</v>
      </c>
      <c r="AQ17" s="55">
        <v>200440.893</v>
      </c>
      <c r="AR17" s="48">
        <v>180922.337</v>
      </c>
      <c r="AS17" s="48">
        <v>205180.913</v>
      </c>
      <c r="AT17" s="48">
        <v>209412.488</v>
      </c>
      <c r="AU17" s="48">
        <v>218047.68</v>
      </c>
      <c r="AV17" s="48">
        <v>221735.213</v>
      </c>
      <c r="AW17" s="48">
        <v>224250.617</v>
      </c>
      <c r="AX17" s="48">
        <v>215925.913</v>
      </c>
      <c r="AY17" s="48">
        <f>+'c2 A y B'!Q19</f>
        <v>226490.45</v>
      </c>
      <c r="AZ17" s="48"/>
      <c r="BA17" s="115">
        <f t="shared" si="2"/>
        <v>13.858738833450746</v>
      </c>
      <c r="BB17" s="115">
        <f t="shared" si="3"/>
        <v>-9.14985120194337</v>
      </c>
      <c r="BC17" s="115">
        <f t="shared" si="4"/>
        <v>3.9332257474291588</v>
      </c>
      <c r="BD17" s="115">
        <f t="shared" si="5"/>
        <v>9.285920116091884</v>
      </c>
      <c r="BE17" s="115">
        <f t="shared" si="6"/>
        <v>0.3790578921386345</v>
      </c>
      <c r="BF17" s="115">
        <f t="shared" si="7"/>
        <v>0.42674426809976573</v>
      </c>
      <c r="BG17" s="115">
        <f t="shared" si="8"/>
        <v>7.993030323505779</v>
      </c>
      <c r="BH17" s="115">
        <f t="shared" si="9"/>
        <v>5.6011264393101</v>
      </c>
      <c r="BI17" s="115">
        <f t="shared" si="10"/>
        <v>-9.737811335733781</v>
      </c>
      <c r="BJ17" s="115">
        <f t="shared" si="11"/>
        <v>13.4082813666065</v>
      </c>
      <c r="BK17" s="115">
        <f t="shared" si="12"/>
        <v>4.123532499169769</v>
      </c>
      <c r="BL17" s="115">
        <f t="shared" si="1"/>
        <v>1.6911590162298484</v>
      </c>
      <c r="BM17" s="115">
        <f t="shared" si="1"/>
        <v>1.1344179239586971</v>
      </c>
      <c r="BN17" s="115">
        <f t="shared" si="1"/>
        <v>-3.7122323725869655</v>
      </c>
      <c r="BO17" s="115"/>
      <c r="BP17" s="115"/>
      <c r="BQ17" s="115"/>
    </row>
    <row r="18" spans="34:69" ht="15" customHeight="1">
      <c r="AH18" s="13" t="s">
        <v>106</v>
      </c>
      <c r="AI18" s="54">
        <v>160060.024</v>
      </c>
      <c r="AJ18" s="54">
        <v>175653.101</v>
      </c>
      <c r="AK18" s="54">
        <v>162188.381</v>
      </c>
      <c r="AL18" s="54">
        <v>167774</v>
      </c>
      <c r="AM18" s="55">
        <v>178950</v>
      </c>
      <c r="AN18" s="55">
        <v>185046.495</v>
      </c>
      <c r="AO18" s="55">
        <v>186625.883</v>
      </c>
      <c r="AP18" s="55">
        <v>203875.09100000001</v>
      </c>
      <c r="AQ18" s="55">
        <v>205818.526</v>
      </c>
      <c r="AR18" s="48">
        <v>188253.84</v>
      </c>
      <c r="AS18" s="48">
        <v>216547.174</v>
      </c>
      <c r="AT18" s="48">
        <v>224032.4</v>
      </c>
      <c r="AU18" s="48">
        <v>227096</v>
      </c>
      <c r="AV18" s="48">
        <v>232321.157</v>
      </c>
      <c r="AW18" s="48">
        <v>234970.924</v>
      </c>
      <c r="AX18" s="48">
        <v>226033.945</v>
      </c>
      <c r="AY18" s="48">
        <f>+'c2 A y B'!Q20</f>
        <v>232604.029</v>
      </c>
      <c r="AZ18" s="48"/>
      <c r="BA18" s="115">
        <f t="shared" si="2"/>
        <v>9.742018406794696</v>
      </c>
      <c r="BB18" s="115">
        <f t="shared" si="3"/>
        <v>-7.665517957465495</v>
      </c>
      <c r="BC18" s="115">
        <f t="shared" si="4"/>
        <v>3.4439082291597645</v>
      </c>
      <c r="BD18" s="115">
        <f t="shared" si="5"/>
        <v>6.661342043463225</v>
      </c>
      <c r="BE18" s="115">
        <f t="shared" si="6"/>
        <v>3.4068147527242187</v>
      </c>
      <c r="BF18" s="115">
        <f t="shared" si="7"/>
        <v>0.8535087357369298</v>
      </c>
      <c r="BG18" s="115">
        <f t="shared" si="8"/>
        <v>9.242666516948251</v>
      </c>
      <c r="BH18" s="115">
        <f t="shared" si="9"/>
        <v>0.9532478884338058</v>
      </c>
      <c r="BI18" s="115">
        <f t="shared" si="10"/>
        <v>-8.534064615738245</v>
      </c>
      <c r="BJ18" s="115">
        <f t="shared" si="11"/>
        <v>15.029352920503513</v>
      </c>
      <c r="BK18" s="115">
        <f t="shared" si="12"/>
        <v>1.3674807751021811</v>
      </c>
      <c r="BL18" s="115">
        <f t="shared" si="1"/>
        <v>2.300858227357594</v>
      </c>
      <c r="BM18" s="115">
        <f t="shared" si="1"/>
        <v>1.1405620711504971</v>
      </c>
      <c r="BN18" s="115">
        <f t="shared" si="1"/>
        <v>-3.8034403780103365</v>
      </c>
      <c r="BO18" s="115"/>
      <c r="BP18" s="115"/>
      <c r="BQ18" s="115"/>
    </row>
    <row r="19" spans="34:69" ht="15" customHeight="1">
      <c r="AH19" s="13" t="s">
        <v>107</v>
      </c>
      <c r="AI19" s="54">
        <v>160161.01</v>
      </c>
      <c r="AJ19" s="54">
        <v>176072.244</v>
      </c>
      <c r="AK19" s="54">
        <v>163890.584</v>
      </c>
      <c r="AL19" s="54">
        <v>168482.7</v>
      </c>
      <c r="AM19" s="55">
        <v>181102.734</v>
      </c>
      <c r="AN19" s="55">
        <v>186330.019</v>
      </c>
      <c r="AO19" s="55">
        <v>189949.186</v>
      </c>
      <c r="AP19" s="55">
        <v>213074.94</v>
      </c>
      <c r="AQ19" s="55">
        <v>195557.032</v>
      </c>
      <c r="AR19" s="48">
        <v>197132</v>
      </c>
      <c r="AS19" s="48">
        <v>222959.32000000004</v>
      </c>
      <c r="AT19" s="48">
        <v>222945.483</v>
      </c>
      <c r="AU19" s="48">
        <v>223792.047</v>
      </c>
      <c r="AV19" s="48">
        <v>229645.53</v>
      </c>
      <c r="AW19" s="48">
        <v>235715.979</v>
      </c>
      <c r="AX19" s="48">
        <v>221820.241</v>
      </c>
      <c r="AY19" s="48">
        <f>+'c2 A y B'!Q21</f>
        <v>228810.44</v>
      </c>
      <c r="AZ19" s="48"/>
      <c r="BA19" s="115">
        <f t="shared" si="2"/>
        <v>9.934524014302859</v>
      </c>
      <c r="BB19" s="115">
        <f t="shared" si="3"/>
        <v>-6.918557816528992</v>
      </c>
      <c r="BC19" s="115">
        <f t="shared" si="4"/>
        <v>2.801940104136791</v>
      </c>
      <c r="BD19" s="115">
        <f t="shared" si="5"/>
        <v>7.490403465756423</v>
      </c>
      <c r="BE19" s="115">
        <f t="shared" si="6"/>
        <v>2.8863644874626893</v>
      </c>
      <c r="BF19" s="115">
        <f t="shared" si="7"/>
        <v>1.9423424198759864</v>
      </c>
      <c r="BG19" s="115">
        <f t="shared" si="8"/>
        <v>12.174705502554772</v>
      </c>
      <c r="BH19" s="115">
        <f t="shared" si="9"/>
        <v>-8.22147738255845</v>
      </c>
      <c r="BI19" s="115">
        <f t="shared" si="10"/>
        <v>0.8053752830529781</v>
      </c>
      <c r="BJ19" s="115">
        <f t="shared" si="11"/>
        <v>13.101536026621785</v>
      </c>
      <c r="BK19" s="115">
        <f t="shared" si="12"/>
        <v>0.3797179420764518</v>
      </c>
      <c r="BL19" s="115">
        <f t="shared" si="1"/>
        <v>2.6155902671554765</v>
      </c>
      <c r="BM19" s="115">
        <f t="shared" si="1"/>
        <v>2.6433995906647967</v>
      </c>
      <c r="BN19" s="115">
        <f t="shared" si="1"/>
        <v>-5.89511922736472</v>
      </c>
      <c r="BO19" s="115"/>
      <c r="BP19" s="115"/>
      <c r="BQ19" s="115"/>
    </row>
    <row r="20" spans="34:69" ht="15" customHeight="1">
      <c r="AH20" s="12"/>
      <c r="AI20" s="56">
        <f>SUM(AI8:AI19)</f>
        <v>1447213.0089999998</v>
      </c>
      <c r="AJ20" s="56">
        <f aca="true" t="shared" si="13" ref="AJ20:AQ20">SUM(AJ8:AJ19)</f>
        <v>1636818.297</v>
      </c>
      <c r="AK20" s="56">
        <f t="shared" si="13"/>
        <v>1605391.798</v>
      </c>
      <c r="AL20" s="56">
        <f t="shared" si="13"/>
        <v>1563168.693</v>
      </c>
      <c r="AM20" s="56">
        <f t="shared" si="13"/>
        <v>1676480.751</v>
      </c>
      <c r="AN20" s="56">
        <f t="shared" si="13"/>
        <v>1723253.4920000003</v>
      </c>
      <c r="AO20" s="56">
        <f t="shared" si="13"/>
        <v>1818115.7049999998</v>
      </c>
      <c r="AP20" s="56">
        <f t="shared" si="13"/>
        <v>1874650.275</v>
      </c>
      <c r="AQ20" s="56">
        <f t="shared" si="13"/>
        <v>1971626.5390000003</v>
      </c>
      <c r="AR20" s="56">
        <f aca="true" t="shared" si="14" ref="AR20:AY20">SUM(AR8:AR19)</f>
        <v>1772670.122</v>
      </c>
      <c r="AS20" s="56">
        <f t="shared" si="14"/>
        <v>2002667.717</v>
      </c>
      <c r="AT20" s="56">
        <f t="shared" si="14"/>
        <v>2103738.538</v>
      </c>
      <c r="AU20" s="56">
        <f t="shared" si="14"/>
        <v>2119080.568</v>
      </c>
      <c r="AV20" s="56">
        <f t="shared" si="14"/>
        <v>2149151.8359999997</v>
      </c>
      <c r="AW20" s="56">
        <f t="shared" si="14"/>
        <v>2148729.02</v>
      </c>
      <c r="AX20" s="56">
        <f t="shared" si="14"/>
        <v>2028825.0520000001</v>
      </c>
      <c r="AY20" s="56">
        <f t="shared" si="14"/>
        <v>2116451.504</v>
      </c>
      <c r="AZ20" s="56"/>
      <c r="BA20" s="115">
        <f t="shared" si="2"/>
        <v>13.101408487960885</v>
      </c>
      <c r="BB20" s="115">
        <f t="shared" si="3"/>
        <v>-1.9199748107410208</v>
      </c>
      <c r="BC20" s="115">
        <f t="shared" si="4"/>
        <v>-2.6300810215052595</v>
      </c>
      <c r="BD20" s="115">
        <f t="shared" si="5"/>
        <v>7.248869460309737</v>
      </c>
      <c r="BE20" s="115">
        <f t="shared" si="6"/>
        <v>2.789936059337461</v>
      </c>
      <c r="BF20" s="115">
        <f t="shared" si="7"/>
        <v>5.504832193312592</v>
      </c>
      <c r="BG20" s="115">
        <f t="shared" si="8"/>
        <v>3.109514418940673</v>
      </c>
      <c r="BH20" s="115">
        <f t="shared" si="9"/>
        <v>5.173032287315582</v>
      </c>
      <c r="BI20" s="115">
        <f t="shared" si="10"/>
        <v>-10.090978847389131</v>
      </c>
      <c r="BJ20" s="115">
        <f t="shared" si="11"/>
        <v>12.974641595499282</v>
      </c>
      <c r="BK20" s="115">
        <f t="shared" si="12"/>
        <v>0.7292745615900209</v>
      </c>
      <c r="BL20" s="115">
        <f t="shared" si="1"/>
        <v>1.4190714810046634</v>
      </c>
      <c r="BM20" s="115">
        <f t="shared" si="1"/>
        <v>-0.019673621608173875</v>
      </c>
      <c r="BN20" s="115">
        <f t="shared" si="1"/>
        <v>-5.580227515147529</v>
      </c>
      <c r="BO20" s="115"/>
      <c r="BP20" s="115"/>
      <c r="BQ20" s="115"/>
    </row>
    <row r="21" spans="34:63" ht="15" customHeight="1">
      <c r="AH21" s="12"/>
      <c r="AI21" s="56"/>
      <c r="AJ21" s="56"/>
      <c r="AK21" s="57"/>
      <c r="AL21" s="57"/>
      <c r="AM21" s="57"/>
      <c r="BK21" s="115"/>
    </row>
    <row r="22" spans="34:63" ht="15" customHeight="1">
      <c r="AH22" s="11" t="s">
        <v>109</v>
      </c>
      <c r="BK22" s="115"/>
    </row>
    <row r="23" ht="15" customHeight="1">
      <c r="BK23" s="115"/>
    </row>
    <row r="25" spans="34:40" ht="12">
      <c r="AH25" s="487" t="s">
        <v>108</v>
      </c>
      <c r="AI25" s="487"/>
      <c r="AJ25" s="487"/>
      <c r="AK25" s="487"/>
      <c r="AL25" s="487"/>
      <c r="AM25" s="487"/>
      <c r="AN25" s="487"/>
    </row>
    <row r="26" spans="34:52" ht="12">
      <c r="AH26" s="50"/>
      <c r="AI26" s="51">
        <v>2000</v>
      </c>
      <c r="AJ26" s="51">
        <v>2001</v>
      </c>
      <c r="AK26" s="51">
        <v>2002</v>
      </c>
      <c r="AL26" s="51">
        <v>2003</v>
      </c>
      <c r="AM26" s="51">
        <v>2004</v>
      </c>
      <c r="AN26" s="52">
        <v>2005</v>
      </c>
      <c r="AO26" s="52">
        <v>2006</v>
      </c>
      <c r="AP26" s="52">
        <v>2007</v>
      </c>
      <c r="AQ26" s="53">
        <v>2008</v>
      </c>
      <c r="AR26" s="11">
        <v>2009</v>
      </c>
      <c r="AS26" s="11">
        <v>2010</v>
      </c>
      <c r="AT26" s="11">
        <v>2011</v>
      </c>
      <c r="AU26" s="11">
        <v>2012</v>
      </c>
      <c r="AV26" s="11">
        <v>2013</v>
      </c>
      <c r="AW26" s="11">
        <v>2014</v>
      </c>
      <c r="AX26" s="11">
        <v>2015</v>
      </c>
      <c r="AY26" s="11">
        <v>2016</v>
      </c>
      <c r="AZ26" s="11">
        <v>2017</v>
      </c>
    </row>
    <row r="27" spans="34:52" ht="12">
      <c r="AH27" s="13" t="s">
        <v>96</v>
      </c>
      <c r="AI27" s="54">
        <v>127505.473</v>
      </c>
      <c r="AJ27" s="54">
        <v>145645.417</v>
      </c>
      <c r="AK27" s="54">
        <v>149680.733</v>
      </c>
      <c r="AL27" s="54">
        <v>146598.23200000002</v>
      </c>
      <c r="AM27" s="55">
        <v>155689</v>
      </c>
      <c r="AN27" s="55">
        <v>165495.635</v>
      </c>
      <c r="AO27" s="56">
        <v>173593.749</v>
      </c>
      <c r="AP27" s="55">
        <v>176127.758</v>
      </c>
      <c r="AQ27" s="55">
        <v>193539.637</v>
      </c>
      <c r="AR27" s="48">
        <v>166371.121</v>
      </c>
      <c r="AS27" s="48">
        <v>191072.613</v>
      </c>
      <c r="AT27" s="48">
        <v>206708.054</v>
      </c>
      <c r="AU27" s="209">
        <v>196314.919</v>
      </c>
      <c r="AV27" s="209">
        <v>211487.979</v>
      </c>
      <c r="AW27" s="209">
        <v>203922.569</v>
      </c>
      <c r="AX27" s="209">
        <v>206584.867</v>
      </c>
      <c r="AY27" s="48">
        <v>198787.693</v>
      </c>
      <c r="AZ27" s="48">
        <v>198216</v>
      </c>
    </row>
    <row r="28" spans="34:52" ht="12">
      <c r="AH28" s="13" t="s">
        <v>97</v>
      </c>
      <c r="AI28" s="54">
        <v>101495.536</v>
      </c>
      <c r="AJ28" s="54">
        <v>122157.653</v>
      </c>
      <c r="AK28" s="54">
        <v>112206.066</v>
      </c>
      <c r="AL28" s="54">
        <v>117303.06099999999</v>
      </c>
      <c r="AM28" s="55">
        <v>124145.935</v>
      </c>
      <c r="AN28" s="55">
        <v>130710.897</v>
      </c>
      <c r="AO28" s="55">
        <v>145112.392</v>
      </c>
      <c r="AP28" s="55">
        <v>142560.762</v>
      </c>
      <c r="AQ28" s="55">
        <v>153476.457</v>
      </c>
      <c r="AR28" s="48">
        <v>130995.745</v>
      </c>
      <c r="AS28" s="48">
        <v>156867.635</v>
      </c>
      <c r="AT28" s="48">
        <v>172534.69</v>
      </c>
      <c r="AU28" s="48">
        <v>167974.616</v>
      </c>
      <c r="AV28" s="48">
        <v>170312.031</v>
      </c>
      <c r="AW28" s="48">
        <v>173165.664</v>
      </c>
      <c r="AX28" s="48">
        <v>156987.804</v>
      </c>
      <c r="AY28" s="48">
        <v>155800.603</v>
      </c>
      <c r="AZ28" s="48">
        <v>158891.75</v>
      </c>
    </row>
    <row r="29" spans="34:52" ht="12">
      <c r="AH29" s="13" t="s">
        <v>98</v>
      </c>
      <c r="AI29" s="54">
        <v>111147.033</v>
      </c>
      <c r="AJ29" s="54">
        <v>128797.88</v>
      </c>
      <c r="AK29" s="54">
        <v>117831.331</v>
      </c>
      <c r="AL29" s="54">
        <v>119138.803</v>
      </c>
      <c r="AM29" s="54">
        <v>121269.031</v>
      </c>
      <c r="AN29" s="54">
        <v>131322.387</v>
      </c>
      <c r="AO29" s="55">
        <v>147406.175</v>
      </c>
      <c r="AP29" s="55">
        <v>150126.58500000002</v>
      </c>
      <c r="AQ29" s="55">
        <v>151880.419</v>
      </c>
      <c r="AR29" s="48">
        <v>141949.695</v>
      </c>
      <c r="AS29" s="48">
        <v>167903.968</v>
      </c>
      <c r="AT29" s="48">
        <v>177517.559</v>
      </c>
      <c r="AU29" s="48">
        <v>179337.333</v>
      </c>
      <c r="AV29" s="48">
        <v>181824.889</v>
      </c>
      <c r="AW29" s="48">
        <v>176008.645</v>
      </c>
      <c r="AX29" s="48">
        <v>152202.421</v>
      </c>
      <c r="AY29" s="48">
        <v>153602.449</v>
      </c>
      <c r="AZ29" s="48">
        <v>166183.64</v>
      </c>
    </row>
    <row r="30" spans="34:52" ht="12">
      <c r="AH30" s="13" t="s">
        <v>99</v>
      </c>
      <c r="AI30" s="54">
        <v>107260.61</v>
      </c>
      <c r="AJ30" s="54">
        <v>124236.843</v>
      </c>
      <c r="AK30" s="54">
        <v>128031.897</v>
      </c>
      <c r="AL30" s="54">
        <v>112980.12299999999</v>
      </c>
      <c r="AM30" s="55">
        <v>117993</v>
      </c>
      <c r="AN30" s="56">
        <v>130001.648</v>
      </c>
      <c r="AO30" s="55">
        <v>140749.956</v>
      </c>
      <c r="AP30" s="55">
        <v>136373.782</v>
      </c>
      <c r="AQ30" s="55">
        <v>149365.657</v>
      </c>
      <c r="AR30" s="48">
        <v>134876.206</v>
      </c>
      <c r="AS30" s="48">
        <v>156528.396</v>
      </c>
      <c r="AT30" s="48">
        <v>163576.366</v>
      </c>
      <c r="AU30" s="48">
        <v>170252.918</v>
      </c>
      <c r="AV30" s="48">
        <v>166743.282</v>
      </c>
      <c r="AW30" s="48">
        <v>157533.944</v>
      </c>
      <c r="AX30" s="48">
        <v>141151.407</v>
      </c>
      <c r="AY30" s="48">
        <v>135524.079</v>
      </c>
      <c r="AZ30" s="48">
        <v>155500.468</v>
      </c>
    </row>
    <row r="31" spans="34:52" ht="12">
      <c r="AH31" s="13" t="s">
        <v>100</v>
      </c>
      <c r="AI31" s="54">
        <v>108520.603</v>
      </c>
      <c r="AJ31" s="54">
        <v>118943.229</v>
      </c>
      <c r="AK31" s="54">
        <v>127108.46</v>
      </c>
      <c r="AL31" s="54">
        <v>112945.964</v>
      </c>
      <c r="AM31" s="54">
        <v>122872</v>
      </c>
      <c r="AN31" s="54">
        <v>125179.15</v>
      </c>
      <c r="AO31" s="55">
        <v>137145.486</v>
      </c>
      <c r="AP31" s="55">
        <v>132975.057</v>
      </c>
      <c r="AQ31" s="55">
        <v>148477.773</v>
      </c>
      <c r="AR31" s="48">
        <v>133450.617</v>
      </c>
      <c r="AS31" s="48">
        <v>145503.998</v>
      </c>
      <c r="AT31" s="48">
        <v>154440.62</v>
      </c>
      <c r="AU31" s="48">
        <v>155168.942</v>
      </c>
      <c r="AV31" s="48">
        <v>153731.929</v>
      </c>
      <c r="AW31" s="48">
        <v>150536.834</v>
      </c>
      <c r="AX31" s="48">
        <v>144966.493</v>
      </c>
      <c r="AY31" s="48">
        <v>132902.889</v>
      </c>
      <c r="AZ31" s="48">
        <v>142514.501</v>
      </c>
    </row>
    <row r="32" spans="34:52" ht="12">
      <c r="AH32" s="13" t="s">
        <v>101</v>
      </c>
      <c r="AI32" s="54">
        <v>99557.509</v>
      </c>
      <c r="AJ32" s="54">
        <v>110168.526</v>
      </c>
      <c r="AK32" s="54">
        <v>116258.746</v>
      </c>
      <c r="AL32" s="54">
        <v>103181.044</v>
      </c>
      <c r="AM32" s="55">
        <v>114623</v>
      </c>
      <c r="AN32" s="56">
        <v>113589.463</v>
      </c>
      <c r="AO32" s="55">
        <v>122744.596</v>
      </c>
      <c r="AP32" s="55">
        <v>124381.332</v>
      </c>
      <c r="AQ32" s="55">
        <v>136740.557</v>
      </c>
      <c r="AR32" s="48">
        <v>116900.231</v>
      </c>
      <c r="AS32" s="48">
        <v>125858.431</v>
      </c>
      <c r="AT32" s="48">
        <v>134966.518</v>
      </c>
      <c r="AU32" s="48">
        <v>131461</v>
      </c>
      <c r="AV32" s="48">
        <v>131927.426</v>
      </c>
      <c r="AW32" s="48">
        <v>129092.854</v>
      </c>
      <c r="AX32" s="48">
        <v>126736.589</v>
      </c>
      <c r="AY32" s="48">
        <v>124628.327</v>
      </c>
      <c r="AZ32" s="48">
        <v>119494.893</v>
      </c>
    </row>
    <row r="33" spans="34:52" ht="12">
      <c r="AH33" s="13" t="s">
        <v>102</v>
      </c>
      <c r="AI33" s="54">
        <v>101023.056</v>
      </c>
      <c r="AJ33" s="54">
        <v>112624.085</v>
      </c>
      <c r="AK33" s="54">
        <v>116566.75399999999</v>
      </c>
      <c r="AL33" s="56">
        <v>109201.422</v>
      </c>
      <c r="AM33" s="55">
        <v>116286</v>
      </c>
      <c r="AN33" s="56">
        <v>118542.413</v>
      </c>
      <c r="AO33" s="55">
        <v>125682.844</v>
      </c>
      <c r="AP33" s="55">
        <v>126210.14</v>
      </c>
      <c r="AQ33" s="55">
        <v>135343.189</v>
      </c>
      <c r="AR33" s="48">
        <v>114883.465</v>
      </c>
      <c r="AS33" s="48">
        <v>122699.80200000001</v>
      </c>
      <c r="AT33" s="48">
        <v>130899.913</v>
      </c>
      <c r="AU33" s="48">
        <v>128727.418</v>
      </c>
      <c r="AV33" s="48">
        <v>129918.201</v>
      </c>
      <c r="AW33" s="48">
        <v>129953.484</v>
      </c>
      <c r="AX33" s="48">
        <v>122817.343</v>
      </c>
      <c r="AY33" s="48">
        <v>123439.032</v>
      </c>
      <c r="AZ33" s="48">
        <f>+'c2 A y B'!R44</f>
        <v>118155.306</v>
      </c>
    </row>
    <row r="34" spans="34:52" ht="12">
      <c r="AH34" s="13" t="s">
        <v>103</v>
      </c>
      <c r="AI34" s="54">
        <v>105297.735</v>
      </c>
      <c r="AJ34" s="54">
        <v>119600.978</v>
      </c>
      <c r="AK34" s="54">
        <v>122685.886</v>
      </c>
      <c r="AL34" s="56">
        <v>116002.721</v>
      </c>
      <c r="AM34" s="55">
        <v>126704</v>
      </c>
      <c r="AN34" s="56">
        <v>122679.977</v>
      </c>
      <c r="AO34" s="55">
        <v>129615.703</v>
      </c>
      <c r="AP34" s="55">
        <v>130518.405</v>
      </c>
      <c r="AQ34" s="55">
        <v>141546.522</v>
      </c>
      <c r="AR34" s="48">
        <v>122358.718</v>
      </c>
      <c r="AS34" s="48">
        <v>132444.179</v>
      </c>
      <c r="AT34" s="48">
        <v>141733.957</v>
      </c>
      <c r="AU34" s="214">
        <v>145125.564</v>
      </c>
      <c r="AV34" s="214">
        <v>146454.421</v>
      </c>
      <c r="AW34" s="214">
        <v>149680.66</v>
      </c>
      <c r="AX34" s="214">
        <v>139869.274</v>
      </c>
      <c r="AY34" s="48">
        <v>141114.624</v>
      </c>
      <c r="AZ34" s="48">
        <f>+'c2 A y B'!R45</f>
        <v>138460.579</v>
      </c>
    </row>
    <row r="35" spans="34:52" ht="12">
      <c r="AH35" s="13" t="s">
        <v>104</v>
      </c>
      <c r="AI35" s="54">
        <v>116789.539</v>
      </c>
      <c r="AJ35" s="54">
        <v>133957.801</v>
      </c>
      <c r="AK35" s="54">
        <v>135442.05800000002</v>
      </c>
      <c r="AL35" s="54">
        <v>130022.184</v>
      </c>
      <c r="AM35" s="55">
        <v>142493</v>
      </c>
      <c r="AN35" s="56">
        <v>139341.458</v>
      </c>
      <c r="AO35" s="55">
        <v>143728.923</v>
      </c>
      <c r="AP35" s="55">
        <v>148616.99599999998</v>
      </c>
      <c r="AQ35" s="55">
        <v>159439.877</v>
      </c>
      <c r="AR35" s="48">
        <v>144576.147</v>
      </c>
      <c r="AS35" s="48">
        <v>159101.288</v>
      </c>
      <c r="AT35" s="48">
        <v>164970.49</v>
      </c>
      <c r="AU35" s="48">
        <v>175782.131</v>
      </c>
      <c r="AV35" s="48">
        <v>173049.778</v>
      </c>
      <c r="AW35" s="48">
        <v>183896.846</v>
      </c>
      <c r="AX35" s="48">
        <v>173728.755</v>
      </c>
      <c r="AY35" s="48">
        <v>176785.852</v>
      </c>
      <c r="AZ35" s="48"/>
    </row>
    <row r="36" spans="34:52" ht="12">
      <c r="AH36" s="13" t="s">
        <v>105</v>
      </c>
      <c r="AI36" s="54">
        <v>148394.881</v>
      </c>
      <c r="AJ36" s="54">
        <v>168960.54</v>
      </c>
      <c r="AK36" s="54">
        <v>153500.902</v>
      </c>
      <c r="AL36" s="54">
        <v>159538.439</v>
      </c>
      <c r="AM36" s="54">
        <v>174353.051</v>
      </c>
      <c r="AN36" s="54">
        <v>175013.95</v>
      </c>
      <c r="AO36" s="55">
        <v>175760.812</v>
      </c>
      <c r="AP36" s="55">
        <v>189809.427</v>
      </c>
      <c r="AQ36" s="55">
        <v>200440.893</v>
      </c>
      <c r="AR36" s="48">
        <v>180922.337</v>
      </c>
      <c r="AS36" s="48">
        <v>205180.913</v>
      </c>
      <c r="AT36" s="48">
        <v>209412.488</v>
      </c>
      <c r="AU36" s="48">
        <v>218047.68</v>
      </c>
      <c r="AV36" s="48">
        <v>221735.213</v>
      </c>
      <c r="AW36" s="48">
        <v>224250.617</v>
      </c>
      <c r="AX36" s="48">
        <v>215925.913</v>
      </c>
      <c r="AY36" s="48">
        <v>213534.862</v>
      </c>
      <c r="AZ36" s="48"/>
    </row>
    <row r="37" spans="34:52" ht="12">
      <c r="AH37" s="13" t="s">
        <v>106</v>
      </c>
      <c r="AI37" s="54">
        <v>160060.024</v>
      </c>
      <c r="AJ37" s="54">
        <v>175653.101</v>
      </c>
      <c r="AK37" s="54">
        <v>162188.381</v>
      </c>
      <c r="AL37" s="54">
        <v>167774</v>
      </c>
      <c r="AM37" s="55">
        <v>178950</v>
      </c>
      <c r="AN37" s="55">
        <v>185046.495</v>
      </c>
      <c r="AO37" s="55">
        <v>186625.883</v>
      </c>
      <c r="AP37" s="55">
        <v>203875.09100000001</v>
      </c>
      <c r="AQ37" s="55">
        <v>205818.526</v>
      </c>
      <c r="AR37" s="48">
        <v>188253.84</v>
      </c>
      <c r="AS37" s="48">
        <v>216547.174</v>
      </c>
      <c r="AT37" s="48">
        <v>224032.4</v>
      </c>
      <c r="AU37" s="48">
        <v>227096</v>
      </c>
      <c r="AV37" s="48">
        <v>232321.157</v>
      </c>
      <c r="AW37" s="48">
        <v>234970.924</v>
      </c>
      <c r="AX37" s="48">
        <v>226033.945</v>
      </c>
      <c r="AY37" s="48">
        <v>219202.384</v>
      </c>
      <c r="AZ37" s="48"/>
    </row>
    <row r="38" spans="34:52" ht="12">
      <c r="AH38" s="13" t="s">
        <v>107</v>
      </c>
      <c r="AI38" s="54">
        <v>160161.01</v>
      </c>
      <c r="AJ38" s="54">
        <v>176072.244</v>
      </c>
      <c r="AK38" s="54">
        <v>163890.584</v>
      </c>
      <c r="AL38" s="54">
        <v>168482.7</v>
      </c>
      <c r="AM38" s="55">
        <v>181102.734</v>
      </c>
      <c r="AN38" s="55">
        <v>186330.019</v>
      </c>
      <c r="AO38" s="55">
        <v>189949.186</v>
      </c>
      <c r="AP38" s="55">
        <v>213074.94</v>
      </c>
      <c r="AQ38" s="55">
        <v>195557.032</v>
      </c>
      <c r="AR38" s="48">
        <v>197132</v>
      </c>
      <c r="AS38" s="48">
        <v>222959.32000000004</v>
      </c>
      <c r="AT38" s="48">
        <v>222945.483</v>
      </c>
      <c r="AU38" s="48">
        <v>223792.047</v>
      </c>
      <c r="AV38" s="48">
        <v>229645.53</v>
      </c>
      <c r="AW38" s="48">
        <v>235715.979</v>
      </c>
      <c r="AX38" s="48">
        <v>221820.241</v>
      </c>
      <c r="AY38" s="48">
        <v>215684.201</v>
      </c>
      <c r="AZ38" s="48"/>
    </row>
    <row r="39" spans="34:52" ht="12">
      <c r="AH39" s="12"/>
      <c r="AI39" s="56">
        <f aca="true" t="shared" si="15" ref="AI39:AY39">SUM(AI27:AI38)</f>
        <v>1447213.0089999998</v>
      </c>
      <c r="AJ39" s="56">
        <f t="shared" si="15"/>
        <v>1636818.297</v>
      </c>
      <c r="AK39" s="56">
        <f t="shared" si="15"/>
        <v>1605391.798</v>
      </c>
      <c r="AL39" s="56">
        <f t="shared" si="15"/>
        <v>1563168.693</v>
      </c>
      <c r="AM39" s="56">
        <f t="shared" si="15"/>
        <v>1676480.751</v>
      </c>
      <c r="AN39" s="56">
        <f t="shared" si="15"/>
        <v>1723253.4920000003</v>
      </c>
      <c r="AO39" s="56">
        <f t="shared" si="15"/>
        <v>1818115.7049999998</v>
      </c>
      <c r="AP39" s="56">
        <f t="shared" si="15"/>
        <v>1874650.275</v>
      </c>
      <c r="AQ39" s="56">
        <f t="shared" si="15"/>
        <v>1971626.5390000003</v>
      </c>
      <c r="AR39" s="56">
        <f t="shared" si="15"/>
        <v>1772670.122</v>
      </c>
      <c r="AS39" s="56">
        <f t="shared" si="15"/>
        <v>2002667.717</v>
      </c>
      <c r="AT39" s="56">
        <f t="shared" si="15"/>
        <v>2103738.538</v>
      </c>
      <c r="AU39" s="56">
        <f t="shared" si="15"/>
        <v>2119080.568</v>
      </c>
      <c r="AV39" s="56">
        <f t="shared" si="15"/>
        <v>2149151.8359999997</v>
      </c>
      <c r="AW39" s="56">
        <f t="shared" si="15"/>
        <v>2148729.02</v>
      </c>
      <c r="AX39" s="56">
        <f t="shared" si="15"/>
        <v>2028825.0520000001</v>
      </c>
      <c r="AY39" s="56">
        <f t="shared" si="15"/>
        <v>1991006.995</v>
      </c>
      <c r="AZ39" s="48"/>
    </row>
    <row r="40" ht="12">
      <c r="AZ40" s="48"/>
    </row>
    <row r="41" ht="12">
      <c r="AZ41" s="48"/>
    </row>
    <row r="42" ht="12">
      <c r="AZ42" s="48"/>
    </row>
    <row r="43" ht="12">
      <c r="AZ43" s="48"/>
    </row>
    <row r="44" ht="12">
      <c r="AZ44" s="56"/>
    </row>
    <row r="45" spans="34:39" ht="12">
      <c r="AH45" s="12"/>
      <c r="AI45" s="56"/>
      <c r="AJ45" s="56"/>
      <c r="AK45" s="57"/>
      <c r="AL45" s="57"/>
      <c r="AM45" s="57"/>
    </row>
    <row r="46" ht="12">
      <c r="AH46" s="11" t="s">
        <v>109</v>
      </c>
    </row>
    <row r="50" spans="1:8" ht="12.75">
      <c r="A50" s="463">
        <v>10</v>
      </c>
      <c r="B50" s="463"/>
      <c r="C50" s="463"/>
      <c r="D50" s="463"/>
      <c r="E50" s="463"/>
      <c r="F50" s="463"/>
      <c r="G50" s="463"/>
      <c r="H50" s="463"/>
    </row>
    <row r="53" spans="9:62" ht="12.75">
      <c r="I53" s="427"/>
      <c r="J53" s="427"/>
      <c r="K53" s="427"/>
      <c r="L53" s="427"/>
      <c r="AI53" s="11"/>
      <c r="AJ53" s="11"/>
      <c r="AK53" s="11"/>
      <c r="AL53" s="11"/>
      <c r="AM53" s="11"/>
      <c r="AN53" s="11"/>
      <c r="AO53" s="11"/>
      <c r="AP53" s="11"/>
      <c r="AQ53" s="11"/>
      <c r="BA53" s="11"/>
      <c r="BB53" s="11"/>
      <c r="BC53" s="11"/>
      <c r="BD53" s="11"/>
      <c r="BE53" s="11"/>
      <c r="BF53" s="11"/>
      <c r="BG53" s="11"/>
      <c r="BH53" s="11"/>
      <c r="BI53" s="11"/>
      <c r="BJ53" s="11"/>
    </row>
  </sheetData>
  <sheetProtection/>
  <mergeCells count="3">
    <mergeCell ref="AH6:AN6"/>
    <mergeCell ref="AH25:AN25"/>
    <mergeCell ref="A50:H50"/>
  </mergeCells>
  <printOptions horizontalCentered="1"/>
  <pageMargins left="0.5905511811023623" right="0.5905511811023623" top="1.062992125984252" bottom="0.7874015748031497" header="0.5118110236220472" footer="0.1968503937007874"/>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G45"/>
  <sheetViews>
    <sheetView view="pageBreakPreview" zoomScaleNormal="91" zoomScaleSheetLayoutView="100" zoomScalePageLayoutView="91" workbookViewId="0" topLeftCell="A16">
      <selection activeCell="B15" sqref="B15:E15"/>
    </sheetView>
  </sheetViews>
  <sheetFormatPr defaultColWidth="10.90625" defaultRowHeight="18"/>
  <cols>
    <col min="1" max="1" width="13.2734375" style="11" customWidth="1"/>
    <col min="2" max="5" width="9.6328125" style="11" customWidth="1"/>
    <col min="6" max="6" width="6.6328125" style="11" customWidth="1"/>
    <col min="7" max="7" width="8.0859375" style="11" customWidth="1"/>
    <col min="8" max="8" width="9.453125" style="11" customWidth="1"/>
    <col min="9" max="9" width="9.0859375" style="11" customWidth="1"/>
    <col min="10" max="11" width="8.0859375" style="11" customWidth="1"/>
    <col min="12" max="30" width="6.90625" style="11" customWidth="1"/>
    <col min="31" max="31" width="3.453125" style="11" customWidth="1"/>
    <col min="32" max="32" width="6.99609375" style="11" customWidth="1"/>
    <col min="33" max="33" width="7.99609375" style="11" customWidth="1"/>
    <col min="34" max="16384" width="10.90625" style="11" customWidth="1"/>
  </cols>
  <sheetData>
    <row r="1" spans="1:30" ht="15" customHeight="1">
      <c r="A1" s="490" t="s">
        <v>497</v>
      </c>
      <c r="B1" s="490"/>
      <c r="C1" s="490"/>
      <c r="D1" s="490"/>
      <c r="E1" s="490"/>
      <c r="F1" s="490"/>
      <c r="G1" s="490"/>
      <c r="H1" s="59"/>
      <c r="I1" s="59"/>
      <c r="J1" s="59"/>
      <c r="K1" s="59"/>
      <c r="L1" s="59"/>
      <c r="M1" s="59"/>
      <c r="N1" s="59"/>
      <c r="O1" s="59"/>
      <c r="P1" s="59"/>
      <c r="Q1" s="59"/>
      <c r="R1" s="59"/>
      <c r="S1" s="59"/>
      <c r="T1" s="59"/>
      <c r="U1" s="59"/>
      <c r="V1" s="59"/>
      <c r="W1" s="59"/>
      <c r="X1" s="59"/>
      <c r="Y1" s="59"/>
      <c r="Z1" s="59"/>
      <c r="AA1" s="59"/>
      <c r="AB1" s="59"/>
      <c r="AC1" s="59"/>
      <c r="AD1" s="59"/>
    </row>
    <row r="2" spans="1:30" ht="9.75"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1:30" ht="15" customHeight="1">
      <c r="A3" s="491" t="s">
        <v>512</v>
      </c>
      <c r="B3" s="491"/>
      <c r="C3" s="491"/>
      <c r="D3" s="491"/>
      <c r="E3" s="491"/>
      <c r="F3" s="491"/>
      <c r="G3" s="491"/>
      <c r="H3" s="58"/>
      <c r="I3" s="58"/>
      <c r="J3" s="58"/>
      <c r="K3" s="58"/>
      <c r="L3" s="58"/>
      <c r="M3" s="58"/>
      <c r="N3" s="58"/>
      <c r="O3" s="58"/>
      <c r="P3" s="58"/>
      <c r="Q3" s="58"/>
      <c r="R3" s="58"/>
      <c r="S3" s="58"/>
      <c r="T3" s="58"/>
      <c r="U3" s="58"/>
      <c r="V3" s="58"/>
      <c r="W3" s="58"/>
      <c r="X3" s="58"/>
      <c r="Y3" s="58"/>
      <c r="Z3" s="58"/>
      <c r="AA3" s="58"/>
      <c r="AB3" s="58"/>
      <c r="AC3" s="58"/>
      <c r="AD3" s="58"/>
    </row>
    <row r="4" spans="1:30" ht="15" customHeight="1">
      <c r="A4" s="492" t="s">
        <v>110</v>
      </c>
      <c r="B4" s="492"/>
      <c r="C4" s="492"/>
      <c r="D4" s="492"/>
      <c r="E4" s="492"/>
      <c r="F4" s="492"/>
      <c r="G4" s="492"/>
      <c r="H4" s="58"/>
      <c r="I4" s="58"/>
      <c r="J4" s="58"/>
      <c r="K4" s="58"/>
      <c r="L4" s="58"/>
      <c r="M4" s="58"/>
      <c r="N4" s="58"/>
      <c r="O4" s="58"/>
      <c r="P4" s="58"/>
      <c r="Q4" s="58"/>
      <c r="R4" s="58"/>
      <c r="S4" s="58"/>
      <c r="T4" s="58"/>
      <c r="U4" s="58"/>
      <c r="V4" s="58"/>
      <c r="W4" s="58"/>
      <c r="X4" s="58"/>
      <c r="Y4" s="58"/>
      <c r="Z4" s="58"/>
      <c r="AA4" s="58"/>
      <c r="AB4" s="58"/>
      <c r="AC4" s="58"/>
      <c r="AD4" s="58"/>
    </row>
    <row r="5" spans="1:30" ht="15" customHeight="1">
      <c r="A5" s="495" t="s">
        <v>513</v>
      </c>
      <c r="B5" s="493" t="s">
        <v>87</v>
      </c>
      <c r="C5" s="493"/>
      <c r="D5" s="494" t="s">
        <v>547</v>
      </c>
      <c r="E5" s="494"/>
      <c r="F5" s="64" t="s">
        <v>184</v>
      </c>
      <c r="G5" s="64" t="s">
        <v>461</v>
      </c>
      <c r="H5" s="58"/>
      <c r="I5" s="58"/>
      <c r="J5" s="58"/>
      <c r="K5" s="58"/>
      <c r="L5" s="58"/>
      <c r="M5" s="58"/>
      <c r="N5" s="58"/>
      <c r="O5" s="58"/>
      <c r="P5" s="58"/>
      <c r="Q5" s="58"/>
      <c r="R5" s="58"/>
      <c r="S5" s="58"/>
      <c r="T5" s="58"/>
      <c r="U5" s="58"/>
      <c r="V5" s="58"/>
      <c r="W5" s="58"/>
      <c r="X5" s="58"/>
      <c r="Y5" s="58"/>
      <c r="Z5" s="58"/>
      <c r="AA5" s="58"/>
      <c r="AB5" s="58"/>
      <c r="AC5" s="58"/>
      <c r="AD5" s="58"/>
    </row>
    <row r="6" spans="1:31" ht="15" customHeight="1">
      <c r="A6" s="496"/>
      <c r="B6" s="62">
        <v>2015</v>
      </c>
      <c r="C6" s="63">
        <v>2016</v>
      </c>
      <c r="D6" s="62">
        <v>2016</v>
      </c>
      <c r="E6" s="63">
        <v>2017</v>
      </c>
      <c r="F6" s="38" t="s">
        <v>95</v>
      </c>
      <c r="G6" s="36" t="s">
        <v>95</v>
      </c>
      <c r="H6" s="58"/>
      <c r="I6" s="58"/>
      <c r="J6" s="58"/>
      <c r="K6" s="58"/>
      <c r="L6" s="58"/>
      <c r="M6" s="58"/>
      <c r="N6" s="58"/>
      <c r="O6" s="58"/>
      <c r="P6" s="58"/>
      <c r="Q6" s="58"/>
      <c r="R6" s="58"/>
      <c r="S6" s="58"/>
      <c r="T6" s="58"/>
      <c r="U6" s="58"/>
      <c r="V6" s="58"/>
      <c r="W6" s="58"/>
      <c r="X6" s="58"/>
      <c r="Y6" s="58"/>
      <c r="Z6" s="58"/>
      <c r="AA6" s="58"/>
      <c r="AB6" s="58"/>
      <c r="AC6" s="58"/>
      <c r="AD6" s="58"/>
      <c r="AE6" s="11">
        <v>1000</v>
      </c>
    </row>
    <row r="7" spans="1:33" ht="15" customHeight="1">
      <c r="A7" s="46" t="s">
        <v>112</v>
      </c>
      <c r="B7" s="102">
        <v>538381653</v>
      </c>
      <c r="C7" s="253">
        <v>541096847</v>
      </c>
      <c r="D7" s="102">
        <v>320498277</v>
      </c>
      <c r="E7" s="253">
        <v>338329353</v>
      </c>
      <c r="F7" s="66">
        <f>(E7/D7-1)*100</f>
        <v>5.563548162226151</v>
      </c>
      <c r="G7" s="287">
        <f aca="true" t="shared" si="0" ref="G7:G18">E7/$E$20*100</f>
        <v>26.48793667629067</v>
      </c>
      <c r="I7" s="67"/>
      <c r="J7" s="68"/>
      <c r="K7" s="68"/>
      <c r="L7" s="67"/>
      <c r="M7" s="67"/>
      <c r="N7" s="67"/>
      <c r="O7" s="67"/>
      <c r="P7" s="67"/>
      <c r="Q7" s="67"/>
      <c r="R7" s="67"/>
      <c r="S7" s="67"/>
      <c r="T7" s="67"/>
      <c r="U7" s="67"/>
      <c r="V7" s="67"/>
      <c r="W7" s="67"/>
      <c r="X7" s="67"/>
      <c r="Y7" s="67"/>
      <c r="Z7" s="67"/>
      <c r="AA7" s="67"/>
      <c r="AB7" s="67"/>
      <c r="AC7" s="67"/>
      <c r="AD7" s="67"/>
      <c r="AF7" s="13" t="str">
        <f>A7</f>
        <v>Colún</v>
      </c>
      <c r="AG7" s="68">
        <f>E7</f>
        <v>338329353</v>
      </c>
    </row>
    <row r="8" spans="1:33" ht="15" customHeight="1">
      <c r="A8" s="40" t="s">
        <v>113</v>
      </c>
      <c r="B8" s="68">
        <v>371813398</v>
      </c>
      <c r="C8" s="252">
        <v>385812036</v>
      </c>
      <c r="D8" s="68">
        <v>230256355</v>
      </c>
      <c r="E8" s="252">
        <v>226563963</v>
      </c>
      <c r="F8" s="69">
        <f aca="true" t="shared" si="1" ref="F8:F16">(E8/D8-1)*100</f>
        <v>-1.6036004739152565</v>
      </c>
      <c r="G8" s="69">
        <f t="shared" si="0"/>
        <v>17.73778080991235</v>
      </c>
      <c r="I8" s="67"/>
      <c r="J8" s="68"/>
      <c r="K8" s="68"/>
      <c r="L8" s="67"/>
      <c r="M8" s="67"/>
      <c r="N8" s="67"/>
      <c r="O8" s="67"/>
      <c r="P8" s="67"/>
      <c r="Q8" s="67"/>
      <c r="R8" s="67"/>
      <c r="S8" s="67"/>
      <c r="T8" s="67"/>
      <c r="U8" s="67"/>
      <c r="V8" s="67"/>
      <c r="W8" s="67"/>
      <c r="X8" s="67"/>
      <c r="Y8" s="67"/>
      <c r="Z8" s="67"/>
      <c r="AA8" s="67"/>
      <c r="AB8" s="67"/>
      <c r="AC8" s="67"/>
      <c r="AD8" s="67"/>
      <c r="AF8" s="13" t="str">
        <f aca="true" t="shared" si="2" ref="AF8:AF14">A8</f>
        <v>Nestlé</v>
      </c>
      <c r="AG8" s="68">
        <f aca="true" t="shared" si="3" ref="AG8:AG14">E8</f>
        <v>226563963</v>
      </c>
    </row>
    <row r="9" spans="1:33" ht="15" customHeight="1">
      <c r="A9" s="40" t="s">
        <v>460</v>
      </c>
      <c r="B9" s="68">
        <v>326539688</v>
      </c>
      <c r="C9" s="252">
        <v>313362062</v>
      </c>
      <c r="D9" s="68">
        <v>160302103</v>
      </c>
      <c r="E9" s="252">
        <v>180922120</v>
      </c>
      <c r="F9" s="69">
        <f t="shared" si="1"/>
        <v>12.863223010867175</v>
      </c>
      <c r="G9" s="69">
        <f t="shared" si="0"/>
        <v>14.164463164094018</v>
      </c>
      <c r="H9" s="48"/>
      <c r="I9" s="67"/>
      <c r="J9" s="68"/>
      <c r="K9" s="68"/>
      <c r="L9" s="67"/>
      <c r="M9" s="67"/>
      <c r="N9" s="67"/>
      <c r="O9" s="67"/>
      <c r="P9" s="67"/>
      <c r="Q9" s="67"/>
      <c r="R9" s="67"/>
      <c r="S9" s="67"/>
      <c r="T9" s="67"/>
      <c r="U9" s="67"/>
      <c r="V9" s="67"/>
      <c r="W9" s="67"/>
      <c r="X9" s="67"/>
      <c r="Y9" s="67"/>
      <c r="Z9" s="67"/>
      <c r="AA9" s="67"/>
      <c r="AB9" s="67"/>
      <c r="AC9" s="67"/>
      <c r="AD9" s="67"/>
      <c r="AF9" s="13" t="str">
        <f t="shared" si="2"/>
        <v>Prolesur</v>
      </c>
      <c r="AG9" s="68">
        <f t="shared" si="3"/>
        <v>180922120</v>
      </c>
    </row>
    <row r="10" spans="1:33" ht="15" customHeight="1">
      <c r="A10" s="40" t="s">
        <v>258</v>
      </c>
      <c r="B10" s="68">
        <v>250052206</v>
      </c>
      <c r="C10" s="252">
        <v>237011993</v>
      </c>
      <c r="D10" s="68">
        <v>134800479</v>
      </c>
      <c r="E10" s="252">
        <v>142348245</v>
      </c>
      <c r="F10" s="69">
        <f t="shared" si="1"/>
        <v>5.599213041372053</v>
      </c>
      <c r="G10" s="69">
        <f t="shared" si="0"/>
        <v>11.14449948284892</v>
      </c>
      <c r="H10" s="48"/>
      <c r="I10" s="67"/>
      <c r="J10" s="68"/>
      <c r="K10" s="68"/>
      <c r="L10" s="67"/>
      <c r="M10" s="67"/>
      <c r="N10" s="67"/>
      <c r="O10" s="67"/>
      <c r="P10" s="67"/>
      <c r="Q10" s="67"/>
      <c r="R10" s="67"/>
      <c r="S10" s="67"/>
      <c r="T10" s="67"/>
      <c r="U10" s="67"/>
      <c r="V10" s="67"/>
      <c r="W10" s="67"/>
      <c r="X10" s="67"/>
      <c r="Y10" s="67"/>
      <c r="Z10" s="67"/>
      <c r="AA10" s="67"/>
      <c r="AB10" s="67"/>
      <c r="AC10" s="67"/>
      <c r="AD10" s="67"/>
      <c r="AF10" s="13" t="str">
        <f t="shared" si="2"/>
        <v>Watt's S.A.</v>
      </c>
      <c r="AG10" s="68">
        <f t="shared" si="3"/>
        <v>142348245</v>
      </c>
    </row>
    <row r="11" spans="1:33" ht="15" customHeight="1">
      <c r="A11" s="309" t="s">
        <v>550</v>
      </c>
      <c r="B11" s="311">
        <v>52380247</v>
      </c>
      <c r="C11" s="310">
        <v>149308815</v>
      </c>
      <c r="D11" s="311">
        <v>87536524</v>
      </c>
      <c r="E11" s="310">
        <v>99610313</v>
      </c>
      <c r="F11" s="312">
        <f>(E11/D11-1)*100</f>
        <v>13.792858624361193</v>
      </c>
      <c r="G11" s="69">
        <f t="shared" si="0"/>
        <v>7.798530159011929</v>
      </c>
      <c r="H11" s="48"/>
      <c r="I11" s="67"/>
      <c r="J11" s="68"/>
      <c r="K11" s="68"/>
      <c r="L11" s="67"/>
      <c r="M11" s="67"/>
      <c r="N11" s="67"/>
      <c r="O11" s="67"/>
      <c r="P11" s="67"/>
      <c r="Q11" s="67"/>
      <c r="R11" s="67"/>
      <c r="S11" s="67"/>
      <c r="T11" s="67"/>
      <c r="U11" s="67"/>
      <c r="V11" s="67"/>
      <c r="W11" s="67"/>
      <c r="X11" s="67"/>
      <c r="Y11" s="67"/>
      <c r="Z11" s="67"/>
      <c r="AA11" s="67"/>
      <c r="AB11" s="67"/>
      <c r="AC11" s="67"/>
      <c r="AD11" s="67"/>
      <c r="AF11" s="13" t="s">
        <v>548</v>
      </c>
      <c r="AG11" s="68">
        <f>+E11</f>
        <v>99610313</v>
      </c>
    </row>
    <row r="12" spans="1:33" ht="15" customHeight="1">
      <c r="A12" s="40" t="s">
        <v>111</v>
      </c>
      <c r="B12" s="68">
        <v>168678554</v>
      </c>
      <c r="C12" s="252">
        <v>163841432</v>
      </c>
      <c r="D12" s="68">
        <v>110333714</v>
      </c>
      <c r="E12" s="252">
        <v>95878128</v>
      </c>
      <c r="F12" s="69">
        <f t="shared" si="1"/>
        <v>-13.101694374214578</v>
      </c>
      <c r="G12" s="69">
        <f t="shared" si="0"/>
        <v>7.506335943323521</v>
      </c>
      <c r="I12" s="67"/>
      <c r="J12" s="68"/>
      <c r="K12" s="68"/>
      <c r="L12" s="67"/>
      <c r="M12" s="67"/>
      <c r="N12" s="67"/>
      <c r="O12" s="67"/>
      <c r="P12" s="67"/>
      <c r="Q12" s="67"/>
      <c r="R12" s="67"/>
      <c r="S12" s="67"/>
      <c r="T12" s="67"/>
      <c r="U12" s="67"/>
      <c r="V12" s="67"/>
      <c r="W12" s="67"/>
      <c r="X12" s="67"/>
      <c r="Y12" s="67"/>
      <c r="Z12" s="67"/>
      <c r="AA12" s="67"/>
      <c r="AB12" s="67"/>
      <c r="AC12" s="67"/>
      <c r="AD12" s="67"/>
      <c r="AF12" s="13" t="str">
        <f t="shared" si="2"/>
        <v>Soprole</v>
      </c>
      <c r="AG12" s="68">
        <f t="shared" si="3"/>
        <v>95878128</v>
      </c>
    </row>
    <row r="13" spans="1:33" ht="15" customHeight="1">
      <c r="A13" s="40" t="s">
        <v>114</v>
      </c>
      <c r="B13" s="68">
        <v>123813551</v>
      </c>
      <c r="C13" s="252">
        <v>110488988</v>
      </c>
      <c r="D13" s="68">
        <v>68227216</v>
      </c>
      <c r="E13" s="252">
        <v>54423780</v>
      </c>
      <c r="F13" s="69">
        <f t="shared" si="1"/>
        <v>-20.23156858694044</v>
      </c>
      <c r="G13" s="69">
        <f t="shared" si="0"/>
        <v>4.260858910235833</v>
      </c>
      <c r="I13" s="67"/>
      <c r="J13" s="68"/>
      <c r="K13" s="68"/>
      <c r="L13" s="67"/>
      <c r="M13" s="67"/>
      <c r="N13" s="67"/>
      <c r="O13" s="67"/>
      <c r="P13" s="67"/>
      <c r="Q13" s="67"/>
      <c r="R13" s="67"/>
      <c r="S13" s="67"/>
      <c r="T13" s="67"/>
      <c r="U13" s="67"/>
      <c r="V13" s="67"/>
      <c r="W13" s="67"/>
      <c r="X13" s="67"/>
      <c r="Y13" s="67"/>
      <c r="Z13" s="67"/>
      <c r="AA13" s="67"/>
      <c r="AB13" s="67"/>
      <c r="AC13" s="67"/>
      <c r="AD13" s="67"/>
      <c r="AF13" s="13" t="str">
        <f t="shared" si="2"/>
        <v>Surlat</v>
      </c>
      <c r="AG13" s="68">
        <f t="shared" si="3"/>
        <v>54423780</v>
      </c>
    </row>
    <row r="14" spans="1:33" ht="15" customHeight="1">
      <c r="A14" s="40" t="s">
        <v>270</v>
      </c>
      <c r="B14" s="68">
        <v>70291527</v>
      </c>
      <c r="C14" s="252">
        <v>65094550</v>
      </c>
      <c r="D14" s="68">
        <v>36458823</v>
      </c>
      <c r="E14" s="252">
        <v>49029248</v>
      </c>
      <c r="F14" s="69">
        <f t="shared" si="1"/>
        <v>34.478416925307755</v>
      </c>
      <c r="G14" s="69">
        <f t="shared" si="0"/>
        <v>3.838518901167144</v>
      </c>
      <c r="I14" s="314"/>
      <c r="J14" s="311"/>
      <c r="K14" s="68"/>
      <c r="L14" s="67"/>
      <c r="M14" s="67"/>
      <c r="N14" s="67"/>
      <c r="O14" s="67"/>
      <c r="P14" s="67"/>
      <c r="Q14" s="67"/>
      <c r="R14" s="67"/>
      <c r="S14" s="67"/>
      <c r="T14" s="67"/>
      <c r="U14" s="67"/>
      <c r="V14" s="67"/>
      <c r="W14" s="67"/>
      <c r="X14" s="67"/>
      <c r="Y14" s="67"/>
      <c r="Z14" s="67"/>
      <c r="AA14" s="67"/>
      <c r="AB14" s="67"/>
      <c r="AC14" s="67"/>
      <c r="AD14" s="67"/>
      <c r="AF14" s="13" t="str">
        <f t="shared" si="2"/>
        <v>Valle Verde</v>
      </c>
      <c r="AG14" s="68">
        <f t="shared" si="3"/>
        <v>49029248</v>
      </c>
    </row>
    <row r="15" spans="1:33" ht="15" customHeight="1">
      <c r="A15" s="40" t="s">
        <v>116</v>
      </c>
      <c r="B15" s="68">
        <v>48258571</v>
      </c>
      <c r="C15" s="252">
        <v>44652906</v>
      </c>
      <c r="D15" s="68">
        <v>27727567</v>
      </c>
      <c r="E15" s="252">
        <v>30073588</v>
      </c>
      <c r="F15" s="69">
        <f>(E15/D15-1)*100</f>
        <v>8.460969547021557</v>
      </c>
      <c r="G15" s="69">
        <f t="shared" si="0"/>
        <v>2.354472904905933</v>
      </c>
      <c r="I15" s="67"/>
      <c r="J15" s="68"/>
      <c r="K15" s="68"/>
      <c r="L15" s="67"/>
      <c r="M15" s="67"/>
      <c r="N15" s="67"/>
      <c r="O15" s="67"/>
      <c r="P15" s="67"/>
      <c r="Q15" s="67"/>
      <c r="R15" s="67"/>
      <c r="S15" s="67"/>
      <c r="T15" s="67"/>
      <c r="U15" s="67"/>
      <c r="V15" s="67"/>
      <c r="W15" s="67"/>
      <c r="X15" s="67"/>
      <c r="Y15" s="67"/>
      <c r="Z15" s="67"/>
      <c r="AA15" s="67"/>
      <c r="AB15" s="67"/>
      <c r="AC15" s="67"/>
      <c r="AD15" s="67"/>
      <c r="AF15" s="315" t="s">
        <v>115</v>
      </c>
      <c r="AG15" s="311">
        <f>SUM(E15:E19)</f>
        <v>90190840</v>
      </c>
    </row>
    <row r="16" spans="1:33" ht="15" customHeight="1">
      <c r="A16" s="40" t="s">
        <v>471</v>
      </c>
      <c r="B16" s="68">
        <v>45192530</v>
      </c>
      <c r="C16" s="252">
        <v>42255277</v>
      </c>
      <c r="D16" s="68">
        <v>28672418</v>
      </c>
      <c r="E16" s="252">
        <v>24580088</v>
      </c>
      <c r="F16" s="69">
        <f t="shared" si="1"/>
        <v>-14.272706264257174</v>
      </c>
      <c r="G16" s="69">
        <f t="shared" si="0"/>
        <v>1.9243846526129</v>
      </c>
      <c r="I16" s="67"/>
      <c r="J16" s="68"/>
      <c r="K16" s="68"/>
      <c r="L16" s="67"/>
      <c r="M16" s="67"/>
      <c r="N16" s="67"/>
      <c r="O16" s="67"/>
      <c r="P16" s="67"/>
      <c r="Q16" s="67"/>
      <c r="R16" s="67"/>
      <c r="S16" s="67"/>
      <c r="T16" s="67"/>
      <c r="U16" s="67"/>
      <c r="V16" s="67"/>
      <c r="W16" s="67"/>
      <c r="X16" s="67"/>
      <c r="Y16" s="67"/>
      <c r="Z16" s="67"/>
      <c r="AA16" s="67"/>
      <c r="AB16" s="67"/>
      <c r="AC16" s="67"/>
      <c r="AD16" s="67"/>
      <c r="AF16" s="71"/>
      <c r="AG16" s="68">
        <f>SUM(AG7:AG15)</f>
        <v>1277295990</v>
      </c>
    </row>
    <row r="17" spans="1:33" ht="15" customHeight="1">
      <c r="A17" s="40" t="s">
        <v>117</v>
      </c>
      <c r="B17" s="68">
        <v>21177348</v>
      </c>
      <c r="C17" s="252">
        <v>20897160</v>
      </c>
      <c r="D17" s="68">
        <v>11213072</v>
      </c>
      <c r="E17" s="252">
        <v>13708992</v>
      </c>
      <c r="F17" s="69">
        <f>(E17/D17-1)*100</f>
        <v>22.25902054316604</v>
      </c>
      <c r="G17" s="69">
        <f t="shared" si="0"/>
        <v>1.0732823172802726</v>
      </c>
      <c r="I17" s="67"/>
      <c r="J17" s="68"/>
      <c r="K17" s="68"/>
      <c r="L17" s="67"/>
      <c r="M17" s="67"/>
      <c r="N17" s="67"/>
      <c r="O17" s="67"/>
      <c r="P17" s="67"/>
      <c r="Q17" s="67"/>
      <c r="R17" s="67"/>
      <c r="S17" s="67"/>
      <c r="T17" s="67"/>
      <c r="U17" s="67"/>
      <c r="V17" s="67"/>
      <c r="W17" s="67"/>
      <c r="X17" s="67"/>
      <c r="Y17" s="67"/>
      <c r="Z17" s="67"/>
      <c r="AA17" s="67"/>
      <c r="AB17" s="67"/>
      <c r="AC17" s="67"/>
      <c r="AD17" s="67"/>
      <c r="AF17" s="58"/>
      <c r="AG17" s="68"/>
    </row>
    <row r="18" spans="1:33" ht="15" customHeight="1">
      <c r="A18" s="40" t="s">
        <v>407</v>
      </c>
      <c r="B18" s="68">
        <v>12245779</v>
      </c>
      <c r="C18" s="252">
        <v>13868731</v>
      </c>
      <c r="D18" s="68">
        <v>8170284</v>
      </c>
      <c r="E18" s="252">
        <v>2492301</v>
      </c>
      <c r="F18" s="69">
        <f>(E18/D18-1)*100</f>
        <v>-69.49554017950905</v>
      </c>
      <c r="G18" s="69">
        <f t="shared" si="0"/>
        <v>0.1951232149409629</v>
      </c>
      <c r="J18" s="48"/>
      <c r="K18" s="68"/>
      <c r="L18" s="67"/>
      <c r="M18" s="67"/>
      <c r="N18" s="67"/>
      <c r="O18" s="67"/>
      <c r="P18" s="67"/>
      <c r="Q18" s="67"/>
      <c r="R18" s="67"/>
      <c r="S18" s="67"/>
      <c r="T18" s="67"/>
      <c r="U18" s="67"/>
      <c r="V18" s="67"/>
      <c r="W18" s="67"/>
      <c r="X18" s="67"/>
      <c r="Y18" s="67"/>
      <c r="Z18" s="67"/>
      <c r="AA18" s="67"/>
      <c r="AB18" s="67"/>
      <c r="AC18" s="67"/>
      <c r="AD18" s="67"/>
      <c r="AF18" s="58"/>
      <c r="AG18" s="68"/>
    </row>
    <row r="19" spans="1:33" ht="15" customHeight="1">
      <c r="A19" s="40" t="s">
        <v>506</v>
      </c>
      <c r="B19" s="68"/>
      <c r="C19" s="252">
        <v>28760707</v>
      </c>
      <c r="D19" s="68">
        <v>16477745</v>
      </c>
      <c r="E19" s="252">
        <v>19335871</v>
      </c>
      <c r="F19" s="69"/>
      <c r="G19" s="70"/>
      <c r="J19" s="48"/>
      <c r="K19" s="68"/>
      <c r="L19" s="67"/>
      <c r="M19" s="67"/>
      <c r="N19" s="67"/>
      <c r="O19" s="67"/>
      <c r="P19" s="67"/>
      <c r="Q19" s="67"/>
      <c r="R19" s="67"/>
      <c r="S19" s="67"/>
      <c r="T19" s="67"/>
      <c r="U19" s="67"/>
      <c r="V19" s="67"/>
      <c r="W19" s="67"/>
      <c r="X19" s="67"/>
      <c r="Y19" s="67"/>
      <c r="Z19" s="67"/>
      <c r="AA19" s="67"/>
      <c r="AB19" s="67"/>
      <c r="AC19" s="67"/>
      <c r="AD19" s="67"/>
      <c r="AF19" s="58"/>
      <c r="AG19" s="68"/>
    </row>
    <row r="20" spans="1:33" ht="15" customHeight="1">
      <c r="A20" s="47" t="s">
        <v>118</v>
      </c>
      <c r="B20" s="72">
        <f>SUM(B7:B19)</f>
        <v>2028825052</v>
      </c>
      <c r="C20" s="226">
        <f>SUM(C7:C19)</f>
        <v>2116451504</v>
      </c>
      <c r="D20" s="72">
        <f>SUM(D7:D19)</f>
        <v>1240674577</v>
      </c>
      <c r="E20" s="72">
        <f>SUM(E7:E19)</f>
        <v>1277295990</v>
      </c>
      <c r="F20" s="73">
        <f>(E20/D20-1)*100</f>
        <v>2.9517339743151627</v>
      </c>
      <c r="G20" s="74">
        <f>E20/$E$20*100</f>
        <v>100</v>
      </c>
      <c r="H20" s="67"/>
      <c r="I20" s="215"/>
      <c r="J20" s="68"/>
      <c r="K20" s="48"/>
      <c r="L20" s="67"/>
      <c r="M20" s="67"/>
      <c r="N20" s="67"/>
      <c r="O20" s="67"/>
      <c r="P20" s="67"/>
      <c r="Q20" s="67"/>
      <c r="R20" s="67"/>
      <c r="S20" s="67"/>
      <c r="T20" s="67"/>
      <c r="U20" s="67"/>
      <c r="V20" s="67"/>
      <c r="W20" s="67"/>
      <c r="X20" s="67"/>
      <c r="Y20" s="67"/>
      <c r="Z20" s="67"/>
      <c r="AA20" s="67"/>
      <c r="AB20" s="67"/>
      <c r="AC20" s="67"/>
      <c r="AD20" s="67"/>
      <c r="AF20" s="58"/>
      <c r="AG20" s="68"/>
    </row>
    <row r="21" spans="1:33" ht="15" customHeight="1">
      <c r="A21" s="488" t="s">
        <v>549</v>
      </c>
      <c r="B21" s="489"/>
      <c r="C21" s="489"/>
      <c r="D21" s="489"/>
      <c r="E21" s="76"/>
      <c r="F21" s="77"/>
      <c r="G21" s="74"/>
      <c r="H21" s="67"/>
      <c r="I21" s="215"/>
      <c r="J21" s="68"/>
      <c r="K21" s="48"/>
      <c r="L21" s="67"/>
      <c r="M21" s="67"/>
      <c r="N21" s="67"/>
      <c r="O21" s="67"/>
      <c r="P21" s="67"/>
      <c r="Q21" s="67"/>
      <c r="R21" s="67"/>
      <c r="S21" s="67"/>
      <c r="T21" s="67"/>
      <c r="U21" s="67"/>
      <c r="V21" s="67"/>
      <c r="W21" s="67"/>
      <c r="X21" s="67"/>
      <c r="Y21" s="67"/>
      <c r="Z21" s="67"/>
      <c r="AA21" s="67"/>
      <c r="AB21" s="67"/>
      <c r="AC21" s="67"/>
      <c r="AD21" s="67"/>
      <c r="AF21" s="58"/>
      <c r="AG21" s="68"/>
    </row>
    <row r="22" spans="1:33" ht="15" customHeight="1">
      <c r="A22" s="488" t="s">
        <v>551</v>
      </c>
      <c r="B22" s="489"/>
      <c r="C22" s="489"/>
      <c r="D22" s="489"/>
      <c r="E22" s="76"/>
      <c r="F22" s="77"/>
      <c r="G22" s="74"/>
      <c r="H22" s="67"/>
      <c r="I22" s="215"/>
      <c r="J22" s="68"/>
      <c r="K22" s="48"/>
      <c r="L22" s="67"/>
      <c r="M22" s="67"/>
      <c r="N22" s="67"/>
      <c r="O22" s="67"/>
      <c r="P22" s="67"/>
      <c r="Q22" s="67"/>
      <c r="R22" s="67"/>
      <c r="S22" s="67"/>
      <c r="T22" s="67"/>
      <c r="U22" s="67"/>
      <c r="V22" s="67"/>
      <c r="W22" s="67"/>
      <c r="X22" s="67"/>
      <c r="Y22" s="67"/>
      <c r="Z22" s="67"/>
      <c r="AA22" s="67"/>
      <c r="AB22" s="67"/>
      <c r="AC22" s="67"/>
      <c r="AD22" s="67"/>
      <c r="AF22" s="431"/>
      <c r="AG22" s="68"/>
    </row>
    <row r="23" spans="1:33" ht="15" customHeight="1">
      <c r="A23" s="75" t="s">
        <v>391</v>
      </c>
      <c r="B23" s="76"/>
      <c r="C23" s="76"/>
      <c r="D23" s="76"/>
      <c r="E23" s="76"/>
      <c r="F23" s="77"/>
      <c r="G23" s="74"/>
      <c r="H23" s="67"/>
      <c r="K23" s="68"/>
      <c r="L23" s="67"/>
      <c r="M23" s="67"/>
      <c r="N23" s="67"/>
      <c r="O23" s="67"/>
      <c r="P23" s="67"/>
      <c r="Q23" s="67"/>
      <c r="R23" s="67"/>
      <c r="S23" s="67"/>
      <c r="T23" s="67"/>
      <c r="U23" s="67"/>
      <c r="V23" s="67"/>
      <c r="W23" s="67"/>
      <c r="X23" s="67"/>
      <c r="Y23" s="67"/>
      <c r="Z23" s="67"/>
      <c r="AA23" s="67"/>
      <c r="AB23" s="67"/>
      <c r="AC23" s="67"/>
      <c r="AD23" s="67"/>
      <c r="AG23" s="48"/>
    </row>
    <row r="24" spans="1:33" ht="15" customHeight="1">
      <c r="A24" s="101"/>
      <c r="B24" s="102"/>
      <c r="C24" s="102"/>
      <c r="D24" s="102"/>
      <c r="E24" s="102"/>
      <c r="F24" s="195"/>
      <c r="G24" s="195"/>
      <c r="AG24" s="48"/>
    </row>
    <row r="25" ht="18" customHeight="1">
      <c r="I25" s="48"/>
    </row>
    <row r="26" ht="9"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2" spans="8:18" ht="12" customHeight="1">
      <c r="H42" s="196"/>
      <c r="I42" s="196"/>
      <c r="J42" s="196"/>
      <c r="K42" s="196"/>
      <c r="L42" s="196"/>
      <c r="M42" s="196"/>
      <c r="N42" s="196"/>
      <c r="O42" s="196"/>
      <c r="P42" s="196"/>
      <c r="Q42" s="196"/>
      <c r="R42" s="196"/>
    </row>
    <row r="45" spans="1:7" ht="12.75">
      <c r="A45" s="463">
        <v>11</v>
      </c>
      <c r="B45" s="463"/>
      <c r="C45" s="463"/>
      <c r="D45" s="463"/>
      <c r="E45" s="463"/>
      <c r="F45" s="463"/>
      <c r="G45" s="463"/>
    </row>
  </sheetData>
  <sheetProtection/>
  <mergeCells count="9">
    <mergeCell ref="A45:G45"/>
    <mergeCell ref="A21:D21"/>
    <mergeCell ref="A1:G1"/>
    <mergeCell ref="A3:G3"/>
    <mergeCell ref="A4:G4"/>
    <mergeCell ref="B5:C5"/>
    <mergeCell ref="D5:E5"/>
    <mergeCell ref="A5:A6"/>
    <mergeCell ref="A22:D22"/>
  </mergeCells>
  <printOptions horizontalCentered="1"/>
  <pageMargins left="0.5905511811023623" right="0.5905511811023623" top="1.062992125984252" bottom="0.7874015748031497" header="0.5118110236220472" footer="0.1968503937007874"/>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T45"/>
  <sheetViews>
    <sheetView view="pageBreakPreview" zoomScaleNormal="95" zoomScaleSheetLayoutView="100" zoomScalePageLayoutView="95" workbookViewId="0" topLeftCell="A1">
      <selection activeCell="B15" sqref="B15:E15"/>
    </sheetView>
  </sheetViews>
  <sheetFormatPr defaultColWidth="10.90625" defaultRowHeight="18"/>
  <cols>
    <col min="1" max="1" width="10.2734375" style="11" customWidth="1"/>
    <col min="2" max="3" width="4.2734375" style="11" customWidth="1"/>
    <col min="4" max="4" width="3.6328125" style="11" customWidth="1"/>
    <col min="5" max="6" width="4.2734375" style="11" customWidth="1"/>
    <col min="7" max="7" width="3.72265625" style="11" customWidth="1"/>
    <col min="8" max="9" width="4.2734375" style="11" customWidth="1"/>
    <col min="10" max="10" width="3.99609375" style="11" customWidth="1"/>
    <col min="11" max="12" width="4.2734375" style="11" customWidth="1"/>
    <col min="13" max="13" width="3.72265625" style="11" customWidth="1"/>
    <col min="14" max="15" width="4.2734375" style="11" customWidth="1"/>
    <col min="16" max="16" width="3.72265625" style="11" customWidth="1"/>
    <col min="17" max="18" width="4.2734375" style="11" customWidth="1"/>
    <col min="19" max="19" width="3.90625" style="11" customWidth="1"/>
    <col min="20" max="20" width="8.0859375" style="11" customWidth="1"/>
    <col min="21" max="16384" width="10.90625" style="11" customWidth="1"/>
  </cols>
  <sheetData>
    <row r="1" spans="1:19" ht="12" customHeight="1">
      <c r="A1" s="497" t="s">
        <v>515</v>
      </c>
      <c r="B1" s="498"/>
      <c r="C1" s="498"/>
      <c r="D1" s="498"/>
      <c r="E1" s="498"/>
      <c r="F1" s="498"/>
      <c r="G1" s="498"/>
      <c r="H1" s="498"/>
      <c r="I1" s="498"/>
      <c r="J1" s="498"/>
      <c r="K1" s="498"/>
      <c r="L1" s="498"/>
      <c r="M1" s="498"/>
      <c r="N1" s="498"/>
      <c r="O1" s="498"/>
      <c r="P1" s="498"/>
      <c r="Q1" s="498"/>
      <c r="R1" s="498"/>
      <c r="S1" s="499"/>
    </row>
    <row r="2" spans="1:19" ht="12" customHeight="1">
      <c r="A2" s="500" t="s">
        <v>308</v>
      </c>
      <c r="B2" s="501"/>
      <c r="C2" s="501"/>
      <c r="D2" s="501"/>
      <c r="E2" s="501"/>
      <c r="F2" s="501"/>
      <c r="G2" s="501"/>
      <c r="H2" s="501"/>
      <c r="I2" s="501"/>
      <c r="J2" s="501"/>
      <c r="K2" s="501"/>
      <c r="L2" s="501"/>
      <c r="M2" s="501"/>
      <c r="N2" s="501"/>
      <c r="O2" s="501"/>
      <c r="P2" s="501"/>
      <c r="Q2" s="501"/>
      <c r="R2" s="501"/>
      <c r="S2" s="502"/>
    </row>
    <row r="3" spans="1:19" ht="12" customHeight="1">
      <c r="A3" s="503" t="s">
        <v>301</v>
      </c>
      <c r="B3" s="504"/>
      <c r="C3" s="504"/>
      <c r="D3" s="504"/>
      <c r="E3" s="504"/>
      <c r="F3" s="504"/>
      <c r="G3" s="504"/>
      <c r="H3" s="504"/>
      <c r="I3" s="504"/>
      <c r="J3" s="504"/>
      <c r="K3" s="504"/>
      <c r="L3" s="504"/>
      <c r="M3" s="504"/>
      <c r="N3" s="504"/>
      <c r="O3" s="504"/>
      <c r="P3" s="504"/>
      <c r="Q3" s="504"/>
      <c r="R3" s="504"/>
      <c r="S3" s="505"/>
    </row>
    <row r="4" spans="1:19" ht="26.25" customHeight="1">
      <c r="A4" s="506" t="s">
        <v>94</v>
      </c>
      <c r="B4" s="507" t="s">
        <v>263</v>
      </c>
      <c r="C4" s="508"/>
      <c r="D4" s="509"/>
      <c r="E4" s="507" t="s">
        <v>310</v>
      </c>
      <c r="F4" s="508"/>
      <c r="G4" s="509"/>
      <c r="H4" s="507" t="s">
        <v>311</v>
      </c>
      <c r="I4" s="508"/>
      <c r="J4" s="509"/>
      <c r="K4" s="507" t="s">
        <v>312</v>
      </c>
      <c r="L4" s="508"/>
      <c r="M4" s="509"/>
      <c r="N4" s="511" t="s">
        <v>313</v>
      </c>
      <c r="O4" s="512"/>
      <c r="P4" s="513"/>
      <c r="Q4" s="510" t="s">
        <v>119</v>
      </c>
      <c r="R4" s="510"/>
      <c r="S4" s="510"/>
    </row>
    <row r="5" spans="1:19" ht="12">
      <c r="A5" s="496"/>
      <c r="B5" s="62">
        <v>2016</v>
      </c>
      <c r="C5" s="38">
        <v>2017</v>
      </c>
      <c r="D5" s="80" t="s">
        <v>120</v>
      </c>
      <c r="E5" s="62">
        <v>2016</v>
      </c>
      <c r="F5" s="38">
        <v>2017</v>
      </c>
      <c r="G5" s="80" t="s">
        <v>120</v>
      </c>
      <c r="H5" s="62">
        <v>2016</v>
      </c>
      <c r="I5" s="38">
        <v>2017</v>
      </c>
      <c r="J5" s="80" t="s">
        <v>120</v>
      </c>
      <c r="K5" s="62">
        <v>2016</v>
      </c>
      <c r="L5" s="38">
        <v>2017</v>
      </c>
      <c r="M5" s="80" t="s">
        <v>120</v>
      </c>
      <c r="N5" s="62">
        <v>2016</v>
      </c>
      <c r="O5" s="38">
        <v>2017</v>
      </c>
      <c r="P5" s="80" t="s">
        <v>120</v>
      </c>
      <c r="Q5" s="62">
        <v>2016</v>
      </c>
      <c r="R5" s="38">
        <v>2017</v>
      </c>
      <c r="S5" s="80" t="s">
        <v>120</v>
      </c>
    </row>
    <row r="6" spans="1:19" ht="12" customHeight="1">
      <c r="A6" s="40" t="s">
        <v>96</v>
      </c>
      <c r="B6" s="81">
        <v>212.02623124328778</v>
      </c>
      <c r="C6" s="82">
        <v>234.94097708512095</v>
      </c>
      <c r="D6" s="42">
        <f aca="true" t="shared" si="0" ref="D6:D13">C6/B6*100-100</f>
        <v>10.807505140974655</v>
      </c>
      <c r="E6" s="81">
        <v>208.7532766545263</v>
      </c>
      <c r="F6" s="82">
        <v>216.9607124524575</v>
      </c>
      <c r="G6" s="42">
        <f aca="true" t="shared" si="1" ref="G6:G13">F6/E6*100-100</f>
        <v>3.9316440582218775</v>
      </c>
      <c r="H6" s="82">
        <v>197.939128134927</v>
      </c>
      <c r="I6" s="82">
        <v>225.429410680809</v>
      </c>
      <c r="J6" s="42">
        <f aca="true" t="shared" si="2" ref="J6:J13">I6/H6*100-100</f>
        <v>13.888250799580675</v>
      </c>
      <c r="K6" s="81">
        <v>179.60144721736995</v>
      </c>
      <c r="L6" s="82">
        <v>207.34118434430556</v>
      </c>
      <c r="M6" s="42">
        <f aca="true" t="shared" si="3" ref="M6:M13">L6/K6*100-100</f>
        <v>15.44516347541591</v>
      </c>
      <c r="N6" s="81">
        <v>184.7625148077043</v>
      </c>
      <c r="O6" s="82">
        <v>206.90316060319188</v>
      </c>
      <c r="P6" s="42">
        <f aca="true" t="shared" si="4" ref="P6:P13">O6/N6*100-100</f>
        <v>11.983299652816996</v>
      </c>
      <c r="Q6" s="81">
        <v>187.37716125615484</v>
      </c>
      <c r="R6" s="82">
        <v>210.36004931130566</v>
      </c>
      <c r="S6" s="42">
        <f aca="true" t="shared" si="5" ref="S6:S13">R6/Q6*100-100</f>
        <v>12.265575965115588</v>
      </c>
    </row>
    <row r="7" spans="1:19" ht="12" customHeight="1">
      <c r="A7" s="40" t="s">
        <v>97</v>
      </c>
      <c r="B7" s="81">
        <v>214.5827186981404</v>
      </c>
      <c r="C7" s="82">
        <v>239.49217102967634</v>
      </c>
      <c r="D7" s="42">
        <f t="shared" si="0"/>
        <v>11.608321715122244</v>
      </c>
      <c r="E7" s="81">
        <v>217.4469412027156</v>
      </c>
      <c r="F7" s="82">
        <v>222.81174819993288</v>
      </c>
      <c r="G7" s="42">
        <f t="shared" si="1"/>
        <v>2.4671797945485565</v>
      </c>
      <c r="H7" s="82">
        <v>199.1666790659381</v>
      </c>
      <c r="I7" s="82">
        <v>221.39125169456017</v>
      </c>
      <c r="J7" s="42">
        <f t="shared" si="2"/>
        <v>11.15878054142992</v>
      </c>
      <c r="K7" s="81">
        <v>188.91582724611013</v>
      </c>
      <c r="L7" s="82">
        <v>212.31302921305596</v>
      </c>
      <c r="M7" s="42">
        <f t="shared" si="3"/>
        <v>12.384987699556333</v>
      </c>
      <c r="N7" s="81">
        <v>187.39795411836363</v>
      </c>
      <c r="O7" s="82">
        <v>212.67096839168184</v>
      </c>
      <c r="P7" s="42">
        <f t="shared" si="4"/>
        <v>13.486280782636157</v>
      </c>
      <c r="Q7" s="81">
        <v>193.2537563349482</v>
      </c>
      <c r="R7" s="82">
        <v>215.36495532965054</v>
      </c>
      <c r="S7" s="42">
        <f t="shared" si="5"/>
        <v>11.441536461717774</v>
      </c>
    </row>
    <row r="8" spans="1:19" ht="12" customHeight="1">
      <c r="A8" s="40" t="s">
        <v>98</v>
      </c>
      <c r="B8" s="81">
        <v>220.3721528657217</v>
      </c>
      <c r="C8" s="82">
        <v>242.35988440474569</v>
      </c>
      <c r="D8" s="42">
        <f t="shared" si="0"/>
        <v>9.977545371815495</v>
      </c>
      <c r="E8" s="81">
        <v>224.14730985445036</v>
      </c>
      <c r="F8" s="82">
        <v>223.32523946276308</v>
      </c>
      <c r="G8" s="42">
        <f t="shared" si="1"/>
        <v>-0.3667545205967855</v>
      </c>
      <c r="H8" s="82">
        <v>205.94449867307668</v>
      </c>
      <c r="I8" s="82">
        <v>228.95326480046143</v>
      </c>
      <c r="J8" s="42">
        <f t="shared" si="2"/>
        <v>11.172314033942541</v>
      </c>
      <c r="K8" s="81">
        <v>198.4533708197672</v>
      </c>
      <c r="L8" s="82">
        <v>224.78900714638786</v>
      </c>
      <c r="M8" s="42">
        <f t="shared" si="3"/>
        <v>13.270440415213884</v>
      </c>
      <c r="N8" s="81">
        <v>197.5013380731977</v>
      </c>
      <c r="O8" s="82">
        <v>222.11378795486556</v>
      </c>
      <c r="P8" s="42">
        <f t="shared" si="4"/>
        <v>12.46191550993241</v>
      </c>
      <c r="Q8" s="81">
        <v>202.60098356244308</v>
      </c>
      <c r="R8" s="82">
        <v>224.6352125997481</v>
      </c>
      <c r="S8" s="42">
        <f t="shared" si="5"/>
        <v>10.875677230122577</v>
      </c>
    </row>
    <row r="9" spans="1:19" ht="12" customHeight="1">
      <c r="A9" s="40" t="s">
        <v>99</v>
      </c>
      <c r="B9" s="81">
        <v>246.97388997355014</v>
      </c>
      <c r="C9" s="82">
        <v>265.91069622741765</v>
      </c>
      <c r="D9" s="42">
        <f t="shared" si="0"/>
        <v>7.667533704026596</v>
      </c>
      <c r="E9" s="81">
        <v>243.17145252200098</v>
      </c>
      <c r="F9" s="82">
        <v>244.11586889660407</v>
      </c>
      <c r="G9" s="42">
        <f t="shared" si="1"/>
        <v>0.3883746898775513</v>
      </c>
      <c r="H9" s="82">
        <v>223.77728691676396</v>
      </c>
      <c r="I9" s="82">
        <v>239.42575279820437</v>
      </c>
      <c r="J9" s="42">
        <f t="shared" si="2"/>
        <v>6.992874968254043</v>
      </c>
      <c r="K9" s="81">
        <v>205.3552120506885</v>
      </c>
      <c r="L9" s="82">
        <v>229.17722132161393</v>
      </c>
      <c r="M9" s="42">
        <f t="shared" si="3"/>
        <v>11.600391844471616</v>
      </c>
      <c r="N9" s="81">
        <v>206.61548140475352</v>
      </c>
      <c r="O9" s="82">
        <v>221.79815077694528</v>
      </c>
      <c r="P9" s="42">
        <f t="shared" si="4"/>
        <v>7.348272873342609</v>
      </c>
      <c r="Q9" s="81">
        <v>214.0135668289618</v>
      </c>
      <c r="R9" s="82">
        <v>229.73218098610482</v>
      </c>
      <c r="S9" s="42">
        <f t="shared" si="5"/>
        <v>7.344681176079476</v>
      </c>
    </row>
    <row r="10" spans="1:19" ht="12" customHeight="1">
      <c r="A10" s="40" t="s">
        <v>100</v>
      </c>
      <c r="B10" s="81">
        <v>246.2022211302355</v>
      </c>
      <c r="C10" s="82">
        <v>268.78656584105084</v>
      </c>
      <c r="D10" s="42">
        <f t="shared" si="0"/>
        <v>9.173087312997353</v>
      </c>
      <c r="E10" s="81">
        <v>242.6021763312838</v>
      </c>
      <c r="F10" s="82">
        <v>252.11123297800617</v>
      </c>
      <c r="G10" s="42">
        <f t="shared" si="1"/>
        <v>3.919608962508775</v>
      </c>
      <c r="H10" s="82">
        <v>219.955394288546</v>
      </c>
      <c r="I10" s="82">
        <v>242.43255701087205</v>
      </c>
      <c r="J10" s="42">
        <f t="shared" si="2"/>
        <v>10.218964074524877</v>
      </c>
      <c r="K10" s="81">
        <v>202.24298552344857</v>
      </c>
      <c r="L10" s="82">
        <v>235.39260017293577</v>
      </c>
      <c r="M10" s="42">
        <f t="shared" si="3"/>
        <v>16.39098362976044</v>
      </c>
      <c r="N10" s="81">
        <v>208.07078730508937</v>
      </c>
      <c r="O10" s="82">
        <v>238.53216893822284</v>
      </c>
      <c r="P10" s="42">
        <f t="shared" si="4"/>
        <v>14.639912708394107</v>
      </c>
      <c r="Q10" s="81">
        <v>213.29603232327025</v>
      </c>
      <c r="R10" s="82">
        <v>240.72249028188367</v>
      </c>
      <c r="S10" s="42">
        <f t="shared" si="5"/>
        <v>12.858400439932254</v>
      </c>
    </row>
    <row r="11" spans="1:19" ht="12" customHeight="1">
      <c r="A11" s="40" t="s">
        <v>101</v>
      </c>
      <c r="B11" s="81">
        <v>251.91486554104907</v>
      </c>
      <c r="C11" s="82">
        <v>272.45716527027815</v>
      </c>
      <c r="D11" s="42">
        <f t="shared" si="0"/>
        <v>8.154461105385508</v>
      </c>
      <c r="E11" s="81">
        <v>245.9358678041102</v>
      </c>
      <c r="F11" s="82">
        <v>242.85676954189464</v>
      </c>
      <c r="G11" s="42">
        <f t="shared" si="1"/>
        <v>-1.2519923546361582</v>
      </c>
      <c r="H11" s="82">
        <v>220.03278128267604</v>
      </c>
      <c r="I11" s="82">
        <v>234.8052071364418</v>
      </c>
      <c r="J11" s="42">
        <f t="shared" si="2"/>
        <v>6.713738638238453</v>
      </c>
      <c r="K11" s="81">
        <v>201.0335086237052</v>
      </c>
      <c r="L11" s="82">
        <v>233.49048955559346</v>
      </c>
      <c r="M11" s="42">
        <f t="shared" si="3"/>
        <v>16.145060171357443</v>
      </c>
      <c r="N11" s="81">
        <v>207.64497035584378</v>
      </c>
      <c r="O11" s="82">
        <v>233.77628649766908</v>
      </c>
      <c r="P11" s="42">
        <f t="shared" si="4"/>
        <v>12.584613100449161</v>
      </c>
      <c r="Q11" s="81">
        <v>214.38462680318256</v>
      </c>
      <c r="R11" s="82">
        <v>238.65255686701187</v>
      </c>
      <c r="S11" s="42">
        <f t="shared" si="5"/>
        <v>11.319808899408002</v>
      </c>
    </row>
    <row r="12" spans="1:19" ht="12" customHeight="1">
      <c r="A12" s="40" t="s">
        <v>102</v>
      </c>
      <c r="B12" s="81">
        <v>248.90956528755504</v>
      </c>
      <c r="C12" s="82">
        <v>268.7379319853162</v>
      </c>
      <c r="D12" s="42">
        <f t="shared" si="0"/>
        <v>7.966092695093607</v>
      </c>
      <c r="E12" s="81">
        <v>243.07456769053047</v>
      </c>
      <c r="F12" s="82">
        <v>237.5833854958419</v>
      </c>
      <c r="G12" s="42">
        <f t="shared" si="1"/>
        <v>-2.2590525396633154</v>
      </c>
      <c r="H12" s="82">
        <v>219.81024560695147</v>
      </c>
      <c r="I12" s="82">
        <v>242.14394337771571</v>
      </c>
      <c r="J12" s="42">
        <f t="shared" si="2"/>
        <v>10.160444391067983</v>
      </c>
      <c r="K12" s="81">
        <v>199.39960722559877</v>
      </c>
      <c r="L12" s="82">
        <v>228.22021136989716</v>
      </c>
      <c r="M12" s="42">
        <f t="shared" si="3"/>
        <v>14.453691531945225</v>
      </c>
      <c r="N12" s="81">
        <v>208.66986299525792</v>
      </c>
      <c r="O12" s="82">
        <v>228.06740328260977</v>
      </c>
      <c r="P12" s="42">
        <f t="shared" si="4"/>
        <v>9.29580343271354</v>
      </c>
      <c r="Q12" s="81">
        <v>214.0607038420392</v>
      </c>
      <c r="R12" s="82">
        <v>234.4666100310383</v>
      </c>
      <c r="S12" s="42">
        <f t="shared" si="5"/>
        <v>9.532766090527815</v>
      </c>
    </row>
    <row r="13" spans="1:19" ht="12" customHeight="1">
      <c r="A13" s="40" t="s">
        <v>103</v>
      </c>
      <c r="B13" s="81">
        <v>251.4112552765365</v>
      </c>
      <c r="C13" s="82">
        <v>272.75</v>
      </c>
      <c r="D13" s="42">
        <f t="shared" si="0"/>
        <v>8.487585291275934</v>
      </c>
      <c r="E13" s="81">
        <v>240.65826073513756</v>
      </c>
      <c r="F13" s="82">
        <v>238.28</v>
      </c>
      <c r="G13" s="42">
        <f t="shared" si="1"/>
        <v>-0.9882314980058027</v>
      </c>
      <c r="H13" s="82">
        <v>213.76520522416251</v>
      </c>
      <c r="I13" s="82">
        <v>238.51</v>
      </c>
      <c r="J13" s="42">
        <f t="shared" si="2"/>
        <v>11.57568873282679</v>
      </c>
      <c r="K13" s="81">
        <v>197.43842757221267</v>
      </c>
      <c r="L13" s="82">
        <v>227.31</v>
      </c>
      <c r="M13" s="42">
        <f t="shared" si="3"/>
        <v>15.129563578428446</v>
      </c>
      <c r="N13" s="81">
        <v>206.83169591929777</v>
      </c>
      <c r="O13" s="82">
        <v>229.53</v>
      </c>
      <c r="P13" s="42">
        <f t="shared" si="4"/>
        <v>10.974287079074529</v>
      </c>
      <c r="Q13" s="81">
        <v>211.1498410894678</v>
      </c>
      <c r="R13" s="82">
        <v>234.46</v>
      </c>
      <c r="S13" s="42">
        <f t="shared" si="5"/>
        <v>11.039628914830814</v>
      </c>
    </row>
    <row r="14" spans="1:19" ht="12" customHeight="1">
      <c r="A14" s="40" t="s">
        <v>104</v>
      </c>
      <c r="B14" s="81">
        <v>221.9969958329398</v>
      </c>
      <c r="C14" s="82" t="s">
        <v>461</v>
      </c>
      <c r="D14" s="42"/>
      <c r="E14" s="81">
        <v>227.93659833497736</v>
      </c>
      <c r="F14" s="82" t="s">
        <v>461</v>
      </c>
      <c r="G14" s="42"/>
      <c r="H14" s="82">
        <v>207.812987626422</v>
      </c>
      <c r="I14" s="82" t="s">
        <v>461</v>
      </c>
      <c r="J14" s="42"/>
      <c r="K14" s="81">
        <v>191.1502835690601</v>
      </c>
      <c r="L14" s="82" t="s">
        <v>461</v>
      </c>
      <c r="M14" s="42"/>
      <c r="N14" s="81">
        <v>202.5145830322232</v>
      </c>
      <c r="O14" s="82" t="s">
        <v>461</v>
      </c>
      <c r="P14" s="42"/>
      <c r="Q14" s="81">
        <v>202.48229133743123</v>
      </c>
      <c r="R14" s="82" t="s">
        <v>461</v>
      </c>
      <c r="S14" s="42"/>
    </row>
    <row r="15" spans="1:19" ht="12" customHeight="1">
      <c r="A15" s="40" t="s">
        <v>105</v>
      </c>
      <c r="B15" s="81">
        <v>238.94597164669256</v>
      </c>
      <c r="C15" s="82" t="s">
        <v>461</v>
      </c>
      <c r="D15" s="42"/>
      <c r="E15" s="81">
        <v>220.32569861528998</v>
      </c>
      <c r="F15" s="82" t="s">
        <v>461</v>
      </c>
      <c r="G15" s="42"/>
      <c r="H15" s="82">
        <v>210.50332518769676</v>
      </c>
      <c r="I15" s="82" t="s">
        <v>461</v>
      </c>
      <c r="J15" s="42"/>
      <c r="K15" s="81">
        <v>189.79333592699425</v>
      </c>
      <c r="L15" s="82" t="s">
        <v>461</v>
      </c>
      <c r="M15" s="42"/>
      <c r="N15" s="81">
        <v>198.00920667910313</v>
      </c>
      <c r="O15" s="82" t="s">
        <v>461</v>
      </c>
      <c r="P15" s="42"/>
      <c r="Q15" s="81">
        <v>199.67326646175462</v>
      </c>
      <c r="R15" s="82" t="s">
        <v>461</v>
      </c>
      <c r="S15" s="42"/>
    </row>
    <row r="16" spans="1:19" ht="12" customHeight="1">
      <c r="A16" s="40" t="s">
        <v>106</v>
      </c>
      <c r="B16" s="81">
        <v>229.7582932645578</v>
      </c>
      <c r="C16" s="82" t="s">
        <v>461</v>
      </c>
      <c r="D16" s="42"/>
      <c r="E16" s="81">
        <v>217.15269285925422</v>
      </c>
      <c r="F16" s="82" t="s">
        <v>461</v>
      </c>
      <c r="G16" s="42"/>
      <c r="H16" s="82">
        <v>204.63788172525452</v>
      </c>
      <c r="I16" s="82" t="s">
        <v>461</v>
      </c>
      <c r="J16" s="42"/>
      <c r="K16" s="81">
        <v>188.5793755578749</v>
      </c>
      <c r="L16" s="82" t="s">
        <v>461</v>
      </c>
      <c r="M16" s="42"/>
      <c r="N16" s="81">
        <v>196.73604875535074</v>
      </c>
      <c r="O16" s="82" t="s">
        <v>461</v>
      </c>
      <c r="P16" s="42"/>
      <c r="Q16" s="81">
        <v>197.44133533237485</v>
      </c>
      <c r="R16" s="82" t="s">
        <v>461</v>
      </c>
      <c r="S16" s="42"/>
    </row>
    <row r="17" spans="1:19" ht="12" customHeight="1">
      <c r="A17" s="40" t="s">
        <v>107</v>
      </c>
      <c r="B17" s="82">
        <v>229.23716882510658</v>
      </c>
      <c r="C17" s="82" t="s">
        <v>461</v>
      </c>
      <c r="D17" s="42"/>
      <c r="E17" s="81">
        <v>217.42370416448802</v>
      </c>
      <c r="F17" s="82" t="s">
        <v>461</v>
      </c>
      <c r="G17" s="42"/>
      <c r="H17" s="82">
        <v>208.51871527840058</v>
      </c>
      <c r="I17" s="82" t="s">
        <v>461</v>
      </c>
      <c r="J17" s="42"/>
      <c r="K17" s="81">
        <v>186.56280951214634</v>
      </c>
      <c r="L17" s="82" t="s">
        <v>461</v>
      </c>
      <c r="M17" s="42"/>
      <c r="N17" s="81">
        <v>197.26779137715567</v>
      </c>
      <c r="O17" s="82" t="s">
        <v>461</v>
      </c>
      <c r="P17" s="42"/>
      <c r="Q17" s="81">
        <v>197.41235486079947</v>
      </c>
      <c r="R17" s="82" t="s">
        <v>461</v>
      </c>
      <c r="S17" s="42"/>
    </row>
    <row r="18" spans="1:19" ht="12" customHeight="1">
      <c r="A18" s="197" t="s">
        <v>391</v>
      </c>
      <c r="B18" s="199"/>
      <c r="C18" s="199"/>
      <c r="D18" s="199"/>
      <c r="E18" s="199"/>
      <c r="F18" s="199"/>
      <c r="G18" s="200"/>
      <c r="H18" s="200"/>
      <c r="I18" s="200"/>
      <c r="J18" s="201"/>
      <c r="K18" s="201"/>
      <c r="L18" s="201"/>
      <c r="M18" s="201"/>
      <c r="N18" s="201"/>
      <c r="O18" s="201"/>
      <c r="P18" s="201"/>
      <c r="Q18" s="201"/>
      <c r="R18" s="201"/>
      <c r="S18" s="202"/>
    </row>
    <row r="19" spans="1:19" ht="12" customHeight="1">
      <c r="A19" s="514" t="s">
        <v>121</v>
      </c>
      <c r="B19" s="514"/>
      <c r="C19" s="514"/>
      <c r="D19" s="514"/>
      <c r="E19" s="514"/>
      <c r="F19" s="514"/>
      <c r="G19" s="514"/>
      <c r="H19" s="514"/>
      <c r="I19" s="514"/>
      <c r="J19" s="514"/>
      <c r="K19" s="514"/>
      <c r="L19" s="514"/>
      <c r="M19" s="514"/>
      <c r="N19" s="514"/>
      <c r="O19" s="514"/>
      <c r="P19" s="514"/>
      <c r="Q19" s="514"/>
      <c r="R19" s="514"/>
      <c r="S19" s="514"/>
    </row>
    <row r="20" ht="12" customHeight="1"/>
    <row r="21" spans="1:19" ht="12" customHeight="1">
      <c r="A21" s="497" t="s">
        <v>516</v>
      </c>
      <c r="B21" s="498"/>
      <c r="C21" s="498"/>
      <c r="D21" s="498"/>
      <c r="E21" s="498"/>
      <c r="F21" s="498"/>
      <c r="G21" s="498"/>
      <c r="H21" s="498"/>
      <c r="I21" s="498"/>
      <c r="J21" s="498"/>
      <c r="K21" s="498"/>
      <c r="L21" s="498"/>
      <c r="M21" s="498"/>
      <c r="N21" s="498"/>
      <c r="O21" s="498"/>
      <c r="P21" s="498"/>
      <c r="Q21" s="498"/>
      <c r="R21" s="498"/>
      <c r="S21" s="499"/>
    </row>
    <row r="22" spans="1:19" ht="12" customHeight="1">
      <c r="A22" s="500" t="s">
        <v>309</v>
      </c>
      <c r="B22" s="501"/>
      <c r="C22" s="501"/>
      <c r="D22" s="501"/>
      <c r="E22" s="501"/>
      <c r="F22" s="501"/>
      <c r="G22" s="501"/>
      <c r="H22" s="501"/>
      <c r="I22" s="501"/>
      <c r="J22" s="501"/>
      <c r="K22" s="501"/>
      <c r="L22" s="501"/>
      <c r="M22" s="501"/>
      <c r="N22" s="501"/>
      <c r="O22" s="501"/>
      <c r="P22" s="501"/>
      <c r="Q22" s="501"/>
      <c r="R22" s="501"/>
      <c r="S22" s="502"/>
    </row>
    <row r="23" spans="1:19" ht="12" customHeight="1">
      <c r="A23" s="503" t="s">
        <v>487</v>
      </c>
      <c r="B23" s="504"/>
      <c r="C23" s="504"/>
      <c r="D23" s="504"/>
      <c r="E23" s="504"/>
      <c r="F23" s="504"/>
      <c r="G23" s="504"/>
      <c r="H23" s="504"/>
      <c r="I23" s="504"/>
      <c r="J23" s="504"/>
      <c r="K23" s="504"/>
      <c r="L23" s="504"/>
      <c r="M23" s="504"/>
      <c r="N23" s="504"/>
      <c r="O23" s="504"/>
      <c r="P23" s="504"/>
      <c r="Q23" s="504"/>
      <c r="R23" s="504"/>
      <c r="S23" s="505"/>
    </row>
    <row r="24" spans="1:19" ht="25.5" customHeight="1">
      <c r="A24" s="506" t="s">
        <v>94</v>
      </c>
      <c r="B24" s="507" t="s">
        <v>263</v>
      </c>
      <c r="C24" s="508"/>
      <c r="D24" s="509"/>
      <c r="E24" s="507" t="s">
        <v>310</v>
      </c>
      <c r="F24" s="508"/>
      <c r="G24" s="509"/>
      <c r="H24" s="507" t="s">
        <v>311</v>
      </c>
      <c r="I24" s="508"/>
      <c r="J24" s="509"/>
      <c r="K24" s="507" t="s">
        <v>312</v>
      </c>
      <c r="L24" s="508"/>
      <c r="M24" s="509"/>
      <c r="N24" s="511" t="s">
        <v>313</v>
      </c>
      <c r="O24" s="512"/>
      <c r="P24" s="513"/>
      <c r="Q24" s="510" t="s">
        <v>119</v>
      </c>
      <c r="R24" s="510"/>
      <c r="S24" s="510"/>
    </row>
    <row r="25" spans="1:19" ht="12" customHeight="1">
      <c r="A25" s="496"/>
      <c r="B25" s="62">
        <v>2016</v>
      </c>
      <c r="C25" s="38">
        <v>2017</v>
      </c>
      <c r="D25" s="80" t="s">
        <v>120</v>
      </c>
      <c r="E25" s="62">
        <v>2016</v>
      </c>
      <c r="F25" s="38">
        <v>2017</v>
      </c>
      <c r="G25" s="80" t="s">
        <v>120</v>
      </c>
      <c r="H25" s="62">
        <v>2016</v>
      </c>
      <c r="I25" s="38">
        <v>2017</v>
      </c>
      <c r="J25" s="80" t="s">
        <v>120</v>
      </c>
      <c r="K25" s="62">
        <v>2016</v>
      </c>
      <c r="L25" s="38">
        <v>2017</v>
      </c>
      <c r="M25" s="80" t="s">
        <v>120</v>
      </c>
      <c r="N25" s="62">
        <v>2016</v>
      </c>
      <c r="O25" s="38">
        <v>2017</v>
      </c>
      <c r="P25" s="80" t="s">
        <v>120</v>
      </c>
      <c r="Q25" s="62">
        <v>2016</v>
      </c>
      <c r="R25" s="38">
        <v>2017</v>
      </c>
      <c r="S25" s="80" t="s">
        <v>120</v>
      </c>
    </row>
    <row r="26" spans="1:19" ht="10.5" customHeight="1">
      <c r="A26" s="40" t="s">
        <v>96</v>
      </c>
      <c r="B26" s="257">
        <v>221.24393156431825</v>
      </c>
      <c r="C26" s="257">
        <v>238.67511098505133</v>
      </c>
      <c r="D26" s="259">
        <f aca="true" t="shared" si="6" ref="D26:D33">C26/B26*100-100</f>
        <v>7.878715270283294</v>
      </c>
      <c r="E26" s="257">
        <v>217.82868743719806</v>
      </c>
      <c r="F26" s="257">
        <v>220.4090694030981</v>
      </c>
      <c r="G26" s="259">
        <f aca="true" t="shared" si="7" ref="G26:G33">F26/E26*100-100</f>
        <v>1.1845923492717105</v>
      </c>
      <c r="H26" s="257">
        <v>206.54440095544064</v>
      </c>
      <c r="I26" s="257">
        <v>229.0123684726273</v>
      </c>
      <c r="J26" s="259">
        <f aca="true" t="shared" si="8" ref="J26:J33">I26/H26*100-100</f>
        <v>10.878032719964082</v>
      </c>
      <c r="K26" s="257">
        <v>187.4095014753994</v>
      </c>
      <c r="L26" s="257">
        <v>210.1562452315691</v>
      </c>
      <c r="M26" s="259">
        <f aca="true" t="shared" si="9" ref="M26:M33">L26/K26*100-100</f>
        <v>12.137454919357765</v>
      </c>
      <c r="N26" s="257">
        <v>192.79494306939037</v>
      </c>
      <c r="O26" s="257">
        <v>210.5150826471376</v>
      </c>
      <c r="P26" s="259">
        <f aca="true" t="shared" si="10" ref="P26:P33">O26/N26*100-100</f>
        <v>9.191184838997273</v>
      </c>
      <c r="Q26" s="257">
        <v>195.52325954473304</v>
      </c>
      <c r="R26" s="257">
        <v>213.70349582740565</v>
      </c>
      <c r="S26" s="259">
        <f aca="true" t="shared" si="11" ref="S26:S33">R26/Q26*100-100</f>
        <v>9.298247341520621</v>
      </c>
    </row>
    <row r="27" spans="1:19" ht="10.5" customHeight="1">
      <c r="A27" s="40" t="s">
        <v>97</v>
      </c>
      <c r="B27" s="256">
        <v>222.86627817746532</v>
      </c>
      <c r="C27" s="256">
        <v>242.00235187722294</v>
      </c>
      <c r="D27" s="258">
        <f t="shared" si="6"/>
        <v>8.586347767031782</v>
      </c>
      <c r="E27" s="256">
        <v>225.8410685675749</v>
      </c>
      <c r="F27" s="256">
        <v>225.14709711983784</v>
      </c>
      <c r="G27" s="258">
        <f t="shared" si="7"/>
        <v>-0.3072831049457392</v>
      </c>
      <c r="H27" s="256">
        <v>206.85513153010484</v>
      </c>
      <c r="I27" s="256">
        <v>223.7117120145311</v>
      </c>
      <c r="J27" s="258">
        <f t="shared" si="8"/>
        <v>8.148978640142161</v>
      </c>
      <c r="K27" s="256">
        <v>196.20856498880042</v>
      </c>
      <c r="L27" s="256">
        <v>214.53866369351712</v>
      </c>
      <c r="M27" s="258">
        <f t="shared" si="9"/>
        <v>9.342150127729127</v>
      </c>
      <c r="N27" s="256">
        <v>194.6320972435002</v>
      </c>
      <c r="O27" s="256">
        <v>214.8757519687494</v>
      </c>
      <c r="P27" s="258">
        <f t="shared" si="10"/>
        <v>10.400984735792477</v>
      </c>
      <c r="Q27" s="256">
        <v>200.71395161495786</v>
      </c>
      <c r="R27" s="256">
        <v>217.6222524420235</v>
      </c>
      <c r="S27" s="258">
        <f t="shared" si="11"/>
        <v>8.424078491315782</v>
      </c>
    </row>
    <row r="28" spans="1:19" ht="10.5" customHeight="1">
      <c r="A28" s="40" t="s">
        <v>98</v>
      </c>
      <c r="B28" s="256">
        <v>228.2439961059565</v>
      </c>
      <c r="C28" s="256">
        <v>244.32393714521632</v>
      </c>
      <c r="D28" s="258">
        <f t="shared" si="6"/>
        <v>7.045066382291651</v>
      </c>
      <c r="E28" s="256">
        <v>232.1540042709164</v>
      </c>
      <c r="F28" s="256">
        <v>225.13503793523057</v>
      </c>
      <c r="G28" s="258">
        <f t="shared" si="7"/>
        <v>-3.023409549936048</v>
      </c>
      <c r="H28" s="256">
        <v>213.30097628906213</v>
      </c>
      <c r="I28" s="256">
        <v>230.80867205267847</v>
      </c>
      <c r="J28" s="258">
        <f t="shared" si="8"/>
        <v>8.207977323034001</v>
      </c>
      <c r="K28" s="256">
        <v>205.54226025191466</v>
      </c>
      <c r="L28" s="256">
        <v>226.8672909161956</v>
      </c>
      <c r="M28" s="258">
        <f t="shared" si="9"/>
        <v>10.375010296249926</v>
      </c>
      <c r="N28" s="256">
        <v>204.55622024788042</v>
      </c>
      <c r="O28" s="256">
        <v>224.13030096503059</v>
      </c>
      <c r="P28" s="258">
        <f t="shared" si="10"/>
        <v>9.569046931660338</v>
      </c>
      <c r="Q28" s="256">
        <v>209.83802854376938</v>
      </c>
      <c r="R28" s="256">
        <v>226.55061256237008</v>
      </c>
      <c r="S28" s="258">
        <f t="shared" si="11"/>
        <v>7.964516315075215</v>
      </c>
    </row>
    <row r="29" spans="1:19" ht="10.5" customHeight="1">
      <c r="A29" s="40" t="s">
        <v>99</v>
      </c>
      <c r="B29" s="256">
        <v>254.81503015285844</v>
      </c>
      <c r="C29" s="256">
        <v>267.04173998741277</v>
      </c>
      <c r="D29" s="258">
        <f t="shared" si="6"/>
        <v>4.7982686999349085</v>
      </c>
      <c r="E29" s="256">
        <v>250.8918696358717</v>
      </c>
      <c r="F29" s="256">
        <v>245.15420896395943</v>
      </c>
      <c r="G29" s="258">
        <f t="shared" si="7"/>
        <v>-2.286905781458586</v>
      </c>
      <c r="H29" s="256">
        <v>230.88196132525124</v>
      </c>
      <c r="I29" s="256">
        <v>240.44414358701619</v>
      </c>
      <c r="J29" s="258">
        <f t="shared" si="8"/>
        <v>4.141589150957699</v>
      </c>
      <c r="K29" s="256">
        <v>211.87500652942256</v>
      </c>
      <c r="L29" s="256">
        <v>229.69209292975603</v>
      </c>
      <c r="M29" s="258">
        <f t="shared" si="9"/>
        <v>8.409244059590975</v>
      </c>
      <c r="N29" s="256">
        <v>213.17528800246086</v>
      </c>
      <c r="O29" s="256">
        <v>223.5920193164426</v>
      </c>
      <c r="P29" s="258">
        <f t="shared" si="10"/>
        <v>4.886462878315172</v>
      </c>
      <c r="Q29" s="256">
        <v>220.80825422672427</v>
      </c>
      <c r="R29" s="256">
        <v>230.70934043647975</v>
      </c>
      <c r="S29" s="258">
        <f t="shared" si="11"/>
        <v>4.484019967654433</v>
      </c>
    </row>
    <row r="30" spans="1:19" ht="10.5" customHeight="1">
      <c r="A30" s="40" t="s">
        <v>100</v>
      </c>
      <c r="B30" s="256">
        <v>253.20592908309135</v>
      </c>
      <c r="C30" s="256">
        <v>269.2753533265602</v>
      </c>
      <c r="D30" s="258">
        <f t="shared" si="6"/>
        <v>6.346385450632781</v>
      </c>
      <c r="E30" s="256">
        <v>249.5034739067137</v>
      </c>
      <c r="F30" s="256">
        <v>252.56969642557613</v>
      </c>
      <c r="G30" s="258">
        <f t="shared" si="7"/>
        <v>1.2289297903759149</v>
      </c>
      <c r="H30" s="256">
        <v>226.2124594652137</v>
      </c>
      <c r="I30" s="256">
        <v>242.87341981804454</v>
      </c>
      <c r="J30" s="258">
        <f t="shared" si="8"/>
        <v>7.365182444954101</v>
      </c>
      <c r="K30" s="256">
        <v>207.99618628507216</v>
      </c>
      <c r="L30" s="256">
        <v>236.1570690171342</v>
      </c>
      <c r="M30" s="258">
        <f t="shared" si="9"/>
        <v>13.539134171174538</v>
      </c>
      <c r="N30" s="256">
        <v>213.9897713870192</v>
      </c>
      <c r="O30" s="256">
        <v>238.51257660776665</v>
      </c>
      <c r="P30" s="258">
        <f t="shared" si="10"/>
        <v>11.459802523175668</v>
      </c>
      <c r="Q30" s="256">
        <v>219.3636588094865</v>
      </c>
      <c r="R30" s="256">
        <v>241.16024333833667</v>
      </c>
      <c r="S30" s="258">
        <f t="shared" si="11"/>
        <v>9.936278710495117</v>
      </c>
    </row>
    <row r="31" spans="1:19" ht="10.5" customHeight="1">
      <c r="A31" s="40" t="s">
        <v>101</v>
      </c>
      <c r="B31" s="256">
        <v>258.4836434097026</v>
      </c>
      <c r="C31" s="256">
        <v>272.66928590067886</v>
      </c>
      <c r="D31" s="258">
        <f t="shared" si="6"/>
        <v>5.488023266714663</v>
      </c>
      <c r="E31" s="256">
        <v>252.34874098676283</v>
      </c>
      <c r="F31" s="256">
        <v>243.04584488150337</v>
      </c>
      <c r="G31" s="258">
        <f t="shared" si="7"/>
        <v>-3.6865236849933325</v>
      </c>
      <c r="H31" s="256">
        <v>225.7702214331955</v>
      </c>
      <c r="I31" s="256">
        <v>234.98801395860684</v>
      </c>
      <c r="J31" s="258">
        <f t="shared" si="8"/>
        <v>4.082820341361469</v>
      </c>
      <c r="K31" s="256">
        <v>206.27553536741866</v>
      </c>
      <c r="L31" s="256">
        <v>233.8783835295766</v>
      </c>
      <c r="M31" s="258">
        <f t="shared" si="9"/>
        <v>13.381542369041327</v>
      </c>
      <c r="N31" s="256">
        <v>213.05939352964583</v>
      </c>
      <c r="O31" s="256">
        <v>233.7797421349314</v>
      </c>
      <c r="P31" s="258">
        <f t="shared" si="10"/>
        <v>9.72515140591652</v>
      </c>
      <c r="Q31" s="256">
        <v>219.974789134015</v>
      </c>
      <c r="R31" s="256">
        <v>238.83835903066264</v>
      </c>
      <c r="S31" s="258">
        <f t="shared" si="11"/>
        <v>8.575332641939909</v>
      </c>
    </row>
    <row r="32" spans="1:20" ht="10.5" customHeight="1">
      <c r="A32" s="40" t="s">
        <v>102</v>
      </c>
      <c r="B32" s="256">
        <v>254.2723850606379</v>
      </c>
      <c r="C32" s="256">
        <v>269.8810013140732</v>
      </c>
      <c r="D32" s="258">
        <f t="shared" si="6"/>
        <v>6.138541646869385</v>
      </c>
      <c r="E32" s="256">
        <v>248.31167095909467</v>
      </c>
      <c r="F32" s="256">
        <v>238.59393982651</v>
      </c>
      <c r="G32" s="258">
        <f t="shared" si="7"/>
        <v>-3.9135217024033864</v>
      </c>
      <c r="H32" s="256">
        <v>224.54611315027122</v>
      </c>
      <c r="I32" s="256">
        <v>243.1738959146522</v>
      </c>
      <c r="J32" s="258">
        <f t="shared" si="8"/>
        <v>8.295749368823337</v>
      </c>
      <c r="K32" s="256">
        <v>203.69572238348363</v>
      </c>
      <c r="L32" s="256">
        <v>229.1909396995087</v>
      </c>
      <c r="M32" s="258">
        <f t="shared" si="9"/>
        <v>12.516324357576352</v>
      </c>
      <c r="N32" s="256">
        <v>213.16570816707628</v>
      </c>
      <c r="O32" s="256">
        <v>229.03748164726673</v>
      </c>
      <c r="P32" s="258">
        <f t="shared" si="10"/>
        <v>7.445744260024398</v>
      </c>
      <c r="Q32" s="256">
        <v>218.67269604843722</v>
      </c>
      <c r="R32" s="256">
        <v>235.46390724384395</v>
      </c>
      <c r="S32" s="258">
        <f t="shared" si="11"/>
        <v>7.678695831182964</v>
      </c>
      <c r="T32" s="406"/>
    </row>
    <row r="33" spans="1:20" ht="10.5" customHeight="1">
      <c r="A33" s="40" t="s">
        <v>103</v>
      </c>
      <c r="B33" s="256">
        <v>256.1945575877962</v>
      </c>
      <c r="C33" s="256">
        <v>273.32</v>
      </c>
      <c r="D33" s="258">
        <f t="shared" si="6"/>
        <v>6.684545750483011</v>
      </c>
      <c r="E33" s="256">
        <v>245.23697863514542</v>
      </c>
      <c r="F33" s="256">
        <v>238.78</v>
      </c>
      <c r="G33" s="258">
        <f t="shared" si="7"/>
        <v>-2.6329547326351133</v>
      </c>
      <c r="H33" s="256">
        <v>217.83226100927823</v>
      </c>
      <c r="I33" s="256">
        <v>239</v>
      </c>
      <c r="J33" s="258">
        <f t="shared" si="8"/>
        <v>9.717449055821973</v>
      </c>
      <c r="K33" s="256">
        <v>201.19485321790964</v>
      </c>
      <c r="L33" s="256">
        <v>227.78</v>
      </c>
      <c r="M33" s="258">
        <f t="shared" si="9"/>
        <v>13.213631639620814</v>
      </c>
      <c r="N33" s="256">
        <v>210.7668360865283</v>
      </c>
      <c r="O33" s="256">
        <v>230.01</v>
      </c>
      <c r="P33" s="258">
        <f t="shared" si="10"/>
        <v>9.130072012644149</v>
      </c>
      <c r="Q33" s="256">
        <v>215.1671374582976</v>
      </c>
      <c r="R33" s="256">
        <v>234.94</v>
      </c>
      <c r="S33" s="258">
        <f t="shared" si="11"/>
        <v>9.189536457691958</v>
      </c>
      <c r="T33" s="406"/>
    </row>
    <row r="34" spans="1:19" ht="10.5" customHeight="1">
      <c r="A34" s="40" t="s">
        <v>104</v>
      </c>
      <c r="B34" s="256">
        <v>226.12108159810532</v>
      </c>
      <c r="C34" s="256" t="s">
        <v>461</v>
      </c>
      <c r="D34" s="258"/>
      <c r="E34" s="256">
        <v>232.17102536866992</v>
      </c>
      <c r="F34" s="256" t="s">
        <v>461</v>
      </c>
      <c r="G34" s="258"/>
      <c r="H34" s="256">
        <v>211.6735740315263</v>
      </c>
      <c r="I34" s="256" t="s">
        <v>461</v>
      </c>
      <c r="J34" s="258"/>
      <c r="K34" s="256">
        <v>194.70132335010177</v>
      </c>
      <c r="L34" s="256" t="s">
        <v>461</v>
      </c>
      <c r="M34" s="258"/>
      <c r="N34" s="256">
        <v>206.27673983974202</v>
      </c>
      <c r="O34" s="256" t="s">
        <v>461</v>
      </c>
      <c r="P34" s="258"/>
      <c r="Q34" s="256">
        <v>206.24384825521585</v>
      </c>
      <c r="R34" s="256" t="s">
        <v>461</v>
      </c>
      <c r="S34" s="258"/>
    </row>
    <row r="35" spans="1:19" ht="10.5" customHeight="1">
      <c r="A35" s="40" t="s">
        <v>105</v>
      </c>
      <c r="B35" s="256">
        <v>242.78639961185544</v>
      </c>
      <c r="C35" s="256" t="s">
        <v>461</v>
      </c>
      <c r="D35" s="258"/>
      <c r="E35" s="256">
        <v>223.86685467067363</v>
      </c>
      <c r="F35" s="256" t="s">
        <v>461</v>
      </c>
      <c r="G35" s="258"/>
      <c r="H35" s="256">
        <v>213.88661242723202</v>
      </c>
      <c r="I35" s="256" t="s">
        <v>461</v>
      </c>
      <c r="J35" s="258"/>
      <c r="K35" s="256">
        <v>192.84376456520258</v>
      </c>
      <c r="L35" s="256" t="s">
        <v>461</v>
      </c>
      <c r="M35" s="258"/>
      <c r="N35" s="256">
        <v>201.19168382843353</v>
      </c>
      <c r="O35" s="256" t="s">
        <v>461</v>
      </c>
      <c r="P35" s="258"/>
      <c r="Q35" s="256">
        <v>202.88248899490947</v>
      </c>
      <c r="R35" s="256" t="s">
        <v>461</v>
      </c>
      <c r="S35" s="258"/>
    </row>
    <row r="36" spans="1:19" ht="10.5" customHeight="1">
      <c r="A36" s="40" t="s">
        <v>106</v>
      </c>
      <c r="B36" s="256">
        <v>233.06213895464003</v>
      </c>
      <c r="C36" s="256" t="s">
        <v>461</v>
      </c>
      <c r="D36" s="258"/>
      <c r="E36" s="256">
        <v>220.27527432605982</v>
      </c>
      <c r="F36" s="256" t="s">
        <v>461</v>
      </c>
      <c r="G36" s="258"/>
      <c r="H36" s="256">
        <v>207.58050448745897</v>
      </c>
      <c r="I36" s="256" t="s">
        <v>461</v>
      </c>
      <c r="J36" s="258"/>
      <c r="K36" s="256">
        <v>191.29108249268347</v>
      </c>
      <c r="L36" s="256" t="s">
        <v>461</v>
      </c>
      <c r="M36" s="258"/>
      <c r="N36" s="256">
        <v>199.56504586152153</v>
      </c>
      <c r="O36" s="256" t="s">
        <v>461</v>
      </c>
      <c r="P36" s="258"/>
      <c r="Q36" s="256">
        <v>200.28047421834677</v>
      </c>
      <c r="R36" s="256" t="s">
        <v>461</v>
      </c>
      <c r="S36" s="258"/>
    </row>
    <row r="37" spans="1:19" ht="10.5" customHeight="1">
      <c r="A37" s="40" t="s">
        <v>107</v>
      </c>
      <c r="B37" s="256">
        <v>232.4112528382839</v>
      </c>
      <c r="C37" s="256" t="s">
        <v>461</v>
      </c>
      <c r="D37" s="258"/>
      <c r="E37" s="256">
        <v>220.43421553579543</v>
      </c>
      <c r="F37" s="256" t="s">
        <v>461</v>
      </c>
      <c r="G37" s="258"/>
      <c r="H37" s="256">
        <v>211.4059256029985</v>
      </c>
      <c r="I37" s="256" t="s">
        <v>461</v>
      </c>
      <c r="J37" s="258"/>
      <c r="K37" s="256">
        <v>189.14601202751913</v>
      </c>
      <c r="L37" s="256" t="s">
        <v>461</v>
      </c>
      <c r="M37" s="258"/>
      <c r="N37" s="256">
        <v>199.99921816162595</v>
      </c>
      <c r="O37" s="256" t="s">
        <v>461</v>
      </c>
      <c r="P37" s="258"/>
      <c r="Q37" s="256">
        <v>200.14578331299523</v>
      </c>
      <c r="R37" s="256" t="s">
        <v>461</v>
      </c>
      <c r="S37" s="258"/>
    </row>
    <row r="38" spans="1:19" ht="10.5" customHeight="1">
      <c r="A38" s="336" t="s">
        <v>446</v>
      </c>
      <c r="B38" s="268">
        <v>240.21</v>
      </c>
      <c r="C38" s="268" t="s">
        <v>461</v>
      </c>
      <c r="D38" s="269"/>
      <c r="E38" s="268">
        <v>234.26</v>
      </c>
      <c r="F38" s="268" t="s">
        <v>461</v>
      </c>
      <c r="G38" s="269"/>
      <c r="H38" s="268">
        <v>215.39</v>
      </c>
      <c r="I38" s="268" t="s">
        <v>461</v>
      </c>
      <c r="J38" s="269"/>
      <c r="K38" s="268">
        <v>197.57</v>
      </c>
      <c r="L38" s="268" t="s">
        <v>461</v>
      </c>
      <c r="M38" s="269"/>
      <c r="N38" s="268">
        <v>203.64</v>
      </c>
      <c r="O38" s="268" t="s">
        <v>461</v>
      </c>
      <c r="P38" s="269"/>
      <c r="Q38" s="268">
        <v>207.47</v>
      </c>
      <c r="R38" s="268" t="s">
        <v>461</v>
      </c>
      <c r="S38" s="269"/>
    </row>
    <row r="39" spans="1:19" ht="10.5" customHeight="1">
      <c r="A39" s="336" t="s">
        <v>488</v>
      </c>
      <c r="B39" s="268">
        <v>243.43</v>
      </c>
      <c r="C39" s="268">
        <v>261.82</v>
      </c>
      <c r="D39" s="269">
        <f>C39/B39*100-100</f>
        <v>7.554533130674116</v>
      </c>
      <c r="E39" s="268">
        <v>239.96</v>
      </c>
      <c r="F39" s="268">
        <v>234.46</v>
      </c>
      <c r="G39" s="269">
        <f>F39/E39*100-100</f>
        <v>-2.2920486747791387</v>
      </c>
      <c r="H39" s="268">
        <v>218.09</v>
      </c>
      <c r="I39" s="268">
        <v>234.91</v>
      </c>
      <c r="J39" s="269">
        <f>I39/H39*100-100</f>
        <v>7.712412306845778</v>
      </c>
      <c r="K39" s="268">
        <v>201.67</v>
      </c>
      <c r="L39" s="268">
        <v>225.19</v>
      </c>
      <c r="M39" s="269">
        <f>L39/K39*100-100</f>
        <v>11.662617146824019</v>
      </c>
      <c r="N39" s="268">
        <v>205.32</v>
      </c>
      <c r="O39" s="268">
        <v>224.02</v>
      </c>
      <c r="P39" s="269">
        <f>O39/N39*100-100</f>
        <v>9.107734268458984</v>
      </c>
      <c r="Q39" s="268">
        <v>211.2</v>
      </c>
      <c r="R39" s="268">
        <v>228.59</v>
      </c>
      <c r="S39" s="269">
        <f>R39/Q39*100-100</f>
        <v>8.23390151515153</v>
      </c>
    </row>
    <row r="40" spans="1:19" ht="12" customHeight="1">
      <c r="A40" s="75" t="s">
        <v>391</v>
      </c>
      <c r="B40" s="83"/>
      <c r="C40" s="83"/>
      <c r="D40" s="83"/>
      <c r="E40" s="83"/>
      <c r="F40" s="83"/>
      <c r="G40" s="84"/>
      <c r="H40" s="84"/>
      <c r="I40" s="337"/>
      <c r="J40" s="172"/>
      <c r="K40" s="172"/>
      <c r="L40" s="172"/>
      <c r="M40" s="172"/>
      <c r="N40" s="172"/>
      <c r="O40" s="172"/>
      <c r="P40" s="172"/>
      <c r="Q40" s="172"/>
      <c r="R40" s="172"/>
      <c r="S40" s="173"/>
    </row>
    <row r="41" spans="1:19" ht="12" customHeight="1">
      <c r="A41" s="101"/>
      <c r="B41" s="85"/>
      <c r="C41" s="85"/>
      <c r="D41" s="85"/>
      <c r="E41" s="85"/>
      <c r="F41" s="85"/>
      <c r="G41" s="85"/>
      <c r="H41" s="85"/>
      <c r="I41" s="85"/>
      <c r="J41" s="85"/>
      <c r="K41" s="85"/>
      <c r="L41" s="85"/>
      <c r="M41" s="85"/>
      <c r="N41" s="85"/>
      <c r="O41" s="85"/>
      <c r="P41" s="85"/>
      <c r="Q41" s="85"/>
      <c r="R41" s="85"/>
      <c r="S41" s="86"/>
    </row>
    <row r="42" ht="12" customHeight="1"/>
    <row r="43" spans="1:19" ht="15" customHeight="1">
      <c r="A43" s="479">
        <v>12</v>
      </c>
      <c r="B43" s="479"/>
      <c r="C43" s="479"/>
      <c r="D43" s="479"/>
      <c r="E43" s="479"/>
      <c r="F43" s="479"/>
      <c r="G43" s="479"/>
      <c r="H43" s="479"/>
      <c r="I43" s="479"/>
      <c r="J43" s="479"/>
      <c r="K43" s="479"/>
      <c r="L43" s="479"/>
      <c r="M43" s="479"/>
      <c r="N43" s="479"/>
      <c r="O43" s="479"/>
      <c r="P43" s="479"/>
      <c r="Q43" s="479"/>
      <c r="R43" s="479"/>
      <c r="S43" s="479"/>
    </row>
    <row r="44" spans="1:19" ht="15" customHeight="1">
      <c r="A44" s="27"/>
      <c r="B44" s="27"/>
      <c r="C44" s="27"/>
      <c r="D44" s="27"/>
      <c r="E44" s="263"/>
      <c r="F44" s="27"/>
      <c r="G44" s="27"/>
      <c r="H44" s="27"/>
      <c r="I44" s="263"/>
      <c r="J44" s="27"/>
      <c r="K44" s="27"/>
      <c r="L44" s="27"/>
      <c r="M44" s="27"/>
      <c r="N44" s="27"/>
      <c r="O44" s="27"/>
      <c r="P44" s="27"/>
      <c r="Q44" s="27"/>
      <c r="R44" s="27"/>
      <c r="S44" s="27"/>
    </row>
    <row r="45" ht="12">
      <c r="A45" s="27"/>
    </row>
  </sheetData>
  <sheetProtection/>
  <mergeCells count="22">
    <mergeCell ref="A19:S19"/>
    <mergeCell ref="E24:G24"/>
    <mergeCell ref="B24:D24"/>
    <mergeCell ref="E4:G4"/>
    <mergeCell ref="H4:J4"/>
    <mergeCell ref="N24:P24"/>
    <mergeCell ref="K24:M24"/>
    <mergeCell ref="A43:S43"/>
    <mergeCell ref="A21:S21"/>
    <mergeCell ref="A22:S22"/>
    <mergeCell ref="Q24:S24"/>
    <mergeCell ref="A24:A25"/>
    <mergeCell ref="A23:S23"/>
    <mergeCell ref="H24:J24"/>
    <mergeCell ref="A1:S1"/>
    <mergeCell ref="A2:S2"/>
    <mergeCell ref="A3:S3"/>
    <mergeCell ref="A4:A5"/>
    <mergeCell ref="B4:D4"/>
    <mergeCell ref="Q4:S4"/>
    <mergeCell ref="K4:M4"/>
    <mergeCell ref="N4:P4"/>
  </mergeCells>
  <printOptions horizontalCentered="1"/>
  <pageMargins left="1.141732283464567" right="0.3937007874015748" top="0.984251968503937" bottom="0.2362204724409449" header="0.5118110236220472" footer="0.1968503937007874"/>
  <pageSetup horizontalDpi="600" verticalDpi="600" orientation="landscape" r:id="rId1"/>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Guerrero López</dc:creator>
  <cp:keywords/>
  <dc:description/>
  <cp:lastModifiedBy>Alicia Canales Meza</cp:lastModifiedBy>
  <cp:lastPrinted>2017-10-10T18:10:05Z</cp:lastPrinted>
  <dcterms:created xsi:type="dcterms:W3CDTF">2008-12-10T19:16:04Z</dcterms:created>
  <dcterms:modified xsi:type="dcterms:W3CDTF">2017-10-18T14:53:41Z</dcterms:modified>
  <cp:category/>
  <cp:version/>
  <cp:contentType/>
  <cp:contentStatus/>
</cp:coreProperties>
</file>