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'c1'!$A$1:$E$49</definedName>
    <definedName name="_xlnm.Print_Area" localSheetId="13">'c10'!$A$1:$H$43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'c18'!$A$1:$E$46</definedName>
    <definedName name="_xlnm.Print_Area" localSheetId="22">'c19'!$A$1:$Q$25</definedName>
    <definedName name="_xlnm.Print_Area" localSheetId="5">'c2'!$A$1:$H$43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<sst xmlns="http://schemas.openxmlformats.org/spreadsheetml/2006/main" count="855" uniqueCount="337">
  <si>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</si>
  <si>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</si>
  <si>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</si>
  <si>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</si>
  <si>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</si>
  <si>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</si>
  <si>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</si>
  <si>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</si>
  <si>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</si>
  <si>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</si>
  <si>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</si>
  <si>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</si>
  <si>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</si>
  <si>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</si>
  <si>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</si>
  <si>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</si>
  <si>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</si>
  <si>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</si>
  <si>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</si>
  <si>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</si>
  <si>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</si>
  <si>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</si>
  <si>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</si>
  <si>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</si>
  <si>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</si>
  <si>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</si>
  <si>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</si>
  <si>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</si>
  <si>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</si>
  <si>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</si>
  <si>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</si>
  <si>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</si>
  <si>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</si>
  <si>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</si>
  <si>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</si>
  <si>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</si>
  <si>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</si>
  <si>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</si>
  <si>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</si>
  <si>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</si>
  <si>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</si>
  <si>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</si>
  <si>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</si>
  <si>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</si>
  <si>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</si>
  <si>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</si>
  <si>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</si>
  <si>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</si>
  <si>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</si>
  <si>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</si>
  <si>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</si>
  <si>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</si>
  <si>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</si>
  <si>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</si>
  <si>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</si>
  <si>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</si>
  <si>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</si>
  <si>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</si>
  <si>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</si>
  <si>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</si>
  <si>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</si>
  <si>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</si>
  <si>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</si>
  <si>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</si>
  <si>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</si>
  <si>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</si>
  <si>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</si>
  <si>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</si>
  <si>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</si>
  <si>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</si>
  <si>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</si>
  <si>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</si>
  <si>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</si>
  <si>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</si>
  <si>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</si>
  <si>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</si>
  <si>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</si>
  <si>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</si>
  <si>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</si>
  <si>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</si>
  <si>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</si>
  <si>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</si>
  <si>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</si>
  <si>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</si>
  <si>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</si>
  <si>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</si>
  <si>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</si>
  <si>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</si>
  <si>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</si>
  <si>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</si>
  <si>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</si>
  <si>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</si>
  <si>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</si>
  <si>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</si>
  <si>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</si>
  <si>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</si>
  <si>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</si>
  <si>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</si>
  <si>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</si>
  <si>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</si>
  <si>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</si>
  <si>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</si>
  <si>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</si>
  <si>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</si>
  <si>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</si>
  <si>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</si>
  <si>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</si>
  <si>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</si>
  <si>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</si>
  <si>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</si>
  <si>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</si>
  <si>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</si>
  <si>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</si>
  <si>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</si>
  <si>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</si>
  <si>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</si>
  <si>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</si>
  <si>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</si>
  <si>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</si>
  <si>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</si>
  <si>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</si>
  <si>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</si>
  <si>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</si>
  <si>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</si>
  <si>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</si>
  <si>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</si>
  <si>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</si>
  <si>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</si>
  <si>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</si>
  <si>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</si>
  <si>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</si>
  <si>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</si>
  <si>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</si>
  <si>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</si>
  <si>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</si>
  <si>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</si>
  <si>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</si>
  <si>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</si>
  <si>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</si>
  <si>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</si>
  <si>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</si>
  <si>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</si>
  <si>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</si>
  <si>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</si>
  <si>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</si>
  <si>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</si>
  <si>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</si>
  <si>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</si>
  <si>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</si>
  <si>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</si>
  <si>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</si>
  <si>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</si>
  <si>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</si>
  <si>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</si>
  <si>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</si>
  <si>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</si>
  <si>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</si>
  <si>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</si>
  <si>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</si>
  <si>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</si>
  <si>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</si>
  <si>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</si>
  <si>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</si>
  <si>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</si>
  <si>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</si>
  <si>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</si>
  <si>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</si>
  <si>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</si>
  <si>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</si>
  <si>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</si>
  <si>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</si>
  <si>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</si>
  <si>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</si>
  <si>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</si>
  <si>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</si>
  <si>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</si>
  <si>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</si>
  <si>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</si>
  <si>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</si>
  <si>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</si>
  <si>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</si>
  <si>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</si>
  <si>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</si>
  <si>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</si>
  <si>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</si>
  <si>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</si>
  <si>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</si>
  <si>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</si>
  <si>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</si>
  <si>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</si>
  <si>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</si>
  <si>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</si>
  <si>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</si>
  <si>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</si>
  <si>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</si>
  <si>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</si>
  <si>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</si>
  <si>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</si>
  <si>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</si>
  <si>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</si>
  <si>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</si>
  <si>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</si>
  <si>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</si>
  <si>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</si>
  <si>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</si>
  <si>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</si>
  <si>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</si>
  <si>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</si>
  <si>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</si>
  <si>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</si>
  <si>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</si>
  <si>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</si>
  <si>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</si>
  <si>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</si>
  <si>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</si>
  <si>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</si>
  <si>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</si>
  <si>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</si>
  <si>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</si>
  <si>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</si>
  <si>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</si>
  <si>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</si>
  <si>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</si>
  <si>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</si>
  <si>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</si>
  <si>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</si>
  <si>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</si>
  <si>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</si>
  <si>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</si>
  <si>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</si>
  <si>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</si>
  <si>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</si>
  <si>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</si>
  <si>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</si>
  <si>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</si>
  <si>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</si>
  <si>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</si>
  <si>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</si>
  <si>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</si>
  <si>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</si>
  <si>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</si>
  <si>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</si>
  <si>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</si>
  <si>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</si>
  <si>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</si>
  <si>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</si>
  <si>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</si>
  <si>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</si>
  <si>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</si>
  <si>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</si>
  <si>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</si>
  <si>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</si>
  <si>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</si>
  <si>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</si>
  <si>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</si>
  <si>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</si>
  <si>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</si>
  <si>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</si>
  <si>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</si>
  <si>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</si>
  <si>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</si>
  <si>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</si>
  <si>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</si>
  <si>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</si>
  <si>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</si>
  <si>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</si>
  <si>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</si>
  <si>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</si>
  <si>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</si>
  <si>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</si>
  <si>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</si>
  <si>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</si>
  <si>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</si>
  <si>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</si>
  <si>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</si>
  <si>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</si>
  <si>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</si>
  <si>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</si>
  <si>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</si>
  <si>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</si>
  <si>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</si>
  <si>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</si>
  <si>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</si>
  <si>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</si>
  <si>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</si>
  <si>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</si>
  <si>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</si>
  <si>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</si>
  <si>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</si>
  <si>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</si>
  <si>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</si>
  <si>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</si>
  <si>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</si>
  <si>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</si>
  <si>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</si>
  <si>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</si>
  <si>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</si>
  <si>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</si>
  <si>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</si>
  <si>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</si>
  <si>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</si>
  <si>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</si>
  <si>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</si>
  <si>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</si>
  <si>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</si>
  <si>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</si>
  <si>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</si>
  <si>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</si>
  <si>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Haití</t>
  </si>
  <si>
    <t>República Checa</t>
  </si>
  <si>
    <t>Agosto 2017</t>
  </si>
  <si>
    <t>con información a julio 2017</t>
  </si>
  <si>
    <t>Importaciones de productos lácteos, julio 2017</t>
  </si>
  <si>
    <t>Exportaciones de productos lácteos, julio 2017</t>
  </si>
  <si>
    <t>Importaciones de leche en polvo por país de origen, julio 2017</t>
  </si>
  <si>
    <t>Importaciones de quesos por país de origen, julio 2017</t>
  </si>
  <si>
    <t>Importaciones de quesos por variedades, julio 2017</t>
  </si>
  <si>
    <t>Exportaciones de leche en polvo por país de destino, julio 2017</t>
  </si>
  <si>
    <t>Exportaciones de quesos por país de destino, julio 2017</t>
  </si>
  <si>
    <t>Exportaciones de quesos por variedades, julio 2017</t>
  </si>
  <si>
    <t>Enero - julio</t>
  </si>
  <si>
    <t>Ucrania</t>
  </si>
  <si>
    <t>Destino no precisado</t>
  </si>
  <si>
    <t>República  Eslovaca</t>
  </si>
  <si>
    <t>Leche en polvo sin azúcar, materia grasa = 18%</t>
  </si>
  <si>
    <t xml:space="preserve"> Enero - julio 2017</t>
  </si>
  <si>
    <t>Subtotal ene-jul (A)</t>
  </si>
  <si>
    <t>Subtotal ene-jul (B)</t>
  </si>
  <si>
    <t>Subtotal ene-jul (A+B)</t>
  </si>
  <si>
    <t>Subtotal ene-jul</t>
  </si>
  <si>
    <t>Queso rallado o en polvo</t>
  </si>
  <si>
    <t>ene-jul 2016</t>
  </si>
  <si>
    <t>ene-jul 2017</t>
  </si>
  <si>
    <t>Ene-jul 2016</t>
  </si>
  <si>
    <t>Ene-jul 2017</t>
  </si>
  <si>
    <t>República Dominicana</t>
  </si>
  <si>
    <t>Territorio Británico en América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</si>
</sst>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9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julio 2017
Valor miles USD 204.697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8730692"/>
        <c:axId val="11467365"/>
      </c:lineChart>
      <c:catAx>
        <c:axId val="873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67365"/>
        <c:crosses val="autoZero"/>
        <c:auto val="1"/>
        <c:lblOffset val="100"/>
        <c:tickLblSkip val="1"/>
        <c:noMultiLvlLbl val="0"/>
      </c:catAx>
      <c:valAx>
        <c:axId val="114673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3069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36097422"/>
        <c:axId val="56441343"/>
      </c:lineChart>
      <c:catAx>
        <c:axId val="3609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441343"/>
        <c:crosses val="autoZero"/>
        <c:auto val="1"/>
        <c:lblOffset val="100"/>
        <c:tickLblSkip val="1"/>
        <c:noMultiLvlLbl val="0"/>
      </c:catAx>
      <c:valAx>
        <c:axId val="564413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742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38210040"/>
        <c:axId val="8346041"/>
      </c:lineChart>
      <c:catAx>
        <c:axId val="38210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46041"/>
        <c:crosses val="autoZero"/>
        <c:auto val="1"/>
        <c:lblOffset val="100"/>
        <c:tickLblSkip val="1"/>
        <c:noMultiLvlLbl val="0"/>
      </c:catAx>
      <c:valAx>
        <c:axId val="834604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10040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julio 2017
Toneladas 3.000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8005506"/>
        <c:axId val="4940691"/>
      </c:lineChart>
      <c:catAx>
        <c:axId val="8005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0691"/>
        <c:crosses val="autoZero"/>
        <c:auto val="1"/>
        <c:lblOffset val="100"/>
        <c:tickLblSkip val="1"/>
        <c:noMultiLvlLbl val="0"/>
      </c:catAx>
      <c:valAx>
        <c:axId val="4940691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550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julio 2017
Toneladas 5.322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julio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5.322,5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825"/>
          <c:w val="0.352"/>
          <c:h val="0.3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'c18'!$AH$11:$AH$15</c:f>
              <c:strCache/>
            </c:strRef>
          </c:cat>
          <c:val>
            <c:numRef>
              <c:f>'c18'!$AI$11:$AI$15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975"/>
          <c:w val="0.9242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44466220"/>
        <c:axId val="64651661"/>
      </c:barChart>
      <c:catAx>
        <c:axId val="4446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1661"/>
        <c:crosses val="autoZero"/>
        <c:auto val="1"/>
        <c:lblOffset val="100"/>
        <c:tickLblSkip val="1"/>
        <c:noMultiLvlLbl val="0"/>
      </c:catAx>
      <c:valAx>
        <c:axId val="6465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62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65780496"/>
        <c:axId val="55153553"/>
      </c:lineChart>
      <c:catAx>
        <c:axId val="6578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53553"/>
        <c:crosses val="autoZero"/>
        <c:auto val="1"/>
        <c:lblOffset val="100"/>
        <c:tickLblSkip val="1"/>
        <c:noMultiLvlLbl val="0"/>
      </c:catAx>
      <c:valAx>
        <c:axId val="55153553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8049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775"/>
          <c:w val="0.9337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44994038"/>
        <c:axId val="2293159"/>
      </c:barChart>
      <c:catAx>
        <c:axId val="44994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159"/>
        <c:crosses val="autoZero"/>
        <c:auto val="1"/>
        <c:lblOffset val="100"/>
        <c:tickLblSkip val="1"/>
        <c:noMultiLvlLbl val="0"/>
      </c:catAx>
      <c:valAx>
        <c:axId val="2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9940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20638432"/>
        <c:axId val="51528161"/>
      </c:barChart>
      <c:catAx>
        <c:axId val="2063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8161"/>
        <c:crosses val="autoZero"/>
        <c:auto val="1"/>
        <c:lblOffset val="100"/>
        <c:tickLblSkip val="1"/>
        <c:noMultiLvlLbl val="0"/>
      </c:catAx>
      <c:valAx>
        <c:axId val="51528161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38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26619930"/>
        <c:axId val="38252779"/>
      </c:lineChart>
      <c:catAx>
        <c:axId val="2661993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252779"/>
        <c:crosses val="autoZero"/>
        <c:auto val="1"/>
        <c:lblOffset val="100"/>
        <c:tickLblSkip val="1"/>
        <c:noMultiLvlLbl val="0"/>
      </c:catAx>
      <c:valAx>
        <c:axId val="38252779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1993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julio 2017 
Toneladas 16.132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'c6'!$AM$16:$AM$21</c:f>
              <c:strCache/>
            </c:strRef>
          </c:cat>
          <c:val>
            <c:numRef>
              <c:f>'c6'!$AN$16:$AN$21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julio 2017
Toneladas 30.018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julio 2017
Toneladas 30.018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julio 2017
Valor miles dólares FOB 124.922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46710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0.94025</cdr:y>
    </cdr:from>
    <cdr:to>
      <cdr:x>0.345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195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0.8435</cdr:y>
    </cdr:from>
    <cdr:to>
      <cdr:x>0.19775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800350"/>
          <a:ext cx="12763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4</xdr:col>
      <xdr:colOff>1323975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95250" y="4019550"/>
        <a:ext cx="6686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0.94425</cdr:y>
    </cdr:from>
    <cdr:to>
      <cdr:x>0.66275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14300" y="3733800"/>
          <a:ext cx="438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0.93575</cdr:y>
    </cdr:from>
    <cdr:to>
      <cdr:x>0.17325</cdr:x>
      <cdr:y>0.9805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95675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2" zoomScaleNormal="112" zoomScalePageLayoutView="0" workbookViewId="0" topLeftCell="A1">
      <selection activeCell="C33" sqref="C33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236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310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J37" sqref="J37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8" t="s">
        <v>12</v>
      </c>
      <c r="B3" s="228"/>
      <c r="C3" s="228"/>
      <c r="D3" s="228"/>
      <c r="E3" s="228"/>
      <c r="F3" s="228"/>
      <c r="G3" s="228"/>
      <c r="H3" s="228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28" t="s">
        <v>320</v>
      </c>
      <c r="F5" s="228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4696.05095</v>
      </c>
      <c r="F8" s="178">
        <v>7041.071192300001</v>
      </c>
      <c r="G8" s="60">
        <f>(F8/E8-1)*100</f>
        <v>49.93600510871803</v>
      </c>
      <c r="H8" s="55">
        <f aca="true" t="shared" si="2" ref="H8:H13">F8/$F$16*100</f>
        <v>43.64535455793161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1324.9262</v>
      </c>
      <c r="F9" s="178">
        <v>4812.9016</v>
      </c>
      <c r="G9" s="60">
        <f>(F9/E9-1)*100</f>
        <v>263.2580893939602</v>
      </c>
      <c r="H9" s="55">
        <f t="shared" si="2"/>
        <v>29.83364193422094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2569.1814</v>
      </c>
      <c r="F10" s="178">
        <v>1892.5033</v>
      </c>
      <c r="G10" s="60">
        <f>(F10/E10-1)*100</f>
        <v>-26.338276464246547</v>
      </c>
      <c r="H10" s="55">
        <f t="shared" si="2"/>
        <v>11.731024339149487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1829.8732428000003</v>
      </c>
      <c r="F11" s="178">
        <v>945.1380923</v>
      </c>
      <c r="G11" s="60">
        <f>(F11/E11-1)*100</f>
        <v>-48.34953207721717</v>
      </c>
      <c r="H11" s="55">
        <f t="shared" si="2"/>
        <v>5.858609580563804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725.002</v>
      </c>
      <c r="F12" s="178">
        <v>841</v>
      </c>
      <c r="G12" s="60">
        <f>(F12/E12-1)*100</f>
        <v>15.999680000882766</v>
      </c>
      <c r="H12" s="55">
        <f t="shared" si="2"/>
        <v>5.213090761440003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</v>
      </c>
      <c r="F13" s="178">
        <v>599.85</v>
      </c>
      <c r="G13" s="60"/>
      <c r="H13" s="55">
        <f t="shared" si="2"/>
        <v>3.718278826694157</v>
      </c>
      <c r="AG13" s="29"/>
      <c r="AO13" s="72"/>
    </row>
    <row r="14" spans="1:41" ht="13.5" customHeight="1">
      <c r="A14" s="21" t="s">
        <v>220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/>
      <c r="F15" s="178"/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11170.0337928</v>
      </c>
      <c r="F16" s="52">
        <f>SUM(F8:F15)</f>
        <v>16132.464184600001</v>
      </c>
      <c r="G16" s="55">
        <f>(F16/E16-1)*100</f>
        <v>44.426279130853594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7041.071192300001</v>
      </c>
      <c r="AO16" s="72">
        <f aca="true" t="shared" si="5" ref="AO16:AO23">AN16/$AN$23*100</f>
        <v>43.64535455793161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4812.9016</v>
      </c>
      <c r="AO17" s="72">
        <f t="shared" si="5"/>
        <v>29.83364193422094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1892.5033</v>
      </c>
      <c r="AO18" s="72">
        <f t="shared" si="5"/>
        <v>11.731024339149487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945.1380923</v>
      </c>
      <c r="AO19" s="72">
        <f t="shared" si="5"/>
        <v>5.858609580563804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841</v>
      </c>
      <c r="AO20" s="72">
        <f t="shared" si="5"/>
        <v>5.213090761440003</v>
      </c>
      <c r="AP20" s="73">
        <f>SUM(AO16:AO18)</f>
        <v>85.21002083130203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599.85</v>
      </c>
      <c r="AO21" s="72">
        <f t="shared" si="5"/>
        <v>3.718278826694157</v>
      </c>
    </row>
    <row r="22" spans="39:41" ht="12" customHeight="1">
      <c r="AM22" s="29" t="s">
        <v>125</v>
      </c>
      <c r="AN22" s="29"/>
      <c r="AO22" s="72">
        <f t="shared" si="5"/>
        <v>0</v>
      </c>
    </row>
    <row r="23" spans="22:41" ht="12" customHeight="1">
      <c r="V23" s="145"/>
      <c r="AK23" s="73"/>
      <c r="AN23" s="29">
        <f>SUM(AN16:AN22)</f>
        <v>16132.464184600001</v>
      </c>
      <c r="AO23" s="72">
        <f t="shared" si="5"/>
        <v>100</v>
      </c>
    </row>
    <row r="24" ht="12" customHeight="1">
      <c r="AO24" s="72">
        <f>SUM(AO16:AO22)</f>
        <v>100</v>
      </c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J27" sqref="J27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28" t="s">
        <v>320</v>
      </c>
      <c r="F5" s="228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2578.08397</v>
      </c>
      <c r="F7" s="183">
        <v>6602.809753</v>
      </c>
      <c r="G7" s="99">
        <f>(F7/E7-1)*100</f>
        <v>156.1130603127717</v>
      </c>
      <c r="H7" s="99">
        <f>F7/$F$17*100</f>
        <v>21.996515837470934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4714.9123673</v>
      </c>
      <c r="F8" s="178">
        <v>5086.7776687000005</v>
      </c>
      <c r="G8" s="55">
        <f aca="true" t="shared" si="1" ref="G8:G16">(F8/E8-1)*100</f>
        <v>7.887003456926367</v>
      </c>
      <c r="H8" s="55">
        <f aca="true" t="shared" si="2" ref="H8:H17">F8/$F$17*100</f>
        <v>16.946025970294688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221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2820.4673619</v>
      </c>
      <c r="F9" s="178">
        <v>5838.859467</v>
      </c>
      <c r="G9" s="55">
        <f t="shared" si="1"/>
        <v>107.01744490553753</v>
      </c>
      <c r="H9" s="55">
        <f t="shared" si="2"/>
        <v>19.451501639931106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249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1134.07974</v>
      </c>
      <c r="F10" s="178">
        <v>5427.4901669</v>
      </c>
      <c r="G10" s="55">
        <f t="shared" si="1"/>
        <v>378.58100056526894</v>
      </c>
      <c r="H10" s="55">
        <f t="shared" si="2"/>
        <v>18.081071222700366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221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3839.7995615</v>
      </c>
      <c r="F11" s="178">
        <v>3292.147202</v>
      </c>
      <c r="G11" s="55">
        <f t="shared" si="1"/>
        <v>-14.262524663815057</v>
      </c>
      <c r="H11" s="55">
        <f t="shared" si="2"/>
        <v>10.967417020485314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249</v>
      </c>
      <c r="BC11" s="52">
        <v>1386.7872</v>
      </c>
      <c r="BD11" s="76">
        <v>4.073841286248284</v>
      </c>
    </row>
    <row r="12" spans="1:56" ht="13.5" customHeight="1">
      <c r="A12" s="21" t="s">
        <v>227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465.2794704</v>
      </c>
      <c r="F12" s="178">
        <v>737.4417420000001</v>
      </c>
      <c r="G12" s="55">
        <f t="shared" si="1"/>
        <v>58.49436498155028</v>
      </c>
      <c r="H12" s="55">
        <f t="shared" si="2"/>
        <v>2.4567039735992764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657.58622</v>
      </c>
      <c r="F13" s="178">
        <v>633.8501</v>
      </c>
      <c r="G13" s="55">
        <f t="shared" si="1"/>
        <v>-3.609582938036626</v>
      </c>
      <c r="H13" s="55">
        <f t="shared" si="2"/>
        <v>2.1116001043188826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478.4715215</v>
      </c>
      <c r="F14" s="178">
        <v>587.7709112</v>
      </c>
      <c r="G14" s="55">
        <f t="shared" si="1"/>
        <v>22.843447266693808</v>
      </c>
      <c r="H14" s="55">
        <f t="shared" si="2"/>
        <v>1.9580924849669106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493.07455999999996</v>
      </c>
      <c r="F15" s="178">
        <v>492.3785</v>
      </c>
      <c r="G15" s="55">
        <f t="shared" si="1"/>
        <v>-0.14116729121047555</v>
      </c>
      <c r="H15" s="55">
        <f t="shared" si="2"/>
        <v>1.6403034281518216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316</v>
      </c>
      <c r="F16" s="26">
        <v>1318</v>
      </c>
      <c r="G16" s="55">
        <f t="shared" si="1"/>
        <v>317.0886075949367</v>
      </c>
      <c r="H16" s="55">
        <f t="shared" si="2"/>
        <v>4.390768318080706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17497.7547726</v>
      </c>
      <c r="F17" s="77">
        <f>SUM(F7:F16)</f>
        <v>30017.5255108</v>
      </c>
      <c r="G17" s="55">
        <f>(F17/E17-1)*100</f>
        <v>71.55072694129248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6602.809753</v>
      </c>
      <c r="BD19" s="80">
        <f aca="true" t="shared" si="5" ref="BD19:BD26">BC19/$BC$26</f>
        <v>0.21996515837470934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5086.7776687000005</v>
      </c>
      <c r="BD20" s="80">
        <f t="shared" si="5"/>
        <v>0.16946025970294687</v>
      </c>
    </row>
    <row r="21" spans="54:56" ht="11.25" customHeight="1">
      <c r="BB21" s="10" t="str">
        <f t="shared" si="3"/>
        <v>Alemania</v>
      </c>
      <c r="BC21" s="29">
        <f t="shared" si="4"/>
        <v>5838.859467</v>
      </c>
      <c r="BD21" s="80">
        <f t="shared" si="5"/>
        <v>0.19451501639931107</v>
      </c>
    </row>
    <row r="22" spans="54:56" ht="11.25" customHeight="1">
      <c r="BB22" s="10" t="str">
        <f t="shared" si="3"/>
        <v>Países Bajos</v>
      </c>
      <c r="BC22" s="29">
        <f t="shared" si="4"/>
        <v>5427.4901669</v>
      </c>
      <c r="BD22" s="80">
        <f t="shared" si="5"/>
        <v>0.18081071222700368</v>
      </c>
    </row>
    <row r="23" spans="54:56" ht="11.25" customHeight="1">
      <c r="BB23" s="10" t="str">
        <f t="shared" si="3"/>
        <v>Argentina</v>
      </c>
      <c r="BC23" s="29">
        <f t="shared" si="4"/>
        <v>3292.147202</v>
      </c>
      <c r="BD23" s="80">
        <f t="shared" si="5"/>
        <v>0.10967417020485314</v>
      </c>
    </row>
    <row r="24" spans="11:56" ht="11.25" customHeight="1">
      <c r="K24" s="73"/>
      <c r="BB24" s="10" t="str">
        <f t="shared" si="3"/>
        <v>España</v>
      </c>
      <c r="BC24" s="29">
        <f t="shared" si="4"/>
        <v>737.4417420000001</v>
      </c>
      <c r="BD24" s="80">
        <f t="shared" si="5"/>
        <v>0.024567039735992766</v>
      </c>
    </row>
    <row r="25" spans="54:56" ht="11.25" customHeight="1">
      <c r="BB25" s="10" t="s">
        <v>125</v>
      </c>
      <c r="BC25" s="29">
        <f>SUM(F13:F16)</f>
        <v>3031.9995111999997</v>
      </c>
      <c r="BD25" s="80">
        <f t="shared" si="5"/>
        <v>0.1010076433551832</v>
      </c>
    </row>
    <row r="26" spans="55:56" ht="11.25" customHeight="1">
      <c r="BC26" s="29">
        <f>SUM(BC19:BC25)</f>
        <v>30017.5255108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A33" sqref="A33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325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270.87169900000004</v>
      </c>
      <c r="D7" s="179">
        <v>1083.39432</v>
      </c>
      <c r="E7" s="42">
        <f>D7/C7*1000</f>
        <v>3999.658598516045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270.87169900000004</v>
      </c>
      <c r="AS7" s="76">
        <f>AR7/$AR$19*100</f>
        <v>0.9023637699407495</v>
      </c>
    </row>
    <row r="8" spans="1:45" ht="12.75" customHeight="1">
      <c r="A8" s="87">
        <v>4061020</v>
      </c>
      <c r="B8" s="22" t="s">
        <v>80</v>
      </c>
      <c r="C8" s="178">
        <v>4207.3128832</v>
      </c>
      <c r="D8" s="178">
        <v>16115.09837</v>
      </c>
      <c r="E8" s="52">
        <f aca="true" t="shared" si="1" ref="E8:E26">D8/C8*1000</f>
        <v>3830.2590792209326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4207.3128832</v>
      </c>
      <c r="AS8" s="76">
        <f aca="true" t="shared" si="2" ref="AS8:AS18">AR8/$AR$19*100</f>
        <v>14.015959321777046</v>
      </c>
    </row>
    <row r="9" spans="1:45" ht="12.75" customHeight="1">
      <c r="A9" s="87">
        <v>4061030</v>
      </c>
      <c r="B9" s="22" t="s">
        <v>170</v>
      </c>
      <c r="C9" s="178">
        <v>2711.1049728000003</v>
      </c>
      <c r="D9" s="178">
        <v>11477.64735</v>
      </c>
      <c r="E9" s="52">
        <f t="shared" si="1"/>
        <v>4233.568034123742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2711.1049728000003</v>
      </c>
      <c r="AS9" s="76">
        <f t="shared" si="2"/>
        <v>9.031592864786221</v>
      </c>
    </row>
    <row r="10" spans="1:45" ht="12.75" customHeight="1">
      <c r="A10" s="87">
        <v>4061090</v>
      </c>
      <c r="B10" s="22" t="s">
        <v>292</v>
      </c>
      <c r="C10" s="178">
        <v>22.282212</v>
      </c>
      <c r="D10" s="178">
        <v>116.63753999999999</v>
      </c>
      <c r="E10" s="52">
        <f t="shared" si="1"/>
        <v>5234.55840021628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292</v>
      </c>
      <c r="AR10" s="73">
        <f t="shared" si="0"/>
        <v>22.282212</v>
      </c>
      <c r="AS10" s="76">
        <f t="shared" si="2"/>
        <v>0.07422946323727606</v>
      </c>
    </row>
    <row r="11" spans="1:45" ht="12.75" customHeight="1">
      <c r="A11" s="87"/>
      <c r="B11" s="22" t="s">
        <v>77</v>
      </c>
      <c r="C11" s="26">
        <f>SUM(C7:C10)</f>
        <v>7211.571767000001</v>
      </c>
      <c r="D11" s="26">
        <f>SUM(D7:D10)</f>
        <v>28792.777579999998</v>
      </c>
      <c r="E11" s="52">
        <f t="shared" si="1"/>
        <v>3992.5800519319705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593.5678465</v>
      </c>
      <c r="AS11" s="76">
        <f t="shared" si="2"/>
        <v>1.9773720239534955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1251.748726</v>
      </c>
      <c r="AS12" s="76">
        <f t="shared" si="2"/>
        <v>4.169991562728339</v>
      </c>
    </row>
    <row r="13" spans="1:45" ht="12.75" customHeight="1">
      <c r="A13" s="87">
        <v>4062000</v>
      </c>
      <c r="B13" s="22" t="s">
        <v>131</v>
      </c>
      <c r="C13" s="178">
        <v>593.5678465</v>
      </c>
      <c r="D13" s="178">
        <v>3448.69729</v>
      </c>
      <c r="E13" s="52">
        <f>D13/C13*1000</f>
        <v>5810.114733025723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176.743104</v>
      </c>
      <c r="AS13" s="76">
        <f t="shared" si="2"/>
        <v>0.5887900959209103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18273.1397581</v>
      </c>
      <c r="AS14" s="76">
        <f t="shared" si="2"/>
        <v>60.87390946210777</v>
      </c>
    </row>
    <row r="15" spans="1:45" ht="12.75" customHeight="1">
      <c r="A15" s="87">
        <v>4063000</v>
      </c>
      <c r="B15" s="22" t="s">
        <v>133</v>
      </c>
      <c r="C15" s="178">
        <v>1251.748726</v>
      </c>
      <c r="D15" s="178">
        <v>5725.88145</v>
      </c>
      <c r="E15" s="52">
        <f t="shared" si="1"/>
        <v>4574.3057940208355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213.70563819999998</v>
      </c>
      <c r="AS15" s="76">
        <f t="shared" si="2"/>
        <v>0.7119245977179248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20.0012969</v>
      </c>
      <c r="AS16" s="76">
        <f t="shared" si="2"/>
        <v>0.06663097599719425</v>
      </c>
    </row>
    <row r="17" spans="1:45" ht="12.75" customHeight="1">
      <c r="A17" s="87">
        <v>4064000</v>
      </c>
      <c r="B17" s="22" t="s">
        <v>132</v>
      </c>
      <c r="C17" s="178">
        <v>176.743104</v>
      </c>
      <c r="D17" s="178">
        <v>1487.58859</v>
      </c>
      <c r="E17" s="52">
        <f t="shared" si="1"/>
        <v>8416.671181694308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220.70086129999999</v>
      </c>
      <c r="AS17" s="76">
        <f t="shared" si="2"/>
        <v>0.7352280137314694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2056.8367982</v>
      </c>
      <c r="AS18" s="76">
        <f t="shared" si="2"/>
        <v>6.852007848101593</v>
      </c>
    </row>
    <row r="19" spans="1:45" ht="12.75" customHeight="1">
      <c r="A19" s="87">
        <v>4069010</v>
      </c>
      <c r="B19" s="22" t="s">
        <v>138</v>
      </c>
      <c r="C19" s="178">
        <v>18273.1397581</v>
      </c>
      <c r="D19" s="178">
        <v>64536.50221</v>
      </c>
      <c r="E19" s="52">
        <f t="shared" si="1"/>
        <v>3531.768654119371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30018.0157962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213.70563819999998</v>
      </c>
      <c r="D20" s="178">
        <v>987.94724</v>
      </c>
      <c r="E20" s="52">
        <f t="shared" si="1"/>
        <v>4622.934838412701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20.0012969</v>
      </c>
      <c r="D21" s="178">
        <v>145.78834</v>
      </c>
      <c r="E21" s="52">
        <f t="shared" si="1"/>
        <v>7288.944348403728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220.70086129999999</v>
      </c>
      <c r="D22" s="178">
        <v>1413.30896</v>
      </c>
      <c r="E22" s="52">
        <f t="shared" si="1"/>
        <v>6403.73105784522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2056.8367982</v>
      </c>
      <c r="D23" s="178">
        <v>10727.611869999999</v>
      </c>
      <c r="E23" s="52">
        <f t="shared" si="1"/>
        <v>5215.587293745452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20784.3843527</v>
      </c>
      <c r="D24" s="26">
        <f>SUM(D19:D23)</f>
        <v>77811.15861999999</v>
      </c>
      <c r="E24" s="52">
        <f t="shared" si="1"/>
        <v>3743.731702589108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30018.0157962</v>
      </c>
      <c r="D26" s="28">
        <f>D24+D15+D13+D11+D17</f>
        <v>117266.10352999998</v>
      </c>
      <c r="E26" s="52">
        <f t="shared" si="1"/>
        <v>3906.5241462376994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5" sqref="A5:A6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320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24254.38867</v>
      </c>
      <c r="C7" s="179">
        <v>29903.89655</v>
      </c>
      <c r="D7" s="118">
        <f aca="true" t="shared" si="0" ref="D7:D15">(C7/B7-1)*100</f>
        <v>23.292724285348896</v>
      </c>
      <c r="E7" s="118">
        <f aca="true" t="shared" si="1" ref="E7:E15">C7/$C$47*100</f>
        <v>23.938023326477754</v>
      </c>
    </row>
    <row r="8" spans="1:5" ht="12.75" customHeight="1">
      <c r="A8" s="180" t="s">
        <v>94</v>
      </c>
      <c r="B8" s="178">
        <v>11766.971029999999</v>
      </c>
      <c r="C8" s="178">
        <v>15270.727710000001</v>
      </c>
      <c r="D8" s="60">
        <f t="shared" si="0"/>
        <v>29.776198743645608</v>
      </c>
      <c r="E8" s="60">
        <f t="shared" si="1"/>
        <v>12.22419411206364</v>
      </c>
    </row>
    <row r="9" spans="1:5" ht="12.75" customHeight="1">
      <c r="A9" s="180" t="s">
        <v>89</v>
      </c>
      <c r="B9" s="178">
        <v>11612.2065</v>
      </c>
      <c r="C9" s="178">
        <v>13387.0905</v>
      </c>
      <c r="D9" s="60">
        <f t="shared" si="0"/>
        <v>15.284640348068223</v>
      </c>
      <c r="E9" s="60">
        <f t="shared" si="1"/>
        <v>10.716345414279088</v>
      </c>
    </row>
    <row r="10" spans="1:8" ht="12.75" customHeight="1">
      <c r="A10" s="180" t="s">
        <v>87</v>
      </c>
      <c r="B10" s="178">
        <v>10276.26201</v>
      </c>
      <c r="C10" s="178">
        <v>9250.982</v>
      </c>
      <c r="D10" s="60">
        <f t="shared" si="0"/>
        <v>-9.977168828532045</v>
      </c>
      <c r="E10" s="60">
        <f t="shared" si="1"/>
        <v>7.405396903328501</v>
      </c>
      <c r="H10" s="29"/>
    </row>
    <row r="11" spans="1:5" ht="12.75" customHeight="1">
      <c r="A11" s="180" t="s">
        <v>230</v>
      </c>
      <c r="B11" s="178">
        <v>7067.29236</v>
      </c>
      <c r="C11" s="178">
        <v>6938.80183</v>
      </c>
      <c r="D11" s="60">
        <f t="shared" si="0"/>
        <v>-1.8181012395530827</v>
      </c>
      <c r="E11" s="60">
        <f t="shared" si="1"/>
        <v>5.554500223294363</v>
      </c>
    </row>
    <row r="12" spans="1:5" ht="12.75" customHeight="1">
      <c r="A12" s="180" t="s">
        <v>228</v>
      </c>
      <c r="B12" s="178">
        <v>5216.07193</v>
      </c>
      <c r="C12" s="178">
        <v>6741.2173</v>
      </c>
      <c r="D12" s="60">
        <f t="shared" si="0"/>
        <v>29.23934697349928</v>
      </c>
      <c r="E12" s="60">
        <f t="shared" si="1"/>
        <v>5.396334110052805</v>
      </c>
    </row>
    <row r="13" spans="1:5" ht="12.75" customHeight="1">
      <c r="A13" s="180" t="s">
        <v>229</v>
      </c>
      <c r="B13" s="178">
        <v>5549.00335</v>
      </c>
      <c r="C13" s="178">
        <v>6573.54281</v>
      </c>
      <c r="D13" s="60">
        <f t="shared" si="0"/>
        <v>18.463486060068778</v>
      </c>
      <c r="E13" s="60">
        <f t="shared" si="1"/>
        <v>5.262110937960028</v>
      </c>
    </row>
    <row r="14" spans="1:5" ht="12.75" customHeight="1">
      <c r="A14" s="180" t="s">
        <v>167</v>
      </c>
      <c r="B14" s="178">
        <v>707.21505</v>
      </c>
      <c r="C14" s="178">
        <v>5948.219</v>
      </c>
      <c r="D14" s="60">
        <f t="shared" si="0"/>
        <v>741.0764165723</v>
      </c>
      <c r="E14" s="60">
        <f t="shared" si="1"/>
        <v>4.761540187076329</v>
      </c>
    </row>
    <row r="15" spans="1:5" ht="12.75" customHeight="1">
      <c r="A15" s="180" t="s">
        <v>92</v>
      </c>
      <c r="B15" s="178">
        <v>3264.88083</v>
      </c>
      <c r="C15" s="178">
        <v>5629.876480000001</v>
      </c>
      <c r="D15" s="60">
        <f t="shared" si="0"/>
        <v>72.43742645271377</v>
      </c>
      <c r="E15" s="60">
        <f t="shared" si="1"/>
        <v>4.5067074880389955</v>
      </c>
    </row>
    <row r="16" spans="1:5" ht="12.75" customHeight="1">
      <c r="A16" s="180" t="s">
        <v>142</v>
      </c>
      <c r="B16" s="178">
        <v>3399.1466600000003</v>
      </c>
      <c r="C16" s="178">
        <v>4823.22961</v>
      </c>
      <c r="D16" s="60">
        <f aca="true" t="shared" si="2" ref="D16:D37">(C16/B16-1)*100</f>
        <v>41.89530762994498</v>
      </c>
      <c r="E16" s="60">
        <f aca="true" t="shared" si="3" ref="E16:E38">C16/$C$47*100</f>
        <v>3.860987905709506</v>
      </c>
    </row>
    <row r="17" spans="1:5" ht="12.75" customHeight="1">
      <c r="A17" s="180" t="s">
        <v>95</v>
      </c>
      <c r="B17" s="178">
        <v>1769.50067</v>
      </c>
      <c r="C17" s="178">
        <v>3714.5008199999997</v>
      </c>
      <c r="D17" s="60">
        <f t="shared" si="2"/>
        <v>109.91802280583482</v>
      </c>
      <c r="E17" s="60">
        <f t="shared" si="3"/>
        <v>2.9734522097047833</v>
      </c>
    </row>
    <row r="18" spans="1:5" ht="12.75" customHeight="1">
      <c r="A18" s="180" t="s">
        <v>231</v>
      </c>
      <c r="B18" s="178">
        <v>2393.75017</v>
      </c>
      <c r="C18" s="178">
        <v>3596.00661</v>
      </c>
      <c r="D18" s="60">
        <f t="shared" si="2"/>
        <v>50.22480854800315</v>
      </c>
      <c r="E18" s="60">
        <f t="shared" si="3"/>
        <v>2.8785977763271853</v>
      </c>
    </row>
    <row r="19" spans="1:5" ht="12.75" customHeight="1">
      <c r="A19" s="180" t="s">
        <v>169</v>
      </c>
      <c r="B19" s="178">
        <v>2364.15456</v>
      </c>
      <c r="C19" s="178">
        <v>2940.97592</v>
      </c>
      <c r="D19" s="60">
        <f t="shared" si="2"/>
        <v>24.398631534479698</v>
      </c>
      <c r="E19" s="60">
        <f t="shared" si="3"/>
        <v>2.3542467135631315</v>
      </c>
    </row>
    <row r="20" spans="1:5" ht="12.75" customHeight="1">
      <c r="A20" s="180" t="s">
        <v>232</v>
      </c>
      <c r="B20" s="178">
        <v>2564.7425099999996</v>
      </c>
      <c r="C20" s="178">
        <v>2915.42946</v>
      </c>
      <c r="D20" s="60">
        <f t="shared" si="2"/>
        <v>13.673378463243878</v>
      </c>
      <c r="E20" s="60">
        <f t="shared" si="3"/>
        <v>2.333796811512192</v>
      </c>
    </row>
    <row r="21" spans="1:5" ht="12.75" customHeight="1">
      <c r="A21" s="180" t="s">
        <v>84</v>
      </c>
      <c r="B21" s="178">
        <v>1547.3690800000002</v>
      </c>
      <c r="C21" s="178">
        <v>1586.58846</v>
      </c>
      <c r="D21" s="60">
        <f t="shared" si="2"/>
        <v>2.534584702959153</v>
      </c>
      <c r="E21" s="60">
        <f t="shared" si="3"/>
        <v>1.2700616289752518</v>
      </c>
    </row>
    <row r="22" spans="1:5" ht="12.75" customHeight="1">
      <c r="A22" s="180" t="s">
        <v>143</v>
      </c>
      <c r="B22" s="178">
        <v>1260.73261</v>
      </c>
      <c r="C22" s="178">
        <v>1501.72821</v>
      </c>
      <c r="D22" s="60">
        <f t="shared" si="2"/>
        <v>19.115520459171755</v>
      </c>
      <c r="E22" s="60">
        <f t="shared" si="3"/>
        <v>1.202131128995284</v>
      </c>
    </row>
    <row r="23" spans="1:5" ht="12.75" customHeight="1">
      <c r="A23" s="180" t="s">
        <v>93</v>
      </c>
      <c r="B23" s="178">
        <v>408.40785999999997</v>
      </c>
      <c r="C23" s="178">
        <v>1453.95363</v>
      </c>
      <c r="D23" s="60">
        <f t="shared" si="2"/>
        <v>256.0053006815295</v>
      </c>
      <c r="E23" s="60">
        <f t="shared" si="3"/>
        <v>1.1638876509742677</v>
      </c>
    </row>
    <row r="24" spans="1:5" ht="12.75" customHeight="1">
      <c r="A24" s="180" t="s">
        <v>235</v>
      </c>
      <c r="B24" s="178">
        <v>45.871199999999995</v>
      </c>
      <c r="C24" s="178">
        <v>580.54859</v>
      </c>
      <c r="D24" s="60">
        <f t="shared" si="2"/>
        <v>1165.605848549853</v>
      </c>
      <c r="E24" s="60">
        <f t="shared" si="3"/>
        <v>0.464728255942745</v>
      </c>
    </row>
    <row r="25" spans="1:5" ht="12.75" customHeight="1">
      <c r="A25" s="180" t="s">
        <v>140</v>
      </c>
      <c r="B25" s="178">
        <v>92.9667</v>
      </c>
      <c r="C25" s="178">
        <v>537.4559399999999</v>
      </c>
      <c r="D25" s="60">
        <f t="shared" si="2"/>
        <v>478.1166159495819</v>
      </c>
      <c r="E25" s="60">
        <f t="shared" si="3"/>
        <v>0.4302326557063356</v>
      </c>
    </row>
    <row r="26" spans="1:5" ht="12.75" customHeight="1">
      <c r="A26" s="180" t="s">
        <v>335</v>
      </c>
      <c r="B26" s="178">
        <v>493.78728</v>
      </c>
      <c r="C26" s="178">
        <v>391.57128</v>
      </c>
      <c r="D26" s="60">
        <f t="shared" si="2"/>
        <v>-20.70041172385</v>
      </c>
      <c r="E26" s="60">
        <f t="shared" si="3"/>
        <v>0.31345220911081406</v>
      </c>
    </row>
    <row r="27" spans="1:5" ht="12.75" customHeight="1">
      <c r="A27" s="180" t="s">
        <v>141</v>
      </c>
      <c r="B27" s="178">
        <v>4410.786389999999</v>
      </c>
      <c r="C27" s="178">
        <v>280.22514</v>
      </c>
      <c r="D27" s="60">
        <f t="shared" si="2"/>
        <v>-93.6468213324654</v>
      </c>
      <c r="E27" s="60">
        <f t="shared" si="3"/>
        <v>0.22431979480565367</v>
      </c>
    </row>
    <row r="28" spans="1:5" ht="12.75" customHeight="1">
      <c r="A28" s="180" t="s">
        <v>234</v>
      </c>
      <c r="B28" s="178">
        <v>192.19056</v>
      </c>
      <c r="C28" s="178">
        <v>257.16967</v>
      </c>
      <c r="D28" s="60">
        <f t="shared" si="2"/>
        <v>33.80973030100958</v>
      </c>
      <c r="E28" s="60">
        <f t="shared" si="3"/>
        <v>0.20586392642943335</v>
      </c>
    </row>
    <row r="29" spans="1:5" ht="12.75" customHeight="1">
      <c r="A29" s="180" t="s">
        <v>254</v>
      </c>
      <c r="B29" s="178">
        <v>166.59114000000002</v>
      </c>
      <c r="C29" s="178">
        <v>242.55772</v>
      </c>
      <c r="D29" s="60">
        <f t="shared" si="2"/>
        <v>45.60061237350315</v>
      </c>
      <c r="E29" s="60">
        <f t="shared" si="3"/>
        <v>0.1941670828638972</v>
      </c>
    </row>
    <row r="30" spans="1:5" ht="12.75" customHeight="1">
      <c r="A30" s="180" t="s">
        <v>247</v>
      </c>
      <c r="B30" s="178">
        <v>139.6404</v>
      </c>
      <c r="C30" s="178">
        <v>146.65657000000002</v>
      </c>
      <c r="D30" s="60">
        <f t="shared" si="2"/>
        <v>5.024455673286532</v>
      </c>
      <c r="E30" s="60">
        <f t="shared" si="3"/>
        <v>0.11739835936668988</v>
      </c>
    </row>
    <row r="31" spans="1:5" ht="12.75" customHeight="1">
      <c r="A31" s="180" t="s">
        <v>97</v>
      </c>
      <c r="B31" s="178">
        <v>40.000449999999994</v>
      </c>
      <c r="C31" s="178">
        <v>125.03139</v>
      </c>
      <c r="D31" s="60">
        <f t="shared" si="2"/>
        <v>212.57495853171656</v>
      </c>
      <c r="E31" s="60">
        <f t="shared" si="3"/>
        <v>0.10008743594192032</v>
      </c>
    </row>
    <row r="32" spans="1:5" ht="12.75" customHeight="1">
      <c r="A32" s="180" t="s">
        <v>88</v>
      </c>
      <c r="B32" s="178">
        <v>13.26709</v>
      </c>
      <c r="C32" s="178">
        <v>96.35752000000001</v>
      </c>
      <c r="D32" s="60">
        <f t="shared" si="2"/>
        <v>626.2897892454187</v>
      </c>
      <c r="E32" s="60">
        <f t="shared" si="3"/>
        <v>0.07713404698230027</v>
      </c>
    </row>
    <row r="33" spans="1:5" ht="12.75" customHeight="1">
      <c r="A33" s="180" t="s">
        <v>275</v>
      </c>
      <c r="B33" s="178">
        <v>0</v>
      </c>
      <c r="C33" s="178">
        <v>45.25</v>
      </c>
      <c r="D33" s="60"/>
      <c r="E33" s="60">
        <f t="shared" si="3"/>
        <v>0.03622255560281218</v>
      </c>
    </row>
    <row r="34" spans="1:5" ht="12.75" customHeight="1">
      <c r="A34" s="180" t="s">
        <v>233</v>
      </c>
      <c r="B34" s="178">
        <v>138.99707999999998</v>
      </c>
      <c r="C34" s="178">
        <v>28.258560000000003</v>
      </c>
      <c r="D34" s="60">
        <f t="shared" si="2"/>
        <v>-79.66967363630948</v>
      </c>
      <c r="E34" s="60">
        <f t="shared" si="3"/>
        <v>0.0226209339415559</v>
      </c>
    </row>
    <row r="35" spans="1:5" ht="12.75" customHeight="1">
      <c r="A35" s="180" t="s">
        <v>296</v>
      </c>
      <c r="B35" s="178">
        <v>0</v>
      </c>
      <c r="C35" s="178">
        <v>7.4022</v>
      </c>
      <c r="D35" s="60"/>
      <c r="E35" s="60">
        <f t="shared" si="3"/>
        <v>0.005925449747693621</v>
      </c>
    </row>
    <row r="36" spans="1:5" ht="12.75" customHeight="1">
      <c r="A36" s="180" t="s">
        <v>336</v>
      </c>
      <c r="B36" s="178">
        <v>75.06514</v>
      </c>
      <c r="C36" s="178">
        <v>6.48935</v>
      </c>
      <c r="D36" s="60">
        <f t="shared" si="2"/>
        <v>-91.35504176772335</v>
      </c>
      <c r="E36" s="60">
        <f t="shared" si="3"/>
        <v>0.005194714722676448</v>
      </c>
    </row>
    <row r="37" spans="1:5" ht="12.75" customHeight="1">
      <c r="A37" s="180" t="s">
        <v>96</v>
      </c>
      <c r="B37" s="178">
        <v>4.3568999999999996</v>
      </c>
      <c r="C37" s="178">
        <v>0.297</v>
      </c>
      <c r="D37" s="60">
        <f t="shared" si="2"/>
        <v>-93.18322660607312</v>
      </c>
      <c r="E37" s="60">
        <f t="shared" si="3"/>
        <v>0.0002377480445090656</v>
      </c>
    </row>
    <row r="38" spans="1:5" ht="12.75" customHeight="1">
      <c r="A38" s="180" t="s">
        <v>227</v>
      </c>
      <c r="B38" s="178">
        <v>0</v>
      </c>
      <c r="C38" s="178">
        <v>0.1253</v>
      </c>
      <c r="D38" s="60"/>
      <c r="E38" s="60">
        <f t="shared" si="3"/>
        <v>0.00010030245783496942</v>
      </c>
    </row>
    <row r="39" spans="1:5" ht="12.75" customHeight="1">
      <c r="A39" s="180" t="s">
        <v>91</v>
      </c>
      <c r="B39" s="178">
        <v>0.17652</v>
      </c>
      <c r="C39" s="178">
        <v>0</v>
      </c>
      <c r="D39" s="60"/>
      <c r="E39" s="60"/>
    </row>
    <row r="40" spans="1:5" ht="12.75" customHeight="1">
      <c r="A40" s="180" t="s">
        <v>293</v>
      </c>
      <c r="B40" s="178">
        <v>32.4</v>
      </c>
      <c r="C40" s="178">
        <v>0</v>
      </c>
      <c r="D40" s="60"/>
      <c r="E40" s="60"/>
    </row>
    <row r="41" spans="1:5" ht="12.75" customHeight="1">
      <c r="A41" s="180" t="s">
        <v>308</v>
      </c>
      <c r="B41" s="178">
        <v>4.016</v>
      </c>
      <c r="C41" s="178">
        <v>0</v>
      </c>
      <c r="D41" s="60"/>
      <c r="E41" s="60"/>
    </row>
    <row r="42" spans="1:5" ht="12.75" customHeight="1">
      <c r="A42" s="180" t="s">
        <v>86</v>
      </c>
      <c r="B42" s="178">
        <v>0.16</v>
      </c>
      <c r="C42" s="178">
        <v>0</v>
      </c>
      <c r="D42" s="60"/>
      <c r="E42" s="60"/>
    </row>
    <row r="43" spans="1:5" ht="12.75" customHeight="1">
      <c r="A43" s="180" t="s">
        <v>303</v>
      </c>
      <c r="B43" s="178">
        <v>7.5</v>
      </c>
      <c r="C43" s="178">
        <v>0</v>
      </c>
      <c r="D43" s="60"/>
      <c r="E43" s="60"/>
    </row>
    <row r="44" spans="1:5" ht="12.75" customHeight="1">
      <c r="A44" s="180" t="s">
        <v>289</v>
      </c>
      <c r="B44" s="178">
        <v>0.32080000000000003</v>
      </c>
      <c r="C44" s="178">
        <v>0</v>
      </c>
      <c r="D44" s="60"/>
      <c r="E44" s="60"/>
    </row>
    <row r="45" spans="1:5" ht="12.75" customHeight="1">
      <c r="A45" s="180" t="s">
        <v>253</v>
      </c>
      <c r="B45" s="178">
        <v>0.048</v>
      </c>
      <c r="C45" s="178">
        <v>0</v>
      </c>
      <c r="D45" s="60"/>
      <c r="E45" s="60"/>
    </row>
    <row r="46" spans="1:5" ht="12.75" customHeight="1">
      <c r="A46" s="180" t="s">
        <v>304</v>
      </c>
      <c r="B46" s="178">
        <v>0.00414</v>
      </c>
      <c r="C46" s="178">
        <v>0</v>
      </c>
      <c r="D46" s="60"/>
      <c r="E46" s="60">
        <f>C46/$C$47*100</f>
        <v>0</v>
      </c>
    </row>
    <row r="47" spans="1:5" ht="12.75" customHeight="1">
      <c r="A47" s="21" t="s">
        <v>77</v>
      </c>
      <c r="B47" s="26">
        <f>SUM(B7:B46)</f>
        <v>101280.24164000001</v>
      </c>
      <c r="C47" s="26">
        <f>SUM(C7:C46)</f>
        <v>124922.16313000003</v>
      </c>
      <c r="D47" s="60">
        <f>(C47/B47-1)*100</f>
        <v>23.34307373992559</v>
      </c>
      <c r="E47" s="60">
        <f>C47/$C$47*100</f>
        <v>100</v>
      </c>
    </row>
    <row r="48" spans="1:5" ht="12.75" customHeight="1">
      <c r="A48" s="47" t="s">
        <v>193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7:C4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="106" zoomScaleNormal="106" zoomScalePageLayoutView="0" workbookViewId="0" topLeftCell="A1">
      <selection activeCell="A4" sqref="A4:H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3.363281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320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0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34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277</v>
      </c>
      <c r="C7" s="179">
        <v>13.6104</v>
      </c>
      <c r="D7" s="179">
        <v>331.342</v>
      </c>
      <c r="E7" s="118">
        <f>(D7/C7-1)*100</f>
        <v>2334.4765767354374</v>
      </c>
      <c r="F7" s="179">
        <v>22.75881</v>
      </c>
      <c r="G7" s="179">
        <v>893.83885</v>
      </c>
      <c r="H7" s="118">
        <f>(G7/F7-1)*100</f>
        <v>3827.44106567962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273</v>
      </c>
      <c r="C8" s="178">
        <v>706.84924</v>
      </c>
      <c r="D8" s="178">
        <v>665.8890799999999</v>
      </c>
      <c r="E8" s="60">
        <f>(D8/C8-1)*100</f>
        <v>-5.794751933241105</v>
      </c>
      <c r="F8" s="178">
        <v>766.47454</v>
      </c>
      <c r="G8" s="178">
        <v>666.97913</v>
      </c>
      <c r="H8" s="60">
        <f>(G8/F8-1)*100</f>
        <v>-12.980915191259967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29.12508</v>
      </c>
      <c r="D9" s="178">
        <v>231.432</v>
      </c>
      <c r="E9" s="60">
        <f aca="true" t="shared" si="0" ref="E9:E29">(D9/C9-1)*100</f>
        <v>694.6141263817987</v>
      </c>
      <c r="F9" s="178">
        <v>24.47115</v>
      </c>
      <c r="G9" s="178">
        <v>622.13162</v>
      </c>
      <c r="H9" s="60">
        <f aca="true" t="shared" si="1" ref="H9:H29">(G9/F9-1)*100</f>
        <v>2442.306430224979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276</v>
      </c>
      <c r="C10" s="178">
        <v>1565.112</v>
      </c>
      <c r="D10" s="178">
        <v>510.9856</v>
      </c>
      <c r="E10" s="60">
        <f t="shared" si="0"/>
        <v>-67.3514994454071</v>
      </c>
      <c r="F10" s="178">
        <v>3302.9478</v>
      </c>
      <c r="G10" s="178">
        <v>1413.32501</v>
      </c>
      <c r="H10" s="60">
        <f t="shared" si="1"/>
        <v>-57.21019236210757</v>
      </c>
      <c r="I10" s="62"/>
      <c r="J10" s="62"/>
      <c r="K10" s="62"/>
      <c r="L10" s="62"/>
      <c r="M10" s="62"/>
      <c r="N10" s="62"/>
    </row>
    <row r="11" spans="1:14" ht="15" customHeight="1">
      <c r="A11" s="59">
        <v>4022115</v>
      </c>
      <c r="B11" s="10" t="s">
        <v>324</v>
      </c>
      <c r="C11" s="178">
        <v>0.15474000000000002</v>
      </c>
      <c r="D11" s="178">
        <v>0</v>
      </c>
      <c r="E11" s="60"/>
      <c r="F11" s="178">
        <v>0.2137</v>
      </c>
      <c r="G11" s="178">
        <v>0</v>
      </c>
      <c r="H11" s="60"/>
      <c r="I11" s="62"/>
      <c r="J11" s="62"/>
      <c r="K11" s="62"/>
      <c r="L11" s="62"/>
      <c r="M11" s="62"/>
      <c r="N11" s="62"/>
    </row>
    <row r="12" spans="1:14" ht="15" customHeight="1">
      <c r="A12" s="59">
        <v>4022116</v>
      </c>
      <c r="B12" s="10" t="s">
        <v>301</v>
      </c>
      <c r="C12" s="178">
        <v>11</v>
      </c>
      <c r="D12" s="178">
        <v>11.725</v>
      </c>
      <c r="E12" s="60">
        <f t="shared" si="0"/>
        <v>6.590909090909092</v>
      </c>
      <c r="F12" s="178">
        <v>50.49</v>
      </c>
      <c r="G12" s="178">
        <v>42.32725</v>
      </c>
      <c r="H12" s="60">
        <f t="shared" si="1"/>
        <v>-16.167062784709852</v>
      </c>
      <c r="I12" s="62"/>
      <c r="J12" s="62"/>
      <c r="K12" s="62"/>
      <c r="L12" s="62"/>
      <c r="M12" s="62"/>
      <c r="N12" s="62"/>
    </row>
    <row r="13" spans="1:10" ht="15" customHeight="1">
      <c r="A13" s="59">
        <v>4022117</v>
      </c>
      <c r="B13" s="10" t="s">
        <v>267</v>
      </c>
      <c r="C13" s="178">
        <v>40.80912</v>
      </c>
      <c r="D13" s="178">
        <v>69.11424000000001</v>
      </c>
      <c r="E13" s="60">
        <f t="shared" si="0"/>
        <v>69.35979016455147</v>
      </c>
      <c r="F13" s="178">
        <v>11.72</v>
      </c>
      <c r="G13" s="178">
        <v>24.419</v>
      </c>
      <c r="H13" s="60">
        <f t="shared" si="1"/>
        <v>108.3532423208191</v>
      </c>
      <c r="I13" s="62"/>
      <c r="J13" s="62"/>
    </row>
    <row r="14" spans="1:14" ht="15" customHeight="1">
      <c r="A14" s="59">
        <v>4022118</v>
      </c>
      <c r="B14" s="10" t="s">
        <v>268</v>
      </c>
      <c r="C14" s="178">
        <v>5032.5424</v>
      </c>
      <c r="D14" s="178">
        <v>2361.7724</v>
      </c>
      <c r="E14" s="60">
        <f t="shared" si="0"/>
        <v>-53.06999499894924</v>
      </c>
      <c r="F14" s="178">
        <v>11316.22492</v>
      </c>
      <c r="G14" s="178">
        <v>6887.03702</v>
      </c>
      <c r="H14" s="60">
        <f t="shared" si="1"/>
        <v>-39.1401543475154</v>
      </c>
      <c r="I14" s="62"/>
      <c r="J14" s="62"/>
      <c r="K14" s="62"/>
      <c r="L14" s="62"/>
      <c r="M14" s="62"/>
      <c r="N14" s="62"/>
    </row>
    <row r="15" spans="1:10" ht="15" customHeight="1">
      <c r="A15" s="59">
        <v>4022120</v>
      </c>
      <c r="B15" s="10" t="s">
        <v>192</v>
      </c>
      <c r="C15" s="178">
        <v>10.9824</v>
      </c>
      <c r="D15" s="178">
        <v>19.389</v>
      </c>
      <c r="E15" s="60">
        <f t="shared" si="0"/>
        <v>76.54611013986012</v>
      </c>
      <c r="F15" s="178">
        <v>34.3091</v>
      </c>
      <c r="G15" s="178">
        <v>10.4924</v>
      </c>
      <c r="H15" s="60">
        <f t="shared" si="1"/>
        <v>-69.41802612134973</v>
      </c>
      <c r="I15" s="62"/>
      <c r="J15" s="62"/>
    </row>
    <row r="16" spans="1:15" ht="15" customHeight="1">
      <c r="A16" s="59">
        <v>4022911</v>
      </c>
      <c r="B16" s="10" t="s">
        <v>269</v>
      </c>
      <c r="C16" s="178">
        <v>11.3905475</v>
      </c>
      <c r="D16" s="178">
        <v>14.6108012</v>
      </c>
      <c r="E16" s="60">
        <f t="shared" si="0"/>
        <v>28.271281077577683</v>
      </c>
      <c r="F16" s="178">
        <v>22.56408</v>
      </c>
      <c r="G16" s="178">
        <v>30.49352</v>
      </c>
      <c r="H16" s="60">
        <f t="shared" si="1"/>
        <v>35.14187150550787</v>
      </c>
      <c r="I16" s="62"/>
      <c r="J16" s="62"/>
      <c r="K16" s="62"/>
      <c r="L16" s="62"/>
      <c r="M16" s="62"/>
      <c r="N16" s="62"/>
      <c r="O16" s="62"/>
    </row>
    <row r="17" spans="1:10" ht="15" customHeight="1">
      <c r="A17" s="59">
        <v>4022916</v>
      </c>
      <c r="B17" s="10" t="s">
        <v>240</v>
      </c>
      <c r="C17" s="178">
        <v>14.9184</v>
      </c>
      <c r="D17" s="178">
        <v>0</v>
      </c>
      <c r="E17" s="60"/>
      <c r="F17" s="178">
        <v>37.925</v>
      </c>
      <c r="G17" s="178">
        <v>0</v>
      </c>
      <c r="H17" s="60"/>
      <c r="I17" s="62"/>
      <c r="J17" s="62"/>
    </row>
    <row r="18" spans="1:10" ht="15" customHeight="1">
      <c r="A18" s="59">
        <v>4022918</v>
      </c>
      <c r="B18" s="10" t="s">
        <v>260</v>
      </c>
      <c r="C18" s="178">
        <v>42.225199999999994</v>
      </c>
      <c r="D18" s="178">
        <v>32.001599999999996</v>
      </c>
      <c r="E18" s="60">
        <f t="shared" si="0"/>
        <v>-24.212081884751278</v>
      </c>
      <c r="F18" s="178">
        <v>163.46389000000002</v>
      </c>
      <c r="G18" s="178">
        <v>158.67982</v>
      </c>
      <c r="H18" s="60">
        <f t="shared" si="1"/>
        <v>-2.9266830735522165</v>
      </c>
      <c r="I18" s="62"/>
      <c r="J18" s="62"/>
    </row>
    <row r="19" spans="1:10" ht="15" customHeight="1">
      <c r="A19" s="59">
        <v>4022920</v>
      </c>
      <c r="B19" s="10" t="s">
        <v>239</v>
      </c>
      <c r="C19" s="178">
        <v>0.243</v>
      </c>
      <c r="D19" s="178">
        <v>0</v>
      </c>
      <c r="E19" s="60"/>
      <c r="F19" s="178">
        <v>3.27089</v>
      </c>
      <c r="G19" s="178">
        <v>0</v>
      </c>
      <c r="H19" s="60"/>
      <c r="I19" s="62"/>
      <c r="J19" s="62"/>
    </row>
    <row r="20" spans="1:10" ht="15" customHeight="1">
      <c r="A20" s="59">
        <v>4029110</v>
      </c>
      <c r="B20" s="10" t="s">
        <v>246</v>
      </c>
      <c r="C20" s="178">
        <v>2.53003</v>
      </c>
      <c r="D20" s="178">
        <v>0.228</v>
      </c>
      <c r="E20" s="60">
        <f t="shared" si="0"/>
        <v>-90.98824915119583</v>
      </c>
      <c r="F20" s="178">
        <v>3.6143400000000003</v>
      </c>
      <c r="G20" s="178">
        <v>0.37806</v>
      </c>
      <c r="H20" s="60">
        <f t="shared" si="1"/>
        <v>-89.53999900396752</v>
      </c>
      <c r="I20" s="62"/>
      <c r="J20" s="62"/>
    </row>
    <row r="21" spans="1:10" ht="14.25" customHeight="1">
      <c r="A21" s="59">
        <v>4029120</v>
      </c>
      <c r="B21" s="10" t="s">
        <v>168</v>
      </c>
      <c r="C21" s="178">
        <v>137.30751999999998</v>
      </c>
      <c r="D21" s="178">
        <v>117.70405000000001</v>
      </c>
      <c r="E21" s="60">
        <f t="shared" si="0"/>
        <v>-14.277054891094076</v>
      </c>
      <c r="F21" s="178">
        <v>78.24914</v>
      </c>
      <c r="G21" s="178">
        <v>100.24664</v>
      </c>
      <c r="H21" s="60">
        <f t="shared" si="1"/>
        <v>28.112130050247195</v>
      </c>
      <c r="I21" s="62"/>
      <c r="J21" s="62"/>
    </row>
    <row r="22" spans="1:10" ht="15" customHeight="1">
      <c r="A22" s="59">
        <v>4029910</v>
      </c>
      <c r="B22" s="10" t="s">
        <v>81</v>
      </c>
      <c r="C22" s="178">
        <v>18618.894803</v>
      </c>
      <c r="D22" s="178">
        <v>18040.17633</v>
      </c>
      <c r="E22" s="60">
        <f t="shared" si="0"/>
        <v>-3.1082321433319127</v>
      </c>
      <c r="F22" s="178">
        <v>26943.46147</v>
      </c>
      <c r="G22" s="178">
        <v>28627.66402</v>
      </c>
      <c r="H22" s="60">
        <f t="shared" si="1"/>
        <v>6.250876680693995</v>
      </c>
      <c r="I22" s="62"/>
      <c r="J22" s="62"/>
    </row>
    <row r="23" spans="1:10" ht="15" customHeight="1">
      <c r="A23" s="59">
        <v>4029990</v>
      </c>
      <c r="B23" s="10" t="s">
        <v>270</v>
      </c>
      <c r="C23" s="178">
        <v>62.580594899999994</v>
      </c>
      <c r="D23" s="178">
        <v>19.03285</v>
      </c>
      <c r="E23" s="60">
        <f t="shared" si="0"/>
        <v>-69.586658563388</v>
      </c>
      <c r="F23" s="178">
        <v>136.98328</v>
      </c>
      <c r="G23" s="178">
        <v>44.58382</v>
      </c>
      <c r="H23" s="60">
        <f t="shared" si="1"/>
        <v>-67.45309354543123</v>
      </c>
      <c r="I23" s="62"/>
      <c r="J23" s="62"/>
    </row>
    <row r="24" spans="1:10" ht="15" customHeight="1">
      <c r="A24" s="59">
        <v>4031000</v>
      </c>
      <c r="B24" s="10" t="s">
        <v>79</v>
      </c>
      <c r="C24" s="178">
        <v>237.89216</v>
      </c>
      <c r="D24" s="178">
        <v>198.31745999999998</v>
      </c>
      <c r="E24" s="60">
        <f t="shared" si="0"/>
        <v>-16.635562937425096</v>
      </c>
      <c r="F24" s="178">
        <v>776.4120600000001</v>
      </c>
      <c r="G24" s="178">
        <v>639.18436</v>
      </c>
      <c r="H24" s="60">
        <f t="shared" si="1"/>
        <v>-17.67459665683195</v>
      </c>
      <c r="I24" s="62"/>
      <c r="J24" s="62"/>
    </row>
    <row r="25" spans="1:10" ht="15" customHeight="1">
      <c r="A25" s="59">
        <v>4039000</v>
      </c>
      <c r="B25" s="10" t="s">
        <v>182</v>
      </c>
      <c r="C25" s="178">
        <v>0.1906</v>
      </c>
      <c r="D25" s="178">
        <v>2.4</v>
      </c>
      <c r="E25" s="60">
        <f t="shared" si="0"/>
        <v>1159.1815320041972</v>
      </c>
      <c r="F25" s="178">
        <v>0.34464</v>
      </c>
      <c r="G25" s="178">
        <v>0.8</v>
      </c>
      <c r="H25" s="60">
        <f t="shared" si="1"/>
        <v>132.12627669452183</v>
      </c>
      <c r="I25" s="62"/>
      <c r="J25" s="62"/>
    </row>
    <row r="26" spans="1:10" ht="15" customHeight="1">
      <c r="A26" s="59">
        <v>4041000</v>
      </c>
      <c r="B26" s="10" t="s">
        <v>102</v>
      </c>
      <c r="C26" s="178">
        <v>7203.504</v>
      </c>
      <c r="D26" s="178">
        <v>9232.45</v>
      </c>
      <c r="E26" s="60">
        <f t="shared" si="0"/>
        <v>28.166098054502385</v>
      </c>
      <c r="F26" s="178">
        <v>4509.1765</v>
      </c>
      <c r="G26" s="178">
        <v>8524.122619999998</v>
      </c>
      <c r="H26" s="60">
        <f t="shared" si="1"/>
        <v>89.03945365633834</v>
      </c>
      <c r="I26" s="62"/>
      <c r="J26" s="62"/>
    </row>
    <row r="27" spans="1:10" ht="15" customHeight="1">
      <c r="A27" s="59">
        <v>4049000</v>
      </c>
      <c r="B27" s="10" t="s">
        <v>176</v>
      </c>
      <c r="C27" s="178">
        <v>2.4</v>
      </c>
      <c r="D27" s="178">
        <v>0</v>
      </c>
      <c r="E27" s="60"/>
      <c r="F27" s="178">
        <v>0.8</v>
      </c>
      <c r="G27" s="178">
        <v>0</v>
      </c>
      <c r="H27" s="60"/>
      <c r="I27" s="62"/>
      <c r="J27" s="62"/>
    </row>
    <row r="28" spans="1:10" ht="15" customHeight="1">
      <c r="A28" s="59">
        <v>4051000</v>
      </c>
      <c r="B28" s="10" t="s">
        <v>103</v>
      </c>
      <c r="C28" s="178">
        <v>897.7439</v>
      </c>
      <c r="D28" s="178">
        <v>1672</v>
      </c>
      <c r="E28" s="60">
        <f t="shared" si="0"/>
        <v>86.24465173196943</v>
      </c>
      <c r="F28" s="178">
        <v>3216.99625</v>
      </c>
      <c r="G28" s="178">
        <v>6548.6525599999995</v>
      </c>
      <c r="H28" s="60">
        <f t="shared" si="1"/>
        <v>103.56419625916567</v>
      </c>
      <c r="I28" s="62"/>
      <c r="J28" s="62"/>
    </row>
    <row r="29" spans="1:10" ht="15" customHeight="1">
      <c r="A29" s="59">
        <v>4059000</v>
      </c>
      <c r="B29" s="10" t="s">
        <v>271</v>
      </c>
      <c r="C29" s="178">
        <v>1512.4</v>
      </c>
      <c r="D29" s="178">
        <v>1145.8</v>
      </c>
      <c r="E29" s="60">
        <f t="shared" si="0"/>
        <v>-24.23961914837346</v>
      </c>
      <c r="F29" s="178">
        <v>5342.285440000001</v>
      </c>
      <c r="G29" s="178">
        <v>5911.0242</v>
      </c>
      <c r="H29" s="60">
        <f t="shared" si="1"/>
        <v>10.645982255863862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4061000</v>
      </c>
      <c r="B31" s="10" t="s">
        <v>266</v>
      </c>
      <c r="C31" s="178">
        <v>334.51342</v>
      </c>
      <c r="D31" s="178">
        <v>1086.54168</v>
      </c>
      <c r="E31" s="60">
        <f aca="true" t="shared" si="2" ref="E31:E41">(D31/C31-1)*100</f>
        <v>224.81258300489114</v>
      </c>
      <c r="F31" s="178">
        <v>1210.07163</v>
      </c>
      <c r="G31" s="178">
        <v>4445.425480000001</v>
      </c>
      <c r="H31" s="60">
        <f aca="true" t="shared" si="3" ref="H31:H41">(G31/F31-1)*100</f>
        <v>267.3687879121669</v>
      </c>
      <c r="I31" s="62"/>
      <c r="J31" s="62"/>
    </row>
    <row r="32" spans="1:10" ht="15" customHeight="1">
      <c r="A32" s="59">
        <v>4062000</v>
      </c>
      <c r="B32" s="10" t="s">
        <v>104</v>
      </c>
      <c r="C32" s="178">
        <v>0.1904</v>
      </c>
      <c r="D32" s="178">
        <v>0.086</v>
      </c>
      <c r="E32" s="60">
        <f t="shared" si="2"/>
        <v>-54.83193277310925</v>
      </c>
      <c r="F32" s="178">
        <v>2.2526100000000002</v>
      </c>
      <c r="G32" s="178">
        <v>1.5815</v>
      </c>
      <c r="H32" s="60">
        <f t="shared" si="3"/>
        <v>-29.792551751079866</v>
      </c>
      <c r="I32" s="62"/>
      <c r="J32" s="62"/>
    </row>
    <row r="33" spans="1:10" ht="15" customHeight="1">
      <c r="A33" s="59">
        <v>4063000</v>
      </c>
      <c r="B33" s="10" t="s">
        <v>261</v>
      </c>
      <c r="C33" s="178">
        <v>0.2665</v>
      </c>
      <c r="D33" s="178">
        <v>0.29963999999999996</v>
      </c>
      <c r="E33" s="60">
        <f t="shared" si="2"/>
        <v>12.435272045028123</v>
      </c>
      <c r="F33" s="178">
        <v>1.89818</v>
      </c>
      <c r="G33" s="178">
        <v>7.31116</v>
      </c>
      <c r="H33" s="60">
        <f t="shared" si="3"/>
        <v>285.1668440295441</v>
      </c>
      <c r="I33" s="62"/>
      <c r="J33" s="62"/>
    </row>
    <row r="34" spans="1:10" ht="15" customHeight="1">
      <c r="A34" s="59">
        <v>4064000</v>
      </c>
      <c r="B34" s="10" t="s">
        <v>105</v>
      </c>
      <c r="C34" s="178">
        <v>0.008400000000000001</v>
      </c>
      <c r="D34" s="178">
        <v>0</v>
      </c>
      <c r="E34" s="60"/>
      <c r="F34" s="178">
        <v>0.22596</v>
      </c>
      <c r="G34" s="178">
        <v>0</v>
      </c>
      <c r="H34" s="60"/>
      <c r="I34" s="62"/>
      <c r="J34" s="62"/>
    </row>
    <row r="35" spans="1:10" ht="15" customHeight="1">
      <c r="A35" s="59">
        <v>4069000</v>
      </c>
      <c r="B35" s="10" t="s">
        <v>274</v>
      </c>
      <c r="C35" s="178">
        <v>2227.28428</v>
      </c>
      <c r="D35" s="178">
        <v>4235.55295</v>
      </c>
      <c r="E35" s="60">
        <f t="shared" si="2"/>
        <v>90.16669708637286</v>
      </c>
      <c r="F35" s="178">
        <v>7077.24171</v>
      </c>
      <c r="G35" s="178">
        <v>16781.22392</v>
      </c>
      <c r="H35" s="60">
        <f t="shared" si="3"/>
        <v>137.11531423730335</v>
      </c>
      <c r="I35" s="62"/>
      <c r="J35" s="62"/>
    </row>
    <row r="36" spans="1:10" ht="15" customHeight="1">
      <c r="A36" s="59"/>
      <c r="B36" s="10" t="s">
        <v>164</v>
      </c>
      <c r="C36" s="26">
        <f>SUM(C31:C35)</f>
        <v>2562.263</v>
      </c>
      <c r="D36" s="26">
        <f>SUM(D31:D35)</f>
        <v>5322.48027</v>
      </c>
      <c r="E36" s="60">
        <f t="shared" si="2"/>
        <v>107.72575922143824</v>
      </c>
      <c r="F36" s="26">
        <f>SUM(F31:F35)</f>
        <v>8291.69009</v>
      </c>
      <c r="G36" s="26">
        <f>SUM(G31:G35)</f>
        <v>21235.54206</v>
      </c>
      <c r="H36" s="60">
        <f t="shared" si="3"/>
        <v>156.10631643855854</v>
      </c>
      <c r="I36" s="62"/>
      <c r="J36" s="62"/>
    </row>
    <row r="37" spans="1:10" ht="15" customHeight="1">
      <c r="A37" s="59"/>
      <c r="C37" s="26"/>
      <c r="D37" s="26"/>
      <c r="E37" s="60"/>
      <c r="F37" s="26"/>
      <c r="G37" s="26"/>
      <c r="H37" s="60"/>
      <c r="I37" s="62"/>
      <c r="J37" s="62"/>
    </row>
    <row r="38" spans="1:10" ht="15" customHeight="1">
      <c r="A38" s="59">
        <v>19011010</v>
      </c>
      <c r="B38" s="10" t="s">
        <v>265</v>
      </c>
      <c r="C38" s="178">
        <v>8505.698279999999</v>
      </c>
      <c r="D38" s="178">
        <v>9491.3249</v>
      </c>
      <c r="E38" s="60">
        <f t="shared" si="2"/>
        <v>11.587838970464869</v>
      </c>
      <c r="F38" s="178">
        <v>32402.91133</v>
      </c>
      <c r="G38" s="178">
        <v>37700.15947</v>
      </c>
      <c r="H38" s="60">
        <f t="shared" si="3"/>
        <v>16.348062327027947</v>
      </c>
      <c r="I38" s="62"/>
      <c r="J38" s="62"/>
    </row>
    <row r="39" spans="1:10" ht="15" customHeight="1">
      <c r="A39" s="59">
        <v>19019011</v>
      </c>
      <c r="B39" s="10" t="s">
        <v>106</v>
      </c>
      <c r="C39" s="178">
        <v>2761.7912880000003</v>
      </c>
      <c r="D39" s="178">
        <v>3299.648108</v>
      </c>
      <c r="E39" s="60">
        <f t="shared" si="2"/>
        <v>19.474926376116496</v>
      </c>
      <c r="F39" s="178">
        <v>3788.10564</v>
      </c>
      <c r="G39" s="178">
        <v>4782.26619</v>
      </c>
      <c r="H39" s="60">
        <f t="shared" si="3"/>
        <v>26.2442667781567</v>
      </c>
      <c r="I39" s="62"/>
      <c r="J39" s="62"/>
    </row>
    <row r="40" spans="1:10" ht="15" customHeight="1">
      <c r="A40" s="59">
        <v>22029931</v>
      </c>
      <c r="B40" s="10" t="s">
        <v>272</v>
      </c>
      <c r="C40" s="178">
        <v>32.79612</v>
      </c>
      <c r="D40" s="178">
        <v>62.46703</v>
      </c>
      <c r="E40" s="60">
        <f t="shared" si="2"/>
        <v>90.47079349630383</v>
      </c>
      <c r="F40" s="178">
        <v>28.74291</v>
      </c>
      <c r="G40" s="178">
        <v>54.313190000000006</v>
      </c>
      <c r="H40" s="60">
        <f t="shared" si="3"/>
        <v>88.96204316125267</v>
      </c>
      <c r="I40" s="62"/>
      <c r="J40" s="62"/>
    </row>
    <row r="41" spans="1:10" ht="15" customHeight="1">
      <c r="A41" s="59">
        <v>22029932</v>
      </c>
      <c r="B41" s="10" t="s">
        <v>302</v>
      </c>
      <c r="C41" s="178">
        <v>1.938</v>
      </c>
      <c r="D41" s="178">
        <v>1.63152</v>
      </c>
      <c r="E41" s="60">
        <f t="shared" si="2"/>
        <v>-15.814241486068104</v>
      </c>
      <c r="F41" s="178">
        <v>3.6346700000000003</v>
      </c>
      <c r="G41" s="178">
        <v>3.50232</v>
      </c>
      <c r="H41" s="60">
        <f t="shared" si="3"/>
        <v>-3.641320945230242</v>
      </c>
      <c r="I41" s="62"/>
      <c r="J41" s="62"/>
    </row>
    <row r="42" spans="1:10" ht="15" customHeight="1">
      <c r="A42" s="21"/>
      <c r="B42" s="10" t="s">
        <v>107</v>
      </c>
      <c r="C42" s="28"/>
      <c r="D42" s="28"/>
      <c r="E42" s="69"/>
      <c r="F42" s="28">
        <f>SUM(F7:F41)-F36</f>
        <v>101280.24164000001</v>
      </c>
      <c r="G42" s="28">
        <f>SUM(G7:G41)-G36</f>
        <v>124922.16313</v>
      </c>
      <c r="H42" s="69">
        <f>(G42/F42-1)*100</f>
        <v>23.34307373992557</v>
      </c>
      <c r="I42" s="62"/>
      <c r="J42" s="62"/>
    </row>
    <row r="43" spans="1:10" ht="12">
      <c r="A43" s="47" t="s">
        <v>197</v>
      </c>
      <c r="B43" s="53"/>
      <c r="C43" s="53"/>
      <c r="D43" s="53"/>
      <c r="E43" s="53"/>
      <c r="F43" s="53"/>
      <c r="G43" s="53"/>
      <c r="H43" s="54"/>
      <c r="I43" s="11"/>
      <c r="J43" s="11"/>
    </row>
    <row r="45" ht="12">
      <c r="D4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A33" sqref="A33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325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1228.6630799999998</v>
      </c>
      <c r="C7" s="167">
        <v>2182.9496</v>
      </c>
      <c r="D7" s="122">
        <f>C7/B7*1000</f>
        <v>1776.6869010176495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307</v>
      </c>
      <c r="B8" s="26">
        <v>606.4356412</v>
      </c>
      <c r="C8" s="26">
        <v>1510.5647800000002</v>
      </c>
      <c r="D8" s="26">
        <f aca="true" t="shared" si="0" ref="D8:D16">C8/B8*1000</f>
        <v>2490.89050407877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306</v>
      </c>
      <c r="B9" s="26">
        <v>2393.774</v>
      </c>
      <c r="C9" s="26">
        <v>7045.71684</v>
      </c>
      <c r="D9" s="26">
        <f t="shared" si="0"/>
        <v>2943.350892774339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18040.17633</v>
      </c>
      <c r="C10" s="26">
        <v>28627.66402</v>
      </c>
      <c r="D10" s="26">
        <f>C10/B10*1000</f>
        <v>1586.8838250983993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156.3539</v>
      </c>
      <c r="C11" s="26">
        <v>155.70092</v>
      </c>
      <c r="D11" s="26">
        <f t="shared" si="0"/>
        <v>995.8237050690772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198.31745999999998</v>
      </c>
      <c r="C12" s="26">
        <v>639.18436</v>
      </c>
      <c r="D12" s="26">
        <f t="shared" si="0"/>
        <v>3223.0362369505942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9234.85</v>
      </c>
      <c r="C13" s="26">
        <v>8524.922619999998</v>
      </c>
      <c r="D13" s="26">
        <f t="shared" si="0"/>
        <v>923.1251855742104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2817.8</v>
      </c>
      <c r="C14" s="140">
        <v>12459.676759999998</v>
      </c>
      <c r="D14" s="140">
        <f>C14/B14*1000</f>
        <v>4421.774703669529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5322.48027</v>
      </c>
      <c r="C15" s="26">
        <v>21235.54206</v>
      </c>
      <c r="D15" s="26">
        <f>C15/B15*1000</f>
        <v>3989.7831429631583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3299.648108</v>
      </c>
      <c r="C16" s="26">
        <v>4782.26619</v>
      </c>
      <c r="D16" s="52">
        <f t="shared" si="0"/>
        <v>1449.3261200809236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9491.3249</v>
      </c>
      <c r="C17" s="141">
        <v>37700.15947</v>
      </c>
      <c r="D17" s="141">
        <f>C17/B17*1000</f>
        <v>3972.065003274727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64.09855</v>
      </c>
      <c r="C18" s="52">
        <v>57.81551</v>
      </c>
      <c r="D18" s="141">
        <f>C18/B18*1000</f>
        <v>901.9784378897807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52853.9222392</v>
      </c>
      <c r="C19" s="52">
        <f>SUM(C7:C18)</f>
        <v>124922.16313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2182.9496</v>
      </c>
      <c r="AN26" s="94">
        <f aca="true" t="shared" si="3" ref="AN26:AN37">AM26/$AM$39</f>
        <v>0.01747447806942246</v>
      </c>
    </row>
    <row r="27" spans="38:40" ht="12">
      <c r="AL27" s="11" t="str">
        <f t="shared" si="1"/>
        <v>Leche descremada en polvo</v>
      </c>
      <c r="AM27" s="44">
        <f t="shared" si="2"/>
        <v>1510.5647800000002</v>
      </c>
      <c r="AN27" s="94">
        <f t="shared" si="3"/>
        <v>0.012092047897281718</v>
      </c>
    </row>
    <row r="28" spans="38:40" ht="12">
      <c r="AL28" s="11" t="str">
        <f t="shared" si="1"/>
        <v>Leche entera en polvo</v>
      </c>
      <c r="AM28" s="44">
        <f t="shared" si="2"/>
        <v>7045.71684</v>
      </c>
      <c r="AN28" s="94">
        <f t="shared" si="3"/>
        <v>0.05640085524830281</v>
      </c>
    </row>
    <row r="29" spans="38:40" ht="12">
      <c r="AL29" s="11" t="str">
        <f t="shared" si="1"/>
        <v>Leche condensada</v>
      </c>
      <c r="AM29" s="44">
        <f t="shared" si="2"/>
        <v>28627.66402</v>
      </c>
      <c r="AN29" s="94">
        <f t="shared" si="3"/>
        <v>0.22916401143493392</v>
      </c>
    </row>
    <row r="30" spans="38:40" ht="12">
      <c r="AL30" s="11" t="str">
        <f t="shared" si="1"/>
        <v>Leche crema y nata</v>
      </c>
      <c r="AM30" s="44">
        <f t="shared" si="2"/>
        <v>155.70092</v>
      </c>
      <c r="AN30" s="94">
        <f t="shared" si="3"/>
        <v>0.001246383476709174</v>
      </c>
    </row>
    <row r="31" spans="38:40" ht="12">
      <c r="AL31" s="11" t="str">
        <f t="shared" si="1"/>
        <v>Yogur</v>
      </c>
      <c r="AM31" s="44">
        <f t="shared" si="2"/>
        <v>639.18436</v>
      </c>
      <c r="AN31" s="94">
        <f t="shared" si="3"/>
        <v>0.005116660999016116</v>
      </c>
    </row>
    <row r="32" spans="38:40" ht="12">
      <c r="AL32" s="11" t="str">
        <f t="shared" si="1"/>
        <v>Suero y lactosuero</v>
      </c>
      <c r="AM32" s="44">
        <f t="shared" si="2"/>
        <v>8524.922619999998</v>
      </c>
      <c r="AN32" s="94">
        <f t="shared" si="3"/>
        <v>0.06824187483151851</v>
      </c>
    </row>
    <row r="33" spans="38:40" ht="12">
      <c r="AL33" s="11" t="str">
        <f t="shared" si="1"/>
        <v>Mantequilla y demás materias grasas de la leche</v>
      </c>
      <c r="AM33" s="44">
        <f t="shared" si="2"/>
        <v>12459.676759999998</v>
      </c>
      <c r="AN33" s="94">
        <f t="shared" si="3"/>
        <v>0.09973952137727443</v>
      </c>
    </row>
    <row r="34" spans="38:40" ht="12">
      <c r="AL34" s="11" t="str">
        <f t="shared" si="1"/>
        <v>Quesos</v>
      </c>
      <c r="AM34" s="44">
        <f t="shared" si="2"/>
        <v>21235.54206</v>
      </c>
      <c r="AN34" s="94">
        <f t="shared" si="3"/>
        <v>0.1699901885136369</v>
      </c>
    </row>
    <row r="35" spans="38:40" ht="12">
      <c r="AL35" s="11" t="str">
        <f t="shared" si="1"/>
        <v>Manjar</v>
      </c>
      <c r="AM35" s="44">
        <f t="shared" si="2"/>
        <v>4782.26619</v>
      </c>
      <c r="AN35" s="94">
        <f t="shared" si="3"/>
        <v>0.03828196750822626</v>
      </c>
    </row>
    <row r="36" spans="38:40" ht="12">
      <c r="AL36" s="11" t="str">
        <f t="shared" si="1"/>
        <v>Preparaciones para la alimentación infantil</v>
      </c>
      <c r="AM36" s="44">
        <f t="shared" si="2"/>
        <v>37700.15947</v>
      </c>
      <c r="AN36" s="94">
        <f t="shared" si="3"/>
        <v>0.30178919837280915</v>
      </c>
    </row>
    <row r="37" spans="38:40" ht="12">
      <c r="AL37" s="11" t="s">
        <v>125</v>
      </c>
      <c r="AM37" s="44">
        <f t="shared" si="2"/>
        <v>57.81551</v>
      </c>
      <c r="AN37" s="94">
        <f t="shared" si="3"/>
        <v>0.000462812270868496</v>
      </c>
    </row>
    <row r="39" spans="39:40" ht="12">
      <c r="AM39" s="29">
        <f>SUM(AM26:AM37)</f>
        <v>124922.16313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2">
      <selection activeCell="G35" sqref="G35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30" t="s">
        <v>13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23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9" t="s">
        <v>282</v>
      </c>
      <c r="I4" s="229"/>
      <c r="J4" s="229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3">(C7/B7-1)*100</f>
        <v>-56.59173285072565</v>
      </c>
      <c r="I7" s="60">
        <f aca="true" t="shared" si="1" ref="I7:I13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89.368</v>
      </c>
      <c r="D12" s="26">
        <v>93.044</v>
      </c>
      <c r="E12" s="26">
        <v>112.646</v>
      </c>
      <c r="F12" s="52">
        <f t="shared" si="2"/>
        <v>2461.351251256547</v>
      </c>
      <c r="G12" s="52"/>
      <c r="H12" s="60">
        <f t="shared" si="0"/>
        <v>136.4107719168298</v>
      </c>
      <c r="I12" s="60">
        <f t="shared" si="1"/>
        <v>21.06745195821331</v>
      </c>
      <c r="J12" s="60"/>
    </row>
    <row r="13" spans="1:10" ht="14.25" customHeight="1">
      <c r="A13" s="21" t="s">
        <v>71</v>
      </c>
      <c r="B13" s="26">
        <v>53.62</v>
      </c>
      <c r="C13" s="26">
        <v>26.589</v>
      </c>
      <c r="D13" s="26">
        <v>104.042</v>
      </c>
      <c r="E13" s="26">
        <v>80.162</v>
      </c>
      <c r="F13" s="52">
        <f t="shared" si="2"/>
        <v>1940.3580753450208</v>
      </c>
      <c r="G13" s="52">
        <f>E13/C13*1000</f>
        <v>3014.8557674226186</v>
      </c>
      <c r="H13" s="60">
        <f t="shared" si="0"/>
        <v>-50.412159641924646</v>
      </c>
      <c r="I13" s="60">
        <f t="shared" si="1"/>
        <v>-22.95226927586935</v>
      </c>
      <c r="J13" s="60">
        <f>(G13/F13-1)*100</f>
        <v>55.37625790469309</v>
      </c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2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2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2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2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2"/>
        <v>2535.822299266035</v>
      </c>
      <c r="G18" s="52"/>
      <c r="H18" s="60"/>
      <c r="I18" s="60"/>
      <c r="J18" s="60"/>
    </row>
    <row r="19" spans="1:10" ht="14.25" customHeight="1">
      <c r="A19" s="21" t="s">
        <v>326</v>
      </c>
      <c r="B19" s="26">
        <f>SUM(B7:B13)</f>
        <v>5074.7678</v>
      </c>
      <c r="C19" s="26">
        <f>SUM(C7:C13)</f>
        <v>2393.7733999999996</v>
      </c>
      <c r="D19" s="26">
        <f>SUM(D7:D13)</f>
        <v>11479.68875</v>
      </c>
      <c r="E19" s="26">
        <f>SUM(E7:E13)</f>
        <v>7045.719</v>
      </c>
      <c r="F19" s="52">
        <f>D19/B19*1000</f>
        <v>2262.111135409979</v>
      </c>
      <c r="G19" s="52">
        <f>E19/C19*1000</f>
        <v>2943.3525328671467</v>
      </c>
      <c r="H19" s="60">
        <f>(C19/B19-1)*100</f>
        <v>-52.82989302485919</v>
      </c>
      <c r="I19" s="60">
        <f>(E19/D19-1)*100</f>
        <v>-38.62447707913683</v>
      </c>
      <c r="J19" s="60">
        <f>(G19/F19-1)*100</f>
        <v>30.11529304609968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25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9" t="s">
        <v>282</v>
      </c>
      <c r="I27" s="229"/>
      <c r="J27" s="229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3" ref="F30:G32">D30/B30*1000</f>
        <v>1863.5589094449856</v>
      </c>
      <c r="G30" s="52">
        <f t="shared" si="3"/>
        <v>2763.945133899412</v>
      </c>
      <c r="H30" s="60">
        <f aca="true" t="shared" si="4" ref="H30:H36">(C30/B30-1)*100</f>
        <v>-6.82814021421615</v>
      </c>
      <c r="I30" s="60">
        <f aca="true" t="shared" si="5" ref="I30:I36"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 t="shared" si="4"/>
        <v>-52.65227042689151</v>
      </c>
      <c r="I31" s="60">
        <f t="shared" si="5"/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3"/>
        <v>718.9157336476134</v>
      </c>
      <c r="G32" s="52">
        <f>E32/C32*1000</f>
        <v>1015.5336061534506</v>
      </c>
      <c r="H32" s="60">
        <f t="shared" si="4"/>
        <v>-41.06448354238572</v>
      </c>
      <c r="I32" s="60">
        <f t="shared" si="5"/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 t="shared" si="4"/>
        <v>-21.45216625753782</v>
      </c>
      <c r="I33" s="60">
        <f t="shared" si="5"/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6" ref="F34:F40">D34/B34*1000</f>
        <v>2104.248780539337</v>
      </c>
      <c r="G34" s="52">
        <f>E34/C34*1000</f>
        <v>2293.7960409729894</v>
      </c>
      <c r="H34" s="60">
        <f t="shared" si="4"/>
        <v>-59.89457189697266</v>
      </c>
      <c r="I34" s="60">
        <f t="shared" si="5"/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>
        <v>14.78</v>
      </c>
      <c r="D35" s="26">
        <v>1316.402</v>
      </c>
      <c r="E35" s="26">
        <v>8.186</v>
      </c>
      <c r="F35" s="52">
        <f t="shared" si="6"/>
        <v>2018.3125865301909</v>
      </c>
      <c r="G35" s="52"/>
      <c r="H35" s="60">
        <f t="shared" si="4"/>
        <v>-97.73392474115687</v>
      </c>
      <c r="I35" s="60">
        <f t="shared" si="5"/>
        <v>-99.37815348199106</v>
      </c>
      <c r="J35" s="60"/>
    </row>
    <row r="36" spans="1:10" ht="14.25" customHeight="1">
      <c r="A36" s="21" t="s">
        <v>71</v>
      </c>
      <c r="B36" s="26">
        <v>11.098</v>
      </c>
      <c r="C36" s="26">
        <v>14.211</v>
      </c>
      <c r="D36" s="26">
        <v>11.431</v>
      </c>
      <c r="E36" s="26">
        <v>12.09</v>
      </c>
      <c r="F36" s="52">
        <f t="shared" si="6"/>
        <v>1030.0054063795276</v>
      </c>
      <c r="G36" s="52"/>
      <c r="H36" s="60">
        <f t="shared" si="4"/>
        <v>28.050099116957995</v>
      </c>
      <c r="I36" s="60">
        <f t="shared" si="5"/>
        <v>5.765024932201923</v>
      </c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6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6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6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6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327</v>
      </c>
      <c r="B42" s="26">
        <f>SUM(B30:B36)</f>
        <v>1643.3844943</v>
      </c>
      <c r="C42" s="26">
        <f>SUM(C30:C36)</f>
        <v>606.4349500000001</v>
      </c>
      <c r="D42" s="26">
        <f>SUM(D30:D36)</f>
        <v>3425.8591800000004</v>
      </c>
      <c r="E42" s="26">
        <f>SUM(E30:E36)</f>
        <v>1510.6356999999998</v>
      </c>
      <c r="F42" s="52">
        <f>D42/B42*1000</f>
        <v>2084.6364267658773</v>
      </c>
      <c r="G42" s="52">
        <f>E42/C42*1000</f>
        <v>2491.0102889023788</v>
      </c>
      <c r="H42" s="60">
        <f>(C42/B42-1)*100</f>
        <v>-63.09841354209009</v>
      </c>
      <c r="I42" s="60">
        <f>(E42/D42-1)*100</f>
        <v>-55.90490966998826</v>
      </c>
      <c r="J42" s="60">
        <f>(G42/F42-1)*100</f>
        <v>19.493752335842718</v>
      </c>
    </row>
    <row r="43" spans="1:10" ht="14.25" customHeight="1">
      <c r="A43" s="21" t="s">
        <v>328</v>
      </c>
      <c r="B43" s="26">
        <f>B42+B19</f>
        <v>6718.1522943</v>
      </c>
      <c r="C43" s="26">
        <f>C42+C19</f>
        <v>3000.20835</v>
      </c>
      <c r="D43" s="26">
        <f>D42+D19</f>
        <v>14905.54793</v>
      </c>
      <c r="E43" s="26">
        <f>E42+E19</f>
        <v>8556.3547</v>
      </c>
      <c r="F43" s="52">
        <f>D43/B43*1000</f>
        <v>2218.697534238183</v>
      </c>
      <c r="G43" s="52">
        <f>E43/C43*1000</f>
        <v>2851.9201674777023</v>
      </c>
      <c r="H43" s="60">
        <f>(C43/B43-1)*100</f>
        <v>-55.34176335142745</v>
      </c>
      <c r="I43" s="60">
        <f>(E43/D43-1)*100</f>
        <v>-42.59617465803554</v>
      </c>
      <c r="J43" s="60">
        <f>(G43/F43-1)*100</f>
        <v>28.540286518006354</v>
      </c>
    </row>
    <row r="44" spans="1:10" ht="14.25" customHeight="1">
      <c r="A44" s="21" t="s">
        <v>252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250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12" sqref="A12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>
        <v>3015</v>
      </c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K15" sqref="K15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8" t="s">
        <v>27</v>
      </c>
      <c r="B4" s="228"/>
      <c r="C4" s="228"/>
      <c r="D4" s="228"/>
      <c r="E4" s="228"/>
      <c r="F4" s="228"/>
      <c r="G4" s="228"/>
      <c r="H4" s="228"/>
      <c r="I4" s="228"/>
      <c r="J4" s="22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9" t="s">
        <v>282</v>
      </c>
      <c r="I5" s="229"/>
      <c r="J5" s="22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4">D8/B8*1000</f>
        <v>1102.5380345145409</v>
      </c>
      <c r="G8" s="52"/>
      <c r="H8" s="60">
        <f aca="true" t="shared" si="1" ref="H8:H14">(C8/B8-1)*100</f>
        <v>128.10173057799125</v>
      </c>
      <c r="I8" s="60">
        <f aca="true" t="shared" si="2" ref="I8:I14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 aca="true" t="shared" si="3" ref="G9:G14"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 aca="true" t="shared" si="4" ref="J9:J14"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>
        <f t="shared" si="3"/>
        <v>1950.1897392617598</v>
      </c>
      <c r="H10" s="60">
        <f t="shared" si="1"/>
        <v>480.54317778602973</v>
      </c>
      <c r="I10" s="60">
        <f t="shared" si="2"/>
        <v>846.8651409149335</v>
      </c>
      <c r="J10" s="60">
        <f t="shared" si="4"/>
        <v>63.099865289247916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 t="shared" si="3"/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 t="shared" si="4"/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 t="shared" si="3"/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 t="shared" si="4"/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 t="shared" si="3"/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 t="shared" si="4"/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>
        <v>147.945</v>
      </c>
      <c r="D14" s="26">
        <v>89.665</v>
      </c>
      <c r="E14" s="26">
        <v>150.53</v>
      </c>
      <c r="F14" s="52">
        <f t="shared" si="0"/>
        <v>1089.3440730886516</v>
      </c>
      <c r="G14" s="52">
        <f t="shared" si="3"/>
        <v>1017.4727094528373</v>
      </c>
      <c r="H14" s="60">
        <f t="shared" si="1"/>
        <v>79.73903852462001</v>
      </c>
      <c r="I14" s="60">
        <f t="shared" si="2"/>
        <v>67.88044387442145</v>
      </c>
      <c r="J14" s="60">
        <f t="shared" si="4"/>
        <v>-6.597673353290034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329</v>
      </c>
      <c r="B20" s="26">
        <f>SUM(B8:B14)</f>
        <v>749.5518</v>
      </c>
      <c r="C20" s="26">
        <f>SUM(C8:C14)</f>
        <v>1228.6629999999998</v>
      </c>
      <c r="D20" s="26">
        <f>SUM(D8:D14)</f>
        <v>813.7089299999999</v>
      </c>
      <c r="E20" s="26">
        <f>SUM(E8:E14)</f>
        <v>2182.94854</v>
      </c>
      <c r="F20" s="52">
        <f>D20/B20*1000</f>
        <v>1085.593990969003</v>
      </c>
      <c r="G20" s="52">
        <f>E20/C20*1000</f>
        <v>1776.6861539738725</v>
      </c>
      <c r="H20" s="60">
        <f>(C20/B20-1)*100</f>
        <v>63.9196917411178</v>
      </c>
      <c r="I20" s="60">
        <f>(E20/D20-1)*100</f>
        <v>168.27142477101737</v>
      </c>
      <c r="J20" s="60">
        <f>(G20/F20-1)*100</f>
        <v>63.66027895825026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D6:E6"/>
    <mergeCell ref="F6:G6"/>
    <mergeCell ref="A2:J2"/>
    <mergeCell ref="A4:J4"/>
    <mergeCell ref="B5:C5"/>
    <mergeCell ref="D5:E5"/>
    <mergeCell ref="F5:G5"/>
    <mergeCell ref="H5:J5"/>
    <mergeCell ref="A5:A7"/>
    <mergeCell ref="H6:H7"/>
    <mergeCell ref="B6:C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1" sqref="A1:H1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8" t="s">
        <v>29</v>
      </c>
      <c r="B3" s="228"/>
      <c r="C3" s="228"/>
      <c r="D3" s="228"/>
      <c r="E3" s="228"/>
      <c r="F3" s="228"/>
      <c r="G3" s="228"/>
      <c r="H3" s="228"/>
    </row>
    <row r="4" spans="1:39" ht="18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28" t="s">
        <v>320</v>
      </c>
      <c r="F5" s="228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4740</v>
      </c>
      <c r="F7" s="158">
        <v>2515</v>
      </c>
      <c r="G7" s="55">
        <f>(F7/E7-1)*100</f>
        <v>-46.94092827004219</v>
      </c>
      <c r="H7" s="118">
        <f aca="true" t="shared" si="1" ref="H7:H14">F7/$F$20*100</f>
        <v>83.82747543581888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306.90146000000004</v>
      </c>
      <c r="F8" s="144">
        <v>351.91648</v>
      </c>
      <c r="G8" s="55">
        <f>(F8/E8-1)*100</f>
        <v>14.667580923205747</v>
      </c>
      <c r="H8" s="60">
        <f t="shared" si="1"/>
        <v>11.72972965513314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32.2076</v>
      </c>
      <c r="F9" s="144">
        <v>39.0396</v>
      </c>
      <c r="G9" s="55">
        <f>(F9/E9-1)*100</f>
        <v>21.212384654553595</v>
      </c>
      <c r="H9" s="60">
        <f t="shared" si="1"/>
        <v>1.3012290695921251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275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0.4333030539426026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155.88031</v>
      </c>
      <c r="F11" s="144">
        <v>52.21704999999999</v>
      </c>
      <c r="G11" s="55">
        <f>(F11/E11-1)*100</f>
        <v>-66.5018307956919</v>
      </c>
      <c r="H11" s="60">
        <f t="shared" si="1"/>
        <v>1.7404467102210441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0.7488261</v>
      </c>
      <c r="F12" s="144">
        <v>0.1627477</v>
      </c>
      <c r="G12" s="55">
        <f>(F12/E12-1)*100</f>
        <v>-78.266289062307</v>
      </c>
      <c r="H12" s="60">
        <f t="shared" si="1"/>
        <v>0.0054245442640103465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0.002</v>
      </c>
      <c r="G13" s="55"/>
      <c r="H13" s="60">
        <f t="shared" si="1"/>
        <v>6.666200829886194E-05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216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52">
        <v>13.714211400000002</v>
      </c>
      <c r="F19" s="26">
        <v>28.871763500000004</v>
      </c>
      <c r="G19" s="55">
        <f>(F19/E19-1)*100</f>
        <v>110.52441630001417</v>
      </c>
      <c r="H19" s="55">
        <f>F19/$F$20*100</f>
        <v>0.9623248690198897</v>
      </c>
      <c r="AM19" s="12" t="str">
        <f>A7</f>
        <v>Brasil</v>
      </c>
      <c r="AN19" s="44">
        <f>F7</f>
        <v>2515</v>
      </c>
      <c r="AO19" s="44">
        <f aca="true" t="shared" si="3" ref="AO19:AO24">AN19/$AN$26*100</f>
        <v>83.82747543581888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6718.152407499999</v>
      </c>
      <c r="F20" s="28">
        <f>SUM(F7:F19)</f>
        <v>3000.2096412</v>
      </c>
      <c r="G20" s="55">
        <f>(F20/E20-1)*100</f>
        <v>-55.34174488434302</v>
      </c>
      <c r="H20" s="55">
        <f>F20/$F$20*100</f>
        <v>100</v>
      </c>
      <c r="AM20" s="11" t="str">
        <f>A8</f>
        <v>Bolivia</v>
      </c>
      <c r="AN20" s="44">
        <f>F8</f>
        <v>351.91648</v>
      </c>
      <c r="AO20" s="44">
        <f t="shared" si="3"/>
        <v>11.72972965513314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39.0396</v>
      </c>
      <c r="AO21" s="44">
        <f t="shared" si="3"/>
        <v>1.3012290695921251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0.4333030539426026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52.21704999999999</v>
      </c>
      <c r="AO23" s="44">
        <f t="shared" si="3"/>
        <v>1.7404467102210441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29.036511200000003</v>
      </c>
      <c r="AO24" s="44">
        <f t="shared" si="3"/>
        <v>0.9678160752921988</v>
      </c>
      <c r="AP24" s="29">
        <f>SUM(AO19:AO24)</f>
        <v>100.00000000000001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3000.2096412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237</v>
      </c>
      <c r="B7" s="2"/>
      <c r="C7" s="2"/>
      <c r="D7" s="2"/>
      <c r="E7" s="2"/>
      <c r="F7" s="2"/>
    </row>
    <row r="10" ht="15">
      <c r="A10" s="3" t="s">
        <v>311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215</v>
      </c>
    </row>
    <row r="28" ht="15">
      <c r="A28" s="4" t="s">
        <v>217</v>
      </c>
    </row>
    <row r="30" ht="15">
      <c r="A30" s="4"/>
    </row>
    <row r="31" ht="15">
      <c r="A31" s="4" t="s">
        <v>214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241</v>
      </c>
    </row>
    <row r="41" ht="15">
      <c r="A41" s="162" t="s">
        <v>242</v>
      </c>
    </row>
    <row r="42" ht="15">
      <c r="A42" s="162" t="s">
        <v>243</v>
      </c>
    </row>
    <row r="43" ht="15">
      <c r="A43" s="163" t="s">
        <v>244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A44" sqref="A44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8" t="s">
        <v>30</v>
      </c>
      <c r="B3" s="228"/>
      <c r="C3" s="228"/>
      <c r="D3" s="228"/>
      <c r="E3" s="228"/>
      <c r="F3" s="228"/>
      <c r="G3" s="228"/>
      <c r="H3" s="228"/>
      <c r="I3" s="228"/>
      <c r="J3" s="2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282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3">(C7/B7-1)*100</f>
        <v>93.05181470730246</v>
      </c>
      <c r="I7" s="60">
        <f aca="true" t="shared" si="1" ref="I7:I13">(E7/D7-1)*100</f>
        <v>126.09120519241182</v>
      </c>
      <c r="J7" s="60">
        <f aca="true" t="shared" si="2" ref="J7:J13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 aca="true" t="shared" si="4" ref="G8:G13"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 t="shared" si="4"/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 t="shared" si="4"/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 t="shared" si="4"/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 t="shared" si="4"/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>
        <v>779.067</v>
      </c>
      <c r="D13" s="26">
        <v>650.964</v>
      </c>
      <c r="E13" s="26">
        <v>3146.452</v>
      </c>
      <c r="F13" s="52">
        <f t="shared" si="3"/>
        <v>3587.4284265693805</v>
      </c>
      <c r="G13" s="52">
        <f t="shared" si="4"/>
        <v>4038.7437794182024</v>
      </c>
      <c r="H13" s="60">
        <f t="shared" si="0"/>
        <v>329.33973338036014</v>
      </c>
      <c r="I13" s="60">
        <f t="shared" si="1"/>
        <v>383.35268924241586</v>
      </c>
      <c r="J13" s="60">
        <f t="shared" si="2"/>
        <v>12.580469884953494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3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3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3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3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3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329</v>
      </c>
      <c r="B19" s="26">
        <f>SUM(B7:B13)</f>
        <v>2562.26032</v>
      </c>
      <c r="C19" s="26">
        <f>SUM(C7:C13)</f>
        <v>5322.48</v>
      </c>
      <c r="D19" s="26">
        <f>SUM(D7:D13)</f>
        <v>8291.686</v>
      </c>
      <c r="E19" s="26">
        <f>SUM(E7:E13)</f>
        <v>21235.543</v>
      </c>
      <c r="F19" s="52">
        <f>D19/B19*1000</f>
        <v>3236.0825850825336</v>
      </c>
      <c r="G19" s="52">
        <f>E19/C19*1000</f>
        <v>3989.783521967204</v>
      </c>
      <c r="H19" s="60">
        <f>(C19/B19-1)*100</f>
        <v>107.72596595493465</v>
      </c>
      <c r="I19" s="60">
        <f>(E19/D19-1)*100</f>
        <v>156.10645410354422</v>
      </c>
      <c r="J19" s="60">
        <f>(G19/F19-1)*100</f>
        <v>23.290534684097008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D5:E5"/>
    <mergeCell ref="F5:G5"/>
    <mergeCell ref="A1:J1"/>
    <mergeCell ref="A3:J3"/>
    <mergeCell ref="B4:C4"/>
    <mergeCell ref="D4:E4"/>
    <mergeCell ref="F4:G4"/>
    <mergeCell ref="H4:J4"/>
    <mergeCell ref="A4:A6"/>
    <mergeCell ref="H5:H6"/>
    <mergeCell ref="B5:C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A27" sqref="A27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28" t="s">
        <v>320</v>
      </c>
      <c r="F5" s="228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1665.3374199999998</v>
      </c>
      <c r="F7" s="173">
        <v>2322.71671</v>
      </c>
      <c r="G7" s="60">
        <f>(F7/E7-1)*100</f>
        <v>39.47424000116446</v>
      </c>
      <c r="H7" s="99">
        <f aca="true" t="shared" si="1" ref="H7:H16">F7/$F$16*100</f>
        <v>43.639742980202726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218.95712</v>
      </c>
      <c r="F8" s="26">
        <v>1162.23303</v>
      </c>
      <c r="G8" s="60">
        <f>(F8/E8-1)*100</f>
        <v>430.8039446262355</v>
      </c>
      <c r="H8" s="60">
        <f t="shared" si="1"/>
        <v>21.836305087890914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274.19554000000005</v>
      </c>
      <c r="F9" s="144">
        <v>713.38886</v>
      </c>
      <c r="G9" s="60">
        <f>(F9/E9-1)*100</f>
        <v>160.17522385666808</v>
      </c>
      <c r="H9" s="60">
        <f t="shared" si="1"/>
        <v>13.403316194913767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514.2456</v>
      </c>
      <c r="G10" s="60">
        <f>(F10/E10-1)*100</f>
        <v>131.657428595407</v>
      </c>
      <c r="H10" s="60">
        <f t="shared" si="1"/>
        <v>9.661766205100465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95.06043</v>
      </c>
      <c r="F11" s="144">
        <v>235.13996</v>
      </c>
      <c r="G11" s="60">
        <f>(F11/E11-1)*100</f>
        <v>147.35840138741221</v>
      </c>
      <c r="H11" s="60">
        <f t="shared" si="1"/>
        <v>4.417864380359648</v>
      </c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1.184645067740195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60.0186</v>
      </c>
      <c r="F13" s="144">
        <v>100.06710000000001</v>
      </c>
      <c r="G13" s="60">
        <f>(F13/E13-1)*100</f>
        <v>66.7268146874469</v>
      </c>
      <c r="H13" s="60">
        <f t="shared" si="1"/>
        <v>1.8800840007622988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24.00084</v>
      </c>
      <c r="G14" s="60">
        <f>(F14/E14-1)*100</f>
        <v>0.0035000000000007248</v>
      </c>
      <c r="H14" s="60">
        <f t="shared" si="1"/>
        <v>0.45093337659286425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2.7085199999999996</v>
      </c>
      <c r="F15" s="26">
        <v>187.63567000000003</v>
      </c>
      <c r="G15" s="60">
        <f>(F15/E15-1)*100</f>
        <v>6827.608804808533</v>
      </c>
      <c r="H15" s="60">
        <f t="shared" si="1"/>
        <v>3.5253427064371254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2562.263</v>
      </c>
      <c r="F16" s="28">
        <f>SUM(F7:F15)</f>
        <v>5322.48027</v>
      </c>
      <c r="G16" s="55">
        <f>(F16/E16-1)*100</f>
        <v>107.72575922143824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2322.71671</v>
      </c>
      <c r="AL17" s="105">
        <f>AK17/$AK$24</f>
        <v>0.4363974298020273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1162.23303</v>
      </c>
      <c r="AL18" s="105">
        <f>AK18/$AK$24</f>
        <v>0.21836305087890914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713.38886</v>
      </c>
      <c r="AL19" s="105">
        <f>AK19/$AK$24</f>
        <v>0.13403316194913767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514.2456</v>
      </c>
      <c r="AL20" s="105">
        <f>AK20/$AK$24</f>
        <v>0.09661766205100465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609.89607</v>
      </c>
      <c r="AL21" s="105">
        <f>AK21/$AK$24</f>
        <v>0.11458869531892131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5322.48027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3"/>
  <sheetViews>
    <sheetView zoomScale="96" zoomScaleNormal="96" zoomScaleSheetLayoutView="75" zoomScalePageLayoutView="0" workbookViewId="0" topLeftCell="A1">
      <selection activeCell="AC2" sqref="AC2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325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305</v>
      </c>
      <c r="C9" s="210">
        <v>0.1657</v>
      </c>
      <c r="D9" s="210">
        <v>1.39744</v>
      </c>
      <c r="E9" s="26">
        <f>D9/C9*1000</f>
        <v>8433.55461677731</v>
      </c>
    </row>
    <row r="10" spans="1:5" ht="12">
      <c r="A10" s="143">
        <v>4061030</v>
      </c>
      <c r="B10" s="197" t="s">
        <v>170</v>
      </c>
      <c r="C10" s="170">
        <v>1086.37598</v>
      </c>
      <c r="D10" s="170">
        <v>4444.02804</v>
      </c>
      <c r="E10" s="26">
        <f>D10/C10*1000</f>
        <v>4090.6906281193737</v>
      </c>
    </row>
    <row r="11" spans="1:36" ht="12">
      <c r="A11" s="143"/>
      <c r="B11" s="169" t="s">
        <v>77</v>
      </c>
      <c r="C11" s="171">
        <f>SUM(C8:C10)</f>
        <v>1086.54168</v>
      </c>
      <c r="D11" s="171">
        <f>SUM(D8:D10)</f>
        <v>4445.42548</v>
      </c>
      <c r="E11" s="52">
        <f>D11/C11*1000</f>
        <v>4091.3529244455667</v>
      </c>
      <c r="AH11" s="10" t="str">
        <f>B10</f>
        <v>Mozzarella</v>
      </c>
      <c r="AI11" s="58">
        <f>C10</f>
        <v>1086.37598</v>
      </c>
      <c r="AJ11" s="76">
        <f aca="true" t="shared" si="0" ref="AJ11:AJ16">AI11/$AI$16*100</f>
        <v>20.41172060974216</v>
      </c>
    </row>
    <row r="12" spans="1:36" ht="12">
      <c r="A12" s="174"/>
      <c r="B12" s="11"/>
      <c r="C12" s="172"/>
      <c r="D12" s="172"/>
      <c r="E12" s="52"/>
      <c r="AH12" s="10" t="str">
        <f>B13</f>
        <v>Queso rallado o en polvo</v>
      </c>
      <c r="AI12" s="10">
        <f>C13</f>
        <v>0.086</v>
      </c>
      <c r="AJ12" s="76">
        <f t="shared" si="0"/>
        <v>0.0016158383513208987</v>
      </c>
    </row>
    <row r="13" spans="1:36" ht="12">
      <c r="A13" s="174">
        <v>4062000</v>
      </c>
      <c r="B13" s="11" t="s">
        <v>330</v>
      </c>
      <c r="C13" s="172">
        <v>0.086</v>
      </c>
      <c r="D13" s="172">
        <v>1.5815</v>
      </c>
      <c r="E13" s="52">
        <f>D13/C13*1000</f>
        <v>18389.53488372093</v>
      </c>
      <c r="AH13" s="10" t="str">
        <f>B15</f>
        <v>Queso fundido</v>
      </c>
      <c r="AI13" s="60">
        <f>C15</f>
        <v>0.29963999999999996</v>
      </c>
      <c r="AJ13" s="76">
        <f t="shared" si="0"/>
        <v>0.005629881437090629</v>
      </c>
    </row>
    <row r="14" spans="1:36" ht="12">
      <c r="A14" s="174"/>
      <c r="B14" s="11"/>
      <c r="C14" s="172"/>
      <c r="D14" s="172"/>
      <c r="E14" s="52"/>
      <c r="AH14" s="10" t="str">
        <f>B17</f>
        <v>Gouda y del tipo gouda</v>
      </c>
      <c r="AI14" s="60">
        <f>C17</f>
        <v>3712.23503</v>
      </c>
      <c r="AJ14" s="76">
        <f t="shared" si="0"/>
        <v>69.74850849524287</v>
      </c>
    </row>
    <row r="15" spans="1:36" ht="12">
      <c r="A15" s="174">
        <v>4063000</v>
      </c>
      <c r="B15" s="11" t="s">
        <v>262</v>
      </c>
      <c r="C15" s="172">
        <v>0.29963999999999996</v>
      </c>
      <c r="D15" s="172">
        <v>7.31116</v>
      </c>
      <c r="E15" s="52">
        <f>D15/C15*1000</f>
        <v>24399.813109064216</v>
      </c>
      <c r="AH15" s="73" t="s">
        <v>125</v>
      </c>
      <c r="AI15" s="60">
        <f>+C18+C19</f>
        <v>523.31792</v>
      </c>
      <c r="AJ15" s="76">
        <f t="shared" si="0"/>
        <v>9.832525175226534</v>
      </c>
    </row>
    <row r="16" spans="1:36" ht="12">
      <c r="A16" s="174"/>
      <c r="B16" s="11"/>
      <c r="C16" s="172"/>
      <c r="D16" s="172"/>
      <c r="E16" s="52"/>
      <c r="AI16" s="73">
        <f>SUM(AI11:AI15)</f>
        <v>5322.3145700000005</v>
      </c>
      <c r="AJ16" s="76">
        <f t="shared" si="0"/>
        <v>100</v>
      </c>
    </row>
    <row r="17" spans="1:35" ht="12">
      <c r="A17" s="174">
        <v>4069010</v>
      </c>
      <c r="B17" s="11" t="s">
        <v>138</v>
      </c>
      <c r="C17" s="170">
        <v>3712.23503</v>
      </c>
      <c r="D17" s="170">
        <v>13958.8192</v>
      </c>
      <c r="E17" s="52">
        <f>D17/C17*1000</f>
        <v>3760.2196755306195</v>
      </c>
      <c r="AI17" s="73"/>
    </row>
    <row r="18" spans="1:35" ht="12">
      <c r="A18" s="174">
        <v>4069040</v>
      </c>
      <c r="B18" s="11" t="s">
        <v>264</v>
      </c>
      <c r="C18" s="199">
        <v>408.78481</v>
      </c>
      <c r="D18" s="199">
        <v>2311.7209500000004</v>
      </c>
      <c r="E18" s="52">
        <f>D18/C18*1000</f>
        <v>5655.104821531897</v>
      </c>
      <c r="AI18" s="73"/>
    </row>
    <row r="19" spans="1:35" ht="12">
      <c r="A19" s="174">
        <v>4069090</v>
      </c>
      <c r="B19" s="11" t="s">
        <v>248</v>
      </c>
      <c r="C19" s="199">
        <v>114.53311</v>
      </c>
      <c r="D19" s="199">
        <v>510.68377000000004</v>
      </c>
      <c r="E19" s="52">
        <f>D19/C19*1000</f>
        <v>4458.830900514271</v>
      </c>
      <c r="AI19" s="73"/>
    </row>
    <row r="20" spans="1:35" ht="12">
      <c r="A20" s="87"/>
      <c r="B20" s="11" t="s">
        <v>77</v>
      </c>
      <c r="C20" s="172">
        <f>SUM(C17:C19)</f>
        <v>4235.55295</v>
      </c>
      <c r="D20" s="172">
        <f>SUM(D17:D19)</f>
        <v>16781.22392</v>
      </c>
      <c r="E20" s="52">
        <f>D20/C20*1000</f>
        <v>3961.9912956111193</v>
      </c>
      <c r="AI20" s="73"/>
    </row>
    <row r="21" spans="1:35" ht="12">
      <c r="A21" s="87"/>
      <c r="B21" s="11"/>
      <c r="C21" s="172"/>
      <c r="D21" s="172"/>
      <c r="E21" s="52"/>
      <c r="AI21" s="73"/>
    </row>
    <row r="22" spans="1:35" ht="12">
      <c r="A22" s="88"/>
      <c r="B22" s="11" t="s">
        <v>77</v>
      </c>
      <c r="C22" s="172">
        <f>C20+C11+C15+C13</f>
        <v>5322.480270000001</v>
      </c>
      <c r="D22" s="172">
        <f>D20+D11+D15+D13</f>
        <v>21235.542060000003</v>
      </c>
      <c r="E22" s="52">
        <f>D22/C22*1000</f>
        <v>3989.7831429631583</v>
      </c>
      <c r="AI22" s="73"/>
    </row>
    <row r="23" spans="1:36" ht="12">
      <c r="A23" s="88"/>
      <c r="B23" s="22"/>
      <c r="C23" s="26"/>
      <c r="D23" s="26"/>
      <c r="E23" s="52"/>
      <c r="AJ23" s="134"/>
    </row>
    <row r="24" spans="1:36" ht="12">
      <c r="A24" s="88"/>
      <c r="B24" s="22"/>
      <c r="C24" s="60"/>
      <c r="D24" s="60"/>
      <c r="E24" s="52"/>
      <c r="AJ24" s="134"/>
    </row>
    <row r="25" spans="1:36" ht="12">
      <c r="A25" s="88"/>
      <c r="B25" s="64"/>
      <c r="C25" s="24"/>
      <c r="D25" s="24"/>
      <c r="E25" s="22"/>
      <c r="AJ25" s="134"/>
    </row>
    <row r="26" spans="1:36" ht="12">
      <c r="A26" s="47" t="s">
        <v>193</v>
      </c>
      <c r="B26" s="53"/>
      <c r="C26" s="53"/>
      <c r="D26" s="53"/>
      <c r="E26" s="54"/>
      <c r="AJ26" s="134"/>
    </row>
    <row r="27" ht="12">
      <c r="AJ27" s="134"/>
    </row>
    <row r="28" ht="12">
      <c r="AJ28" s="134"/>
    </row>
    <row r="29" ht="12">
      <c r="AJ29" s="134"/>
    </row>
    <row r="30" spans="34:35" ht="12">
      <c r="AH30" s="73"/>
      <c r="AI30" s="73"/>
    </row>
    <row r="31" spans="34:35" ht="12">
      <c r="AH31" s="73"/>
      <c r="AI31" s="73"/>
    </row>
    <row r="32" spans="34:35" ht="12">
      <c r="AH32" s="73"/>
      <c r="AI32" s="73"/>
    </row>
    <row r="35" spans="34:35" ht="12.75" customHeight="1">
      <c r="AH35" s="73"/>
      <c r="AI35" s="73"/>
    </row>
    <row r="36" spans="34:35" ht="12">
      <c r="AH36" s="73"/>
      <c r="AI36" s="73"/>
    </row>
    <row r="37" spans="34:35" ht="12">
      <c r="AH37" s="73"/>
      <c r="AI37" s="73"/>
    </row>
    <row r="41" spans="34:35" ht="12">
      <c r="AH41" s="10" t="s">
        <v>139</v>
      </c>
      <c r="AI41" s="73"/>
    </row>
    <row r="42" ht="12">
      <c r="AI42" s="73"/>
    </row>
    <row r="43" ht="12">
      <c r="AI43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T17" sqref="T17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63281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57" t="s">
        <v>33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17" ht="14.25" customHeight="1">
      <c r="A4" s="271" t="s">
        <v>285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3"/>
    </row>
    <row r="5" spans="1:17" ht="12">
      <c r="A5" s="268" t="s">
        <v>200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70"/>
    </row>
    <row r="6" spans="1:17" ht="18" customHeight="1">
      <c r="A6" s="254" t="s">
        <v>150</v>
      </c>
      <c r="B6" s="254">
        <v>2003</v>
      </c>
      <c r="C6" s="254">
        <v>2004</v>
      </c>
      <c r="D6" s="254">
        <v>2005</v>
      </c>
      <c r="E6" s="256">
        <v>2006</v>
      </c>
      <c r="F6" s="256">
        <v>2007</v>
      </c>
      <c r="G6" s="256">
        <v>2008</v>
      </c>
      <c r="H6" s="256">
        <v>2009</v>
      </c>
      <c r="I6" s="256">
        <v>2010</v>
      </c>
      <c r="J6" s="256">
        <v>2011</v>
      </c>
      <c r="K6" s="252">
        <v>2012</v>
      </c>
      <c r="L6" s="260">
        <v>2013</v>
      </c>
      <c r="M6" s="274">
        <v>2014</v>
      </c>
      <c r="N6" s="266">
        <v>2015</v>
      </c>
      <c r="O6" s="262">
        <v>2016</v>
      </c>
      <c r="P6" s="265" t="s">
        <v>320</v>
      </c>
      <c r="Q6" s="266"/>
    </row>
    <row r="7" spans="1:17" ht="12">
      <c r="A7" s="254"/>
      <c r="B7" s="254"/>
      <c r="C7" s="254"/>
      <c r="D7" s="254"/>
      <c r="E7" s="256"/>
      <c r="F7" s="256"/>
      <c r="G7" s="256"/>
      <c r="H7" s="256"/>
      <c r="I7" s="256"/>
      <c r="J7" s="256"/>
      <c r="K7" s="252"/>
      <c r="L7" s="260"/>
      <c r="M7" s="252"/>
      <c r="N7" s="260"/>
      <c r="O7" s="263"/>
      <c r="P7" s="267"/>
      <c r="Q7" s="260"/>
    </row>
    <row r="8" spans="1:17" ht="12">
      <c r="A8" s="255"/>
      <c r="B8" s="255"/>
      <c r="C8" s="255"/>
      <c r="D8" s="255"/>
      <c r="E8" s="233"/>
      <c r="F8" s="233"/>
      <c r="G8" s="233"/>
      <c r="H8" s="233"/>
      <c r="I8" s="233"/>
      <c r="J8" s="233"/>
      <c r="K8" s="253"/>
      <c r="L8" s="261"/>
      <c r="M8" s="275"/>
      <c r="N8" s="261"/>
      <c r="O8" s="264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101280.242</v>
      </c>
      <c r="Q11" s="52">
        <v>124922.163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11882.769</v>
      </c>
      <c r="Q12" s="52">
        <v>11514.476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11.732563790674986</v>
      </c>
      <c r="Q13" s="14">
        <f t="shared" si="1"/>
        <v>9.217320388536661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115582.512</v>
      </c>
      <c r="Q16" s="52">
        <v>204697.473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31298.036</v>
      </c>
      <c r="Q17" s="52">
        <v>37629.727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27.07852205184812</v>
      </c>
      <c r="Q18" s="14">
        <f t="shared" si="3"/>
        <v>18.383093082932195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11882.769</v>
      </c>
      <c r="Q21" s="111">
        <f t="shared" si="5"/>
        <v>11514.476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31298.036</v>
      </c>
      <c r="Q22" s="111">
        <f t="shared" si="7"/>
        <v>37629.727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-19415.267</v>
      </c>
      <c r="Q23" s="111">
        <f t="shared" si="9"/>
        <v>-26115.250999999997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O31" sqref="O3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331</v>
      </c>
      <c r="BB9" s="204" t="s">
        <v>332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115582.512</v>
      </c>
      <c r="BB10" s="31">
        <v>204697.473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101280.241</v>
      </c>
      <c r="BB11" s="31">
        <v>124922.163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-14302.271000000008</v>
      </c>
      <c r="BB12" s="31">
        <f>BB11-BB10</f>
        <v>-79775.31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ene-jul 2016</v>
      </c>
      <c r="BB32" s="205" t="str">
        <f>BB9</f>
        <v>ene-jul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11882.769</v>
      </c>
      <c r="BB33" s="31">
        <v>11514.476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31298.036</v>
      </c>
      <c r="BB34" s="31">
        <v>37629.727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-19415.267</v>
      </c>
      <c r="BB35" s="31">
        <f>BB33-BB34</f>
        <v>-26115.250999999997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H36" sqref="H36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>B23-C23</f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333</v>
      </c>
      <c r="B24" s="117">
        <v>1547.369</v>
      </c>
      <c r="C24" s="117">
        <v>24194.453</v>
      </c>
      <c r="D24" s="117">
        <f>B24-C24</f>
        <v>-22647.084000000003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334</v>
      </c>
      <c r="B25" s="117">
        <v>1586.588</v>
      </c>
      <c r="C25" s="117">
        <v>27181.752</v>
      </c>
      <c r="D25" s="117">
        <f>B25-C25</f>
        <v>-25595.164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218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312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313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312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278</v>
      </c>
      <c r="C28" s="7">
        <v>10</v>
      </c>
    </row>
    <row r="29" spans="1:3" ht="12">
      <c r="A29" s="10" t="s">
        <v>37</v>
      </c>
      <c r="B29" s="12" t="s">
        <v>314</v>
      </c>
      <c r="C29" s="7">
        <v>10</v>
      </c>
    </row>
    <row r="30" spans="1:3" ht="12">
      <c r="A30" s="10" t="s">
        <v>38</v>
      </c>
      <c r="B30" s="12" t="s">
        <v>279</v>
      </c>
      <c r="C30" s="7">
        <v>11</v>
      </c>
    </row>
    <row r="31" spans="1:3" ht="12">
      <c r="A31" s="10" t="s">
        <v>39</v>
      </c>
      <c r="B31" s="12" t="s">
        <v>315</v>
      </c>
      <c r="C31" s="7">
        <v>11</v>
      </c>
    </row>
    <row r="32" spans="1:3" ht="12">
      <c r="A32" s="10" t="s">
        <v>41</v>
      </c>
      <c r="B32" s="12" t="s">
        <v>316</v>
      </c>
      <c r="C32" s="7">
        <v>12</v>
      </c>
    </row>
    <row r="33" spans="1:3" ht="12">
      <c r="A33" s="10" t="s">
        <v>43</v>
      </c>
      <c r="B33" s="12" t="s">
        <v>313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280</v>
      </c>
      <c r="C37" s="7">
        <v>19</v>
      </c>
    </row>
    <row r="38" spans="1:3" ht="12">
      <c r="A38" s="10" t="s">
        <v>48</v>
      </c>
      <c r="B38" s="12" t="s">
        <v>317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281</v>
      </c>
      <c r="C40" s="7">
        <v>21</v>
      </c>
    </row>
    <row r="41" spans="1:3" ht="12">
      <c r="A41" s="10" t="s">
        <v>53</v>
      </c>
      <c r="B41" s="12" t="s">
        <v>318</v>
      </c>
      <c r="C41" s="7">
        <v>21</v>
      </c>
    </row>
    <row r="42" spans="1:3" ht="12">
      <c r="A42" s="10" t="s">
        <v>55</v>
      </c>
      <c r="B42" s="12" t="s">
        <v>319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218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219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297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36" sqref="A36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320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21845.567079999997</v>
      </c>
      <c r="C7" s="175">
        <v>55823.69889</v>
      </c>
      <c r="D7" s="123">
        <f>(C7/B7-1)*100</f>
        <v>155.53787954128043</v>
      </c>
      <c r="E7" s="123">
        <f aca="true" t="shared" si="0" ref="E7:E12">C7/$C$47*100</f>
        <v>27.271317961466877</v>
      </c>
    </row>
    <row r="8" spans="1:5" ht="15" customHeight="1">
      <c r="A8" s="176" t="s">
        <v>85</v>
      </c>
      <c r="B8" s="177">
        <v>29539.0389</v>
      </c>
      <c r="C8" s="177">
        <v>38971.47215</v>
      </c>
      <c r="D8" s="55">
        <f>(C8/B8-1)*100</f>
        <v>31.93209258409555</v>
      </c>
      <c r="E8" s="55">
        <f t="shared" si="0"/>
        <v>19.038570169335145</v>
      </c>
    </row>
    <row r="9" spans="1:5" ht="15" customHeight="1">
      <c r="A9" s="176" t="s">
        <v>84</v>
      </c>
      <c r="B9" s="177">
        <v>24194.45261</v>
      </c>
      <c r="C9" s="177">
        <v>27181.752760000003</v>
      </c>
      <c r="D9" s="55">
        <f>(C9/B9-1)*100</f>
        <v>12.347045821426427</v>
      </c>
      <c r="E9" s="55">
        <f t="shared" si="0"/>
        <v>13.278987903123882</v>
      </c>
    </row>
    <row r="10" spans="1:5" ht="15" customHeight="1">
      <c r="A10" s="176" t="s">
        <v>249</v>
      </c>
      <c r="B10" s="177">
        <v>4299.48353</v>
      </c>
      <c r="C10" s="177">
        <v>21159.74383</v>
      </c>
      <c r="D10" s="55">
        <f>(C10/B10-1)*100</f>
        <v>392.1461771479328</v>
      </c>
      <c r="E10" s="55">
        <f t="shared" si="0"/>
        <v>10.33708108644316</v>
      </c>
    </row>
    <row r="11" spans="1:5" ht="15" customHeight="1">
      <c r="A11" s="176" t="s">
        <v>221</v>
      </c>
      <c r="B11" s="177">
        <v>7086.20539</v>
      </c>
      <c r="C11" s="177">
        <v>20499.931969999998</v>
      </c>
      <c r="D11" s="55">
        <f aca="true" t="shared" si="1" ref="D11:D42">(C11/B11-1)*100</f>
        <v>189.29350536366542</v>
      </c>
      <c r="E11" s="55">
        <f t="shared" si="0"/>
        <v>10.014745960204682</v>
      </c>
    </row>
    <row r="12" spans="1:5" ht="15" customHeight="1">
      <c r="A12" s="176" t="s">
        <v>94</v>
      </c>
      <c r="B12" s="177">
        <v>4102.40647</v>
      </c>
      <c r="C12" s="177">
        <v>9107.1471</v>
      </c>
      <c r="D12" s="55">
        <f t="shared" si="1"/>
        <v>121.99524027174226</v>
      </c>
      <c r="E12" s="55">
        <f t="shared" si="0"/>
        <v>4.4490764536285825</v>
      </c>
    </row>
    <row r="13" spans="1:5" ht="15" customHeight="1">
      <c r="A13" s="176" t="s">
        <v>88</v>
      </c>
      <c r="B13" s="177">
        <v>4098.24231</v>
      </c>
      <c r="C13" s="177">
        <v>5495.96604</v>
      </c>
      <c r="D13" s="55">
        <f t="shared" si="1"/>
        <v>34.10544385307468</v>
      </c>
      <c r="E13" s="55">
        <f aca="true" t="shared" si="2" ref="E13:E36">C13/$C$47*100</f>
        <v>2.6849212854491307</v>
      </c>
    </row>
    <row r="14" spans="1:5" ht="15" customHeight="1">
      <c r="A14" s="176" t="s">
        <v>90</v>
      </c>
      <c r="B14" s="177">
        <v>6742.95505</v>
      </c>
      <c r="C14" s="177">
        <v>5058.103980000001</v>
      </c>
      <c r="D14" s="55">
        <f t="shared" si="1"/>
        <v>-24.98683526000961</v>
      </c>
      <c r="E14" s="55">
        <f t="shared" si="2"/>
        <v>2.471014366005247</v>
      </c>
    </row>
    <row r="15" spans="1:5" ht="15" customHeight="1">
      <c r="A15" s="176" t="s">
        <v>87</v>
      </c>
      <c r="B15" s="177">
        <v>3005.34143</v>
      </c>
      <c r="C15" s="177">
        <v>4952.008309999999</v>
      </c>
      <c r="D15" s="55">
        <f t="shared" si="1"/>
        <v>64.77356817325077</v>
      </c>
      <c r="E15" s="55">
        <f t="shared" si="2"/>
        <v>2.4191838924172053</v>
      </c>
    </row>
    <row r="16" spans="1:5" ht="15" customHeight="1">
      <c r="A16" s="176" t="s">
        <v>223</v>
      </c>
      <c r="B16" s="177">
        <v>2818.6585299999997</v>
      </c>
      <c r="C16" s="177">
        <v>3536.29143</v>
      </c>
      <c r="D16" s="55">
        <f t="shared" si="1"/>
        <v>25.460086504341504</v>
      </c>
      <c r="E16" s="55">
        <f t="shared" si="2"/>
        <v>1.727569650695721</v>
      </c>
    </row>
    <row r="17" spans="1:5" ht="15" customHeight="1">
      <c r="A17" s="176" t="s">
        <v>227</v>
      </c>
      <c r="B17" s="177">
        <v>1925.44045</v>
      </c>
      <c r="C17" s="177">
        <v>3431.9887999999996</v>
      </c>
      <c r="D17" s="55">
        <f t="shared" si="1"/>
        <v>78.24434923448291</v>
      </c>
      <c r="E17" s="55">
        <f t="shared" si="2"/>
        <v>1.6766151234338809</v>
      </c>
    </row>
    <row r="18" spans="1:5" ht="15" customHeight="1">
      <c r="A18" s="176" t="s">
        <v>89</v>
      </c>
      <c r="B18" s="177">
        <v>1970.5105600000002</v>
      </c>
      <c r="C18" s="177">
        <v>2418.31951</v>
      </c>
      <c r="D18" s="55">
        <f t="shared" si="1"/>
        <v>22.725529062884075</v>
      </c>
      <c r="E18" s="55">
        <f t="shared" si="2"/>
        <v>1.1814115080332468</v>
      </c>
    </row>
    <row r="19" spans="1:5" ht="15" customHeight="1">
      <c r="A19" s="176" t="s">
        <v>91</v>
      </c>
      <c r="B19" s="177">
        <v>329.71439000000004</v>
      </c>
      <c r="C19" s="177">
        <v>1824.76073</v>
      </c>
      <c r="D19" s="55">
        <f t="shared" si="1"/>
        <v>453.4367881244127</v>
      </c>
      <c r="E19" s="55">
        <f t="shared" si="2"/>
        <v>0.8914427216563903</v>
      </c>
    </row>
    <row r="20" spans="1:5" ht="15" customHeight="1">
      <c r="A20" s="176" t="s">
        <v>225</v>
      </c>
      <c r="B20" s="177">
        <v>970.20047</v>
      </c>
      <c r="C20" s="177">
        <v>1625.5716599999998</v>
      </c>
      <c r="D20" s="55">
        <f t="shared" si="1"/>
        <v>67.55007962426566</v>
      </c>
      <c r="E20" s="55">
        <f t="shared" si="2"/>
        <v>0.7941337190207377</v>
      </c>
    </row>
    <row r="21" spans="1:5" ht="15" customHeight="1">
      <c r="A21" s="176" t="s">
        <v>222</v>
      </c>
      <c r="B21" s="177">
        <v>914.25712</v>
      </c>
      <c r="C21" s="177">
        <v>926.67826</v>
      </c>
      <c r="D21" s="55">
        <f t="shared" si="1"/>
        <v>1.3586046778613081</v>
      </c>
      <c r="E21" s="55">
        <f t="shared" si="2"/>
        <v>0.4527062516268684</v>
      </c>
    </row>
    <row r="22" spans="1:5" ht="15" customHeight="1">
      <c r="A22" s="176" t="s">
        <v>286</v>
      </c>
      <c r="B22" s="177">
        <v>0</v>
      </c>
      <c r="C22" s="177">
        <v>790.75925</v>
      </c>
      <c r="D22" s="55"/>
      <c r="E22" s="55">
        <f t="shared" si="2"/>
        <v>0.3863063065780498</v>
      </c>
    </row>
    <row r="23" spans="1:5" ht="15" customHeight="1">
      <c r="A23" s="176" t="s">
        <v>93</v>
      </c>
      <c r="B23" s="177">
        <v>436.48436</v>
      </c>
      <c r="C23" s="177">
        <v>555.87536</v>
      </c>
      <c r="D23" s="55">
        <f t="shared" si="1"/>
        <v>27.3528701005461</v>
      </c>
      <c r="E23" s="55">
        <f t="shared" si="2"/>
        <v>0.27155946293305305</v>
      </c>
    </row>
    <row r="24" spans="1:5" ht="15" customHeight="1">
      <c r="A24" s="176" t="s">
        <v>220</v>
      </c>
      <c r="B24" s="177">
        <v>334.71175</v>
      </c>
      <c r="C24" s="177">
        <v>370.12210999999996</v>
      </c>
      <c r="D24" s="55">
        <f t="shared" si="1"/>
        <v>10.579359702789027</v>
      </c>
      <c r="E24" s="55">
        <f t="shared" si="2"/>
        <v>0.18081420520464941</v>
      </c>
    </row>
    <row r="25" spans="1:5" ht="15" customHeight="1">
      <c r="A25" s="176" t="s">
        <v>224</v>
      </c>
      <c r="B25" s="177">
        <v>308.29472</v>
      </c>
      <c r="C25" s="177">
        <v>260.82482</v>
      </c>
      <c r="D25" s="55">
        <f t="shared" si="1"/>
        <v>-15.397571518578069</v>
      </c>
      <c r="E25" s="55">
        <f t="shared" si="2"/>
        <v>0.12741965759880097</v>
      </c>
    </row>
    <row r="26" spans="1:5" ht="15" customHeight="1">
      <c r="A26" s="176" t="s">
        <v>309</v>
      </c>
      <c r="B26" s="177">
        <v>43.2</v>
      </c>
      <c r="C26" s="177">
        <v>255.744</v>
      </c>
      <c r="D26" s="55">
        <f t="shared" si="1"/>
        <v>492</v>
      </c>
      <c r="E26" s="55">
        <f t="shared" si="2"/>
        <v>0.12493754587062594</v>
      </c>
    </row>
    <row r="27" spans="1:5" ht="15" customHeight="1">
      <c r="A27" s="176" t="s">
        <v>238</v>
      </c>
      <c r="B27" s="177">
        <v>417.66817</v>
      </c>
      <c r="C27" s="177">
        <v>208.10055</v>
      </c>
      <c r="D27" s="55">
        <f t="shared" si="1"/>
        <v>-50.175626263308494</v>
      </c>
      <c r="E27" s="55">
        <f t="shared" si="2"/>
        <v>0.1016624906599079</v>
      </c>
    </row>
    <row r="28" spans="1:5" ht="15" customHeight="1">
      <c r="A28" s="176" t="s">
        <v>226</v>
      </c>
      <c r="B28" s="177">
        <v>81.58763</v>
      </c>
      <c r="C28" s="177">
        <v>135.56441</v>
      </c>
      <c r="D28" s="55">
        <f t="shared" si="1"/>
        <v>66.15804381129836</v>
      </c>
      <c r="E28" s="55">
        <f t="shared" si="2"/>
        <v>0.06622671379504248</v>
      </c>
    </row>
    <row r="29" spans="1:5" ht="15" customHeight="1">
      <c r="A29" s="176" t="s">
        <v>256</v>
      </c>
      <c r="B29" s="177">
        <v>26.65174</v>
      </c>
      <c r="C29" s="177">
        <v>28.080209999999997</v>
      </c>
      <c r="D29" s="55">
        <f t="shared" si="1"/>
        <v>5.359762627130515</v>
      </c>
      <c r="E29" s="55">
        <f t="shared" si="2"/>
        <v>0.013717907457972854</v>
      </c>
    </row>
    <row r="30" spans="1:5" ht="15" customHeight="1">
      <c r="A30" s="176" t="s">
        <v>253</v>
      </c>
      <c r="B30" s="177">
        <v>52.863980000000005</v>
      </c>
      <c r="C30" s="177">
        <v>22.29323</v>
      </c>
      <c r="D30" s="55">
        <f t="shared" si="1"/>
        <v>-57.829073785212536</v>
      </c>
      <c r="E30" s="55">
        <f t="shared" si="2"/>
        <v>0.010890818340721248</v>
      </c>
    </row>
    <row r="31" spans="1:5" ht="15" customHeight="1">
      <c r="A31" s="176" t="s">
        <v>298</v>
      </c>
      <c r="B31" s="177">
        <v>29.93311</v>
      </c>
      <c r="C31" s="177">
        <v>22.1167</v>
      </c>
      <c r="D31" s="55">
        <f t="shared" si="1"/>
        <v>-26.11292311423704</v>
      </c>
      <c r="E31" s="55">
        <f t="shared" si="2"/>
        <v>0.010804578878710246</v>
      </c>
    </row>
    <row r="32" spans="1:5" ht="15" customHeight="1">
      <c r="A32" s="176" t="s">
        <v>95</v>
      </c>
      <c r="B32" s="177">
        <v>4.96288</v>
      </c>
      <c r="C32" s="177">
        <v>9.62602</v>
      </c>
      <c r="D32" s="55">
        <f t="shared" si="1"/>
        <v>93.96036172544974</v>
      </c>
      <c r="E32" s="55">
        <f t="shared" si="2"/>
        <v>0.004702559259656387</v>
      </c>
    </row>
    <row r="33" spans="1:5" ht="15" customHeight="1">
      <c r="A33" s="176" t="s">
        <v>231</v>
      </c>
      <c r="B33" s="177">
        <v>0</v>
      </c>
      <c r="C33" s="177">
        <v>5.96688</v>
      </c>
      <c r="D33" s="55"/>
      <c r="E33" s="55">
        <f t="shared" si="2"/>
        <v>0.0029149749112570406</v>
      </c>
    </row>
    <row r="34" spans="1:5" ht="15" customHeight="1">
      <c r="A34" s="176" t="s">
        <v>287</v>
      </c>
      <c r="B34" s="177">
        <v>0</v>
      </c>
      <c r="C34" s="177">
        <v>3.82</v>
      </c>
      <c r="D34" s="55"/>
      <c r="E34" s="55">
        <f t="shared" si="2"/>
        <v>0.0018661686108991456</v>
      </c>
    </row>
    <row r="35" spans="1:5" ht="15" customHeight="1">
      <c r="A35" s="176" t="s">
        <v>323</v>
      </c>
      <c r="B35" s="177">
        <v>0</v>
      </c>
      <c r="C35" s="177">
        <v>3.59708</v>
      </c>
      <c r="D35" s="55"/>
      <c r="E35" s="55">
        <f t="shared" si="2"/>
        <v>0.00175726643635945</v>
      </c>
    </row>
    <row r="36" spans="1:5" ht="15" customHeight="1">
      <c r="A36" s="176" t="s">
        <v>290</v>
      </c>
      <c r="B36" s="177">
        <v>1.80734</v>
      </c>
      <c r="C36" s="177">
        <v>3.04722</v>
      </c>
      <c r="D36" s="55">
        <f t="shared" si="1"/>
        <v>68.60247656777364</v>
      </c>
      <c r="E36" s="55">
        <f t="shared" si="2"/>
        <v>0.0014886456320691347</v>
      </c>
    </row>
    <row r="37" spans="1:5" ht="15" customHeight="1">
      <c r="A37" s="176" t="s">
        <v>275</v>
      </c>
      <c r="B37" s="177">
        <v>0</v>
      </c>
      <c r="C37" s="177">
        <v>2.92417</v>
      </c>
      <c r="D37" s="55"/>
      <c r="E37" s="55">
        <f>C37/$C$47*100</f>
        <v>0.0014285325306107213</v>
      </c>
    </row>
    <row r="38" spans="1:5" ht="15" customHeight="1">
      <c r="A38" s="176" t="s">
        <v>255</v>
      </c>
      <c r="B38" s="177">
        <v>0.51724</v>
      </c>
      <c r="C38" s="177">
        <v>2.7260500000000003</v>
      </c>
      <c r="D38" s="55">
        <f t="shared" si="1"/>
        <v>427.0377387673034</v>
      </c>
      <c r="E38" s="55">
        <f>C38/$C$47*100</f>
        <v>0.001331745796267439</v>
      </c>
    </row>
    <row r="39" spans="1:5" ht="15" customHeight="1">
      <c r="A39" s="176" t="s">
        <v>92</v>
      </c>
      <c r="B39" s="177">
        <v>0.46088999999999997</v>
      </c>
      <c r="C39" s="177">
        <v>1.56981</v>
      </c>
      <c r="D39" s="55">
        <f t="shared" si="1"/>
        <v>240.6040486884072</v>
      </c>
      <c r="E39" s="55">
        <f>C39/$C$47*100</f>
        <v>0.0007668927086585308</v>
      </c>
    </row>
    <row r="40" spans="1:5" ht="15" customHeight="1">
      <c r="A40" s="176" t="s">
        <v>321</v>
      </c>
      <c r="B40" s="177">
        <v>0</v>
      </c>
      <c r="C40" s="177">
        <v>0.9216599999999999</v>
      </c>
      <c r="D40" s="55"/>
      <c r="E40" s="55">
        <f>C40/$C$47*100</f>
        <v>0.0004502547020736405</v>
      </c>
    </row>
    <row r="41" spans="1:5" ht="15" customHeight="1">
      <c r="A41" s="176" t="s">
        <v>288</v>
      </c>
      <c r="B41" s="177">
        <v>0</v>
      </c>
      <c r="C41" s="177">
        <v>0.15955000000000003</v>
      </c>
      <c r="D41" s="55"/>
      <c r="E41" s="55">
        <f>C41/$C$47*100</f>
        <v>7.79442936829735E-05</v>
      </c>
    </row>
    <row r="42" spans="1:5" ht="15" customHeight="1">
      <c r="A42" s="176" t="s">
        <v>96</v>
      </c>
      <c r="B42" s="177">
        <v>0.06872</v>
      </c>
      <c r="C42" s="177">
        <v>0.12741</v>
      </c>
      <c r="D42" s="55">
        <f t="shared" si="1"/>
        <v>85.4045401629802</v>
      </c>
      <c r="E42" s="55"/>
    </row>
    <row r="43" spans="1:5" ht="15" customHeight="1">
      <c r="A43" s="176" t="s">
        <v>322</v>
      </c>
      <c r="B43" s="177">
        <v>0</v>
      </c>
      <c r="C43" s="177">
        <v>0.07171</v>
      </c>
      <c r="D43" s="55"/>
      <c r="E43" s="55"/>
    </row>
    <row r="44" spans="1:5" ht="15" customHeight="1">
      <c r="A44" s="176" t="s">
        <v>229</v>
      </c>
      <c r="B44" s="177">
        <v>0.16175</v>
      </c>
      <c r="C44" s="177">
        <v>0</v>
      </c>
      <c r="D44" s="55"/>
      <c r="E44" s="55"/>
    </row>
    <row r="45" spans="1:5" ht="15" customHeight="1">
      <c r="A45" s="176" t="s">
        <v>294</v>
      </c>
      <c r="B45" s="177">
        <v>0.35416000000000003</v>
      </c>
      <c r="C45" s="177">
        <v>0</v>
      </c>
      <c r="D45" s="55"/>
      <c r="E45" s="55"/>
    </row>
    <row r="46" spans="1:5" ht="15" customHeight="1">
      <c r="A46" s="176" t="s">
        <v>289</v>
      </c>
      <c r="B46" s="177">
        <v>0.30949</v>
      </c>
      <c r="C46" s="177">
        <v>0</v>
      </c>
      <c r="D46" s="55"/>
      <c r="E46" s="55"/>
    </row>
    <row r="47" spans="1:5" ht="15" customHeight="1">
      <c r="A47" s="24" t="s">
        <v>77</v>
      </c>
      <c r="B47" s="28">
        <f>SUM(B7:B46)</f>
        <v>115582.51221999999</v>
      </c>
      <c r="C47" s="28">
        <f>SUM(C7:C46)</f>
        <v>204697.47362000003</v>
      </c>
      <c r="D47" s="55">
        <f>(C47/B47-1)*100</f>
        <v>77.10073062815803</v>
      </c>
      <c r="E47" s="55">
        <f>C47/$C$47*100</f>
        <v>100</v>
      </c>
    </row>
    <row r="48" spans="1:5" ht="15" customHeight="1">
      <c r="A48" s="47" t="s">
        <v>193</v>
      </c>
      <c r="B48" s="53"/>
      <c r="C48" s="53"/>
      <c r="D48" s="53"/>
      <c r="E48" s="54"/>
    </row>
    <row r="49" spans="1:5" ht="15" customHeight="1">
      <c r="A49" s="47" t="s">
        <v>212</v>
      </c>
      <c r="B49" s="53"/>
      <c r="C49" s="53"/>
      <c r="D49" s="53"/>
      <c r="E49" s="54"/>
    </row>
    <row r="50" ht="15" customHeight="1"/>
    <row r="51" ht="15" customHeight="1"/>
    <row r="52" ht="15" customHeight="1">
      <c r="B52" s="29"/>
    </row>
    <row r="53" ht="15" customHeight="1">
      <c r="C53" s="145"/>
    </row>
    <row r="54" ht="15" customHeight="1"/>
    <row r="55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5" r:id="rId1"/>
  <ignoredErrors>
    <ignoredError sqref="B47:C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J4" sqref="J4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320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48.63231</v>
      </c>
      <c r="D7" s="158">
        <v>366.57914</v>
      </c>
      <c r="E7" s="118">
        <f aca="true" t="shared" si="0" ref="E7:E41">(D7/C7-1)*100</f>
        <v>653.776943764341</v>
      </c>
      <c r="F7" s="158">
        <v>27.94207</v>
      </c>
      <c r="G7" s="158">
        <v>394.77026</v>
      </c>
      <c r="H7" s="118">
        <f aca="true" t="shared" si="1" ref="H7:H41">(G7/F7-1)*100</f>
        <v>1312.8168027637178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259</v>
      </c>
      <c r="C8" s="144">
        <v>52.66236</v>
      </c>
      <c r="D8" s="144">
        <v>237.8504957</v>
      </c>
      <c r="E8" s="60">
        <f t="shared" si="0"/>
        <v>351.65179779257903</v>
      </c>
      <c r="F8" s="144">
        <v>35.36883</v>
      </c>
      <c r="G8" s="144">
        <v>135.62899</v>
      </c>
      <c r="H8" s="60">
        <f t="shared" si="1"/>
        <v>283.47038904029336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39.1633991</v>
      </c>
      <c r="D9" s="144">
        <v>40.994481699999994</v>
      </c>
      <c r="E9" s="60">
        <f t="shared" si="0"/>
        <v>4.675494574218386</v>
      </c>
      <c r="F9" s="144">
        <v>16.66065</v>
      </c>
      <c r="G9" s="144">
        <v>86.28202</v>
      </c>
      <c r="H9" s="60">
        <f t="shared" si="1"/>
        <v>417.87907434583883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245</v>
      </c>
      <c r="C10" s="144">
        <v>7222.1774655</v>
      </c>
      <c r="D10" s="144">
        <v>8910.195800000001</v>
      </c>
      <c r="E10" s="60">
        <f t="shared" si="0"/>
        <v>23.37270639725464</v>
      </c>
      <c r="F10" s="144">
        <v>15469.91527</v>
      </c>
      <c r="G10" s="144">
        <v>19965.43783</v>
      </c>
      <c r="H10" s="60">
        <f t="shared" si="1"/>
        <v>29.059774934371706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295</v>
      </c>
      <c r="C11" s="144">
        <v>46.2717162</v>
      </c>
      <c r="D11" s="144">
        <v>0.0105</v>
      </c>
      <c r="E11" s="60"/>
      <c r="F11" s="144">
        <v>90.78253</v>
      </c>
      <c r="G11" s="144">
        <v>2.77577</v>
      </c>
      <c r="H11" s="60">
        <f t="shared" si="1"/>
        <v>-96.9423962958512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257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299</v>
      </c>
      <c r="C13" s="144">
        <v>0.3</v>
      </c>
      <c r="D13" s="144">
        <v>0</v>
      </c>
      <c r="E13" s="60"/>
      <c r="F13" s="144">
        <v>1.41656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258</v>
      </c>
      <c r="C14" s="144">
        <v>0.294177</v>
      </c>
      <c r="D14" s="144">
        <v>1.5503923</v>
      </c>
      <c r="E14" s="60">
        <f t="shared" si="0"/>
        <v>427.02702794576044</v>
      </c>
      <c r="F14" s="144">
        <v>8.12774</v>
      </c>
      <c r="G14" s="144">
        <v>25.51768</v>
      </c>
      <c r="H14" s="60">
        <f t="shared" si="1"/>
        <v>213.95787758958824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184</v>
      </c>
      <c r="C15" s="144">
        <v>3900.5107908</v>
      </c>
      <c r="D15" s="144">
        <v>7124.8353</v>
      </c>
      <c r="E15" s="60">
        <f t="shared" si="0"/>
        <v>82.66416072492615</v>
      </c>
      <c r="F15" s="144">
        <v>9828.45962</v>
      </c>
      <c r="G15" s="144">
        <v>20878.451129999998</v>
      </c>
      <c r="H15" s="60">
        <f t="shared" si="1"/>
        <v>112.4285181730237</v>
      </c>
      <c r="J15" s="29"/>
      <c r="K15" s="29"/>
      <c r="L15" s="29"/>
      <c r="M15" s="29"/>
      <c r="N15" s="29"/>
    </row>
    <row r="16" spans="1:14" ht="15" customHeight="1">
      <c r="A16" s="164">
        <v>4022120</v>
      </c>
      <c r="B16" s="165" t="s">
        <v>192</v>
      </c>
      <c r="C16" s="144">
        <v>0.4</v>
      </c>
      <c r="D16" s="144">
        <v>1.04692</v>
      </c>
      <c r="E16" s="60">
        <f t="shared" si="0"/>
        <v>161.73000000000002</v>
      </c>
      <c r="F16" s="144">
        <v>2.69532</v>
      </c>
      <c r="G16" s="144">
        <v>6.79261</v>
      </c>
      <c r="H16" s="60">
        <f t="shared" si="1"/>
        <v>152.01497410326047</v>
      </c>
      <c r="J16" s="29"/>
      <c r="K16" s="29"/>
      <c r="L16" s="29"/>
      <c r="M16" s="29"/>
      <c r="N16" s="29"/>
    </row>
    <row r="17" spans="1:14" ht="15" customHeight="1">
      <c r="A17" s="164">
        <v>4022916</v>
      </c>
      <c r="B17" s="165" t="s">
        <v>240</v>
      </c>
      <c r="C17" s="144">
        <v>0.054</v>
      </c>
      <c r="D17" s="144">
        <v>0</v>
      </c>
      <c r="E17" s="60"/>
      <c r="F17" s="144">
        <v>0.5767100000000001</v>
      </c>
      <c r="G17" s="144">
        <v>0</v>
      </c>
      <c r="H17" s="60"/>
      <c r="J17" s="29"/>
      <c r="K17" s="29"/>
      <c r="L17" s="29"/>
      <c r="M17" s="29"/>
      <c r="N17" s="29"/>
    </row>
    <row r="18" spans="1:8" ht="15" customHeight="1">
      <c r="A18" s="164">
        <v>4022917</v>
      </c>
      <c r="B18" s="165" t="s">
        <v>251</v>
      </c>
      <c r="C18" s="144">
        <v>0.054</v>
      </c>
      <c r="D18" s="144">
        <v>0</v>
      </c>
      <c r="E18" s="60"/>
      <c r="F18" s="144">
        <v>0.65413</v>
      </c>
      <c r="G18" s="144">
        <v>0</v>
      </c>
      <c r="H18" s="60"/>
    </row>
    <row r="19" spans="1:8" ht="15" customHeight="1">
      <c r="A19" s="164">
        <v>4022918</v>
      </c>
      <c r="B19" s="208" t="s">
        <v>300</v>
      </c>
      <c r="C19" s="144">
        <v>0.400128</v>
      </c>
      <c r="D19" s="144">
        <v>76.77319229999999</v>
      </c>
      <c r="E19" s="60">
        <f t="shared" si="0"/>
        <v>19087.158184380998</v>
      </c>
      <c r="F19" s="144">
        <v>0.38097000000000003</v>
      </c>
      <c r="G19" s="144">
        <v>236.53752</v>
      </c>
      <c r="H19" s="60">
        <f t="shared" si="1"/>
        <v>61988.227419481846</v>
      </c>
    </row>
    <row r="20" spans="1:14" ht="15" customHeight="1">
      <c r="A20" s="59">
        <v>4029110</v>
      </c>
      <c r="B20" s="10" t="s">
        <v>246</v>
      </c>
      <c r="C20" s="144">
        <v>1297.6319735000002</v>
      </c>
      <c r="D20" s="144">
        <v>1705.5726877</v>
      </c>
      <c r="E20" s="60">
        <f t="shared" si="0"/>
        <v>31.43731986656382</v>
      </c>
      <c r="F20" s="144">
        <v>1448.16154</v>
      </c>
      <c r="G20" s="144">
        <v>1877.53921</v>
      </c>
      <c r="H20" s="60">
        <f t="shared" si="1"/>
        <v>29.649846245744094</v>
      </c>
      <c r="J20" s="29"/>
      <c r="K20" s="29"/>
      <c r="L20" s="29"/>
      <c r="M20" s="29"/>
      <c r="N20" s="29"/>
    </row>
    <row r="21" spans="1:8" ht="15" customHeight="1">
      <c r="A21" s="59">
        <v>4029910</v>
      </c>
      <c r="B21" s="10" t="s">
        <v>81</v>
      </c>
      <c r="C21" s="144">
        <v>141.3290377</v>
      </c>
      <c r="D21" s="144">
        <v>729.0136221</v>
      </c>
      <c r="E21" s="60">
        <f t="shared" si="0"/>
        <v>415.82720293297524</v>
      </c>
      <c r="F21" s="144">
        <v>175.11807000000002</v>
      </c>
      <c r="G21" s="144">
        <v>1065.5388799999998</v>
      </c>
      <c r="H21" s="60">
        <f t="shared" si="1"/>
        <v>508.4688347695927</v>
      </c>
    </row>
    <row r="22" spans="1:10" ht="15" customHeight="1">
      <c r="A22" s="59">
        <v>4029990</v>
      </c>
      <c r="B22" s="10" t="s">
        <v>188</v>
      </c>
      <c r="C22" s="144">
        <v>69.52377349999999</v>
      </c>
      <c r="D22" s="144">
        <v>49.5505314</v>
      </c>
      <c r="E22" s="60">
        <f t="shared" si="0"/>
        <v>-28.728650783030353</v>
      </c>
      <c r="F22" s="144">
        <v>102.43799</v>
      </c>
      <c r="G22" s="144">
        <v>99.82524000000001</v>
      </c>
      <c r="H22" s="60">
        <f t="shared" si="1"/>
        <v>-2.550567421324834</v>
      </c>
      <c r="J22" s="29"/>
    </row>
    <row r="23" spans="1:10" ht="15" customHeight="1">
      <c r="A23" s="59">
        <v>4031000</v>
      </c>
      <c r="B23" s="10" t="s">
        <v>79</v>
      </c>
      <c r="C23" s="144">
        <v>75.1091758</v>
      </c>
      <c r="D23" s="144">
        <v>95.9245205</v>
      </c>
      <c r="E23" s="60">
        <f t="shared" si="0"/>
        <v>27.713451090752073</v>
      </c>
      <c r="F23" s="144">
        <v>75.58202</v>
      </c>
      <c r="G23" s="144">
        <v>106.42085</v>
      </c>
      <c r="H23" s="60">
        <f t="shared" si="1"/>
        <v>40.80180709644965</v>
      </c>
      <c r="J23" s="29"/>
    </row>
    <row r="24" spans="1:14" ht="15" customHeight="1">
      <c r="A24" s="59">
        <v>4039000</v>
      </c>
      <c r="B24" s="10" t="s">
        <v>182</v>
      </c>
      <c r="C24" s="144">
        <v>40.1744</v>
      </c>
      <c r="D24" s="144">
        <v>84.0960369</v>
      </c>
      <c r="E24" s="60">
        <f t="shared" si="0"/>
        <v>109.32742467840217</v>
      </c>
      <c r="F24" s="144">
        <v>88.08611</v>
      </c>
      <c r="G24" s="144">
        <v>188.8564</v>
      </c>
      <c r="H24" s="60">
        <f t="shared" si="1"/>
        <v>114.39975042603199</v>
      </c>
      <c r="J24" s="29"/>
      <c r="K24" s="29"/>
      <c r="L24" s="29"/>
      <c r="M24" s="29"/>
      <c r="N24" s="29"/>
    </row>
    <row r="25" spans="1:14" ht="15" customHeight="1">
      <c r="A25" s="59">
        <v>4041000</v>
      </c>
      <c r="B25" s="10" t="s">
        <v>102</v>
      </c>
      <c r="C25" s="144">
        <v>1513.1829923</v>
      </c>
      <c r="D25" s="144">
        <v>2649.616</v>
      </c>
      <c r="E25" s="60">
        <f t="shared" si="0"/>
        <v>75.10215310923172</v>
      </c>
      <c r="F25" s="144">
        <v>1576.5408799999998</v>
      </c>
      <c r="G25" s="144">
        <v>4133.4573199999995</v>
      </c>
      <c r="H25" s="60">
        <f t="shared" si="1"/>
        <v>162.18522922158542</v>
      </c>
      <c r="J25" s="29"/>
      <c r="K25" s="29"/>
      <c r="L25" s="29"/>
      <c r="M25" s="29"/>
      <c r="N25" s="29"/>
    </row>
    <row r="26" spans="1:10" ht="15" customHeight="1">
      <c r="A26" s="137">
        <v>4049000</v>
      </c>
      <c r="B26" s="10" t="s">
        <v>176</v>
      </c>
      <c r="C26" s="144">
        <v>517.8705713</v>
      </c>
      <c r="D26" s="144">
        <v>434.73175</v>
      </c>
      <c r="E26" s="60">
        <f t="shared" si="0"/>
        <v>-16.053976786380886</v>
      </c>
      <c r="F26" s="144">
        <v>2403.16102</v>
      </c>
      <c r="G26" s="144">
        <v>2225.35652</v>
      </c>
      <c r="H26" s="60">
        <f t="shared" si="1"/>
        <v>-7.398775967163451</v>
      </c>
      <c r="J26" s="29"/>
    </row>
    <row r="27" spans="1:8" ht="15" customHeight="1">
      <c r="A27" s="59">
        <v>4051000</v>
      </c>
      <c r="B27" s="10" t="s">
        <v>103</v>
      </c>
      <c r="C27" s="144">
        <v>4389.4396277999995</v>
      </c>
      <c r="D27" s="144">
        <v>4404.1743592</v>
      </c>
      <c r="E27" s="60">
        <f t="shared" si="0"/>
        <v>0.3356859337278584</v>
      </c>
      <c r="F27" s="144">
        <v>13377.89391</v>
      </c>
      <c r="G27" s="144">
        <v>19712.685309999997</v>
      </c>
      <c r="H27" s="60">
        <f t="shared" si="1"/>
        <v>47.35268079278703</v>
      </c>
    </row>
    <row r="28" spans="1:8" ht="15" customHeight="1">
      <c r="A28" s="59">
        <v>4052000</v>
      </c>
      <c r="B28" s="10" t="s">
        <v>263</v>
      </c>
      <c r="C28" s="144">
        <v>1.7619385</v>
      </c>
      <c r="D28" s="144">
        <v>45.278349999999996</v>
      </c>
      <c r="E28" s="60">
        <f t="shared" si="0"/>
        <v>2469.8030890408486</v>
      </c>
      <c r="F28" s="144">
        <v>9.30801</v>
      </c>
      <c r="G28" s="144">
        <v>241.01174</v>
      </c>
      <c r="H28" s="60">
        <f t="shared" si="1"/>
        <v>2489.2939521981607</v>
      </c>
    </row>
    <row r="29" spans="1:8" ht="15" customHeight="1">
      <c r="A29" s="59">
        <v>4059000</v>
      </c>
      <c r="B29" s="10" t="s">
        <v>291</v>
      </c>
      <c r="C29" s="144">
        <v>0</v>
      </c>
      <c r="D29" s="144">
        <v>0.543</v>
      </c>
      <c r="E29" s="60"/>
      <c r="F29" s="144">
        <v>0</v>
      </c>
      <c r="G29" s="144">
        <v>3.82</v>
      </c>
      <c r="H29" s="60"/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4061000</v>
      </c>
      <c r="B31" s="10" t="s">
        <v>190</v>
      </c>
      <c r="C31" s="178">
        <v>5363.3234403999995</v>
      </c>
      <c r="D31" s="178">
        <v>7211.571767</v>
      </c>
      <c r="E31" s="60">
        <f t="shared" si="0"/>
        <v>34.46087760953975</v>
      </c>
      <c r="F31" s="178">
        <v>20526.55112</v>
      </c>
      <c r="G31" s="178">
        <v>28792.777579999998</v>
      </c>
      <c r="H31" s="60">
        <f t="shared" si="1"/>
        <v>40.270897978305854</v>
      </c>
    </row>
    <row r="32" spans="1:8" ht="15" customHeight="1">
      <c r="A32" s="59">
        <v>4062000</v>
      </c>
      <c r="B32" s="10" t="s">
        <v>104</v>
      </c>
      <c r="C32" s="178">
        <v>840.3569337</v>
      </c>
      <c r="D32" s="178">
        <v>593.5678465</v>
      </c>
      <c r="E32" s="60">
        <f t="shared" si="0"/>
        <v>-29.367174506838968</v>
      </c>
      <c r="F32" s="178">
        <v>4082.48679</v>
      </c>
      <c r="G32" s="178">
        <v>3448.69729</v>
      </c>
      <c r="H32" s="60">
        <f t="shared" si="1"/>
        <v>-15.524594018343407</v>
      </c>
    </row>
    <row r="33" spans="1:8" ht="15" customHeight="1">
      <c r="A33" s="59">
        <v>4063000</v>
      </c>
      <c r="B33" s="10" t="s">
        <v>183</v>
      </c>
      <c r="C33" s="178">
        <v>1228.5894839999999</v>
      </c>
      <c r="D33" s="178">
        <v>1251.748726</v>
      </c>
      <c r="E33" s="60">
        <f t="shared" si="0"/>
        <v>1.8850268785143065</v>
      </c>
      <c r="F33" s="178">
        <v>5203.53296</v>
      </c>
      <c r="G33" s="178">
        <v>5725.88145</v>
      </c>
      <c r="H33" s="60">
        <f t="shared" si="1"/>
        <v>10.038343064516697</v>
      </c>
    </row>
    <row r="34" spans="1:8" ht="15" customHeight="1">
      <c r="A34" s="59">
        <v>4064000</v>
      </c>
      <c r="B34" s="10" t="s">
        <v>105</v>
      </c>
      <c r="C34" s="178">
        <v>159.7210414</v>
      </c>
      <c r="D34" s="178">
        <v>176.743104</v>
      </c>
      <c r="E34" s="60">
        <f t="shared" si="0"/>
        <v>10.657370156616075</v>
      </c>
      <c r="F34" s="178">
        <v>1096.39003</v>
      </c>
      <c r="G34" s="178">
        <v>1487.58859</v>
      </c>
      <c r="H34" s="60">
        <f t="shared" si="1"/>
        <v>35.68060172893035</v>
      </c>
    </row>
    <row r="35" spans="1:8" ht="15" customHeight="1">
      <c r="A35" s="59">
        <v>4069000</v>
      </c>
      <c r="B35" s="10" t="s">
        <v>189</v>
      </c>
      <c r="C35" s="178">
        <v>9905.520586300001</v>
      </c>
      <c r="D35" s="178">
        <v>20784.3843527</v>
      </c>
      <c r="E35" s="60">
        <f t="shared" si="0"/>
        <v>109.82626982216557</v>
      </c>
      <c r="F35" s="178">
        <v>29406.712649999998</v>
      </c>
      <c r="G35" s="178">
        <v>77811.15862</v>
      </c>
      <c r="H35" s="60">
        <f t="shared" si="1"/>
        <v>164.60339020587534</v>
      </c>
    </row>
    <row r="36" spans="1:8" ht="15" customHeight="1">
      <c r="A36" s="59"/>
      <c r="B36" s="10" t="s">
        <v>164</v>
      </c>
      <c r="C36" s="26">
        <f>SUM(C31:C35)</f>
        <v>17497.5114858</v>
      </c>
      <c r="D36" s="26">
        <f>SUM(D31:D35)</f>
        <v>30018.0157962</v>
      </c>
      <c r="E36" s="60">
        <f t="shared" si="0"/>
        <v>71.55591422563683</v>
      </c>
      <c r="F36" s="26">
        <f>SUM(F31:F35)</f>
        <v>60315.67354999999</v>
      </c>
      <c r="G36" s="26">
        <f>SUM(G31:G35)</f>
        <v>117266.10353</v>
      </c>
      <c r="H36" s="60">
        <f t="shared" si="1"/>
        <v>94.42061512052867</v>
      </c>
    </row>
    <row r="37" spans="1:11" ht="15" customHeight="1">
      <c r="A37" s="59"/>
      <c r="C37" s="26"/>
      <c r="D37" s="26"/>
      <c r="E37" s="60"/>
      <c r="F37" s="26"/>
      <c r="G37" s="26"/>
      <c r="H37" s="60"/>
      <c r="K37" s="29"/>
    </row>
    <row r="38" spans="1:8" ht="15" customHeight="1">
      <c r="A38" s="59">
        <v>19011010</v>
      </c>
      <c r="B38" s="10" t="s">
        <v>186</v>
      </c>
      <c r="C38" s="178">
        <v>1715.4847599</v>
      </c>
      <c r="D38" s="178">
        <v>2240.8258788999997</v>
      </c>
      <c r="E38" s="60">
        <f t="shared" si="0"/>
        <v>30.623479221734563</v>
      </c>
      <c r="F38" s="178">
        <v>9138.847230000001</v>
      </c>
      <c r="G38" s="178">
        <v>14448.86118</v>
      </c>
      <c r="H38" s="60">
        <f t="shared" si="1"/>
        <v>58.10376097073677</v>
      </c>
    </row>
    <row r="39" spans="1:8" ht="15" customHeight="1">
      <c r="A39" s="59">
        <v>19019011</v>
      </c>
      <c r="B39" s="10" t="s">
        <v>106</v>
      </c>
      <c r="C39" s="178">
        <v>668.6025745</v>
      </c>
      <c r="D39" s="178">
        <v>639.5481922</v>
      </c>
      <c r="E39" s="60">
        <f t="shared" si="0"/>
        <v>-4.345538501960988</v>
      </c>
      <c r="F39" s="178">
        <v>1206.0897</v>
      </c>
      <c r="G39" s="178">
        <v>1371.3628999999999</v>
      </c>
      <c r="H39" s="60">
        <f t="shared" si="1"/>
        <v>13.703226219409714</v>
      </c>
    </row>
    <row r="40" spans="1:8" ht="15" customHeight="1">
      <c r="A40" s="59">
        <v>22029931</v>
      </c>
      <c r="B40" s="10" t="s">
        <v>283</v>
      </c>
      <c r="C40" s="178">
        <v>19.1140756</v>
      </c>
      <c r="D40" s="178">
        <v>8.40783</v>
      </c>
      <c r="E40" s="60">
        <f t="shared" si="0"/>
        <v>-56.012363998392885</v>
      </c>
      <c r="F40" s="178">
        <v>70.73553</v>
      </c>
      <c r="G40" s="178">
        <v>38.2586</v>
      </c>
      <c r="H40" s="60">
        <f t="shared" si="1"/>
        <v>-45.91317828536804</v>
      </c>
    </row>
    <row r="41" spans="1:11" ht="15" customHeight="1">
      <c r="A41" s="59">
        <v>22029932</v>
      </c>
      <c r="B41" s="10" t="s">
        <v>284</v>
      </c>
      <c r="C41" s="178">
        <v>34.7169356</v>
      </c>
      <c r="D41" s="178">
        <v>41.97063</v>
      </c>
      <c r="E41" s="60">
        <f t="shared" si="0"/>
        <v>20.89382105487445</v>
      </c>
      <c r="F41" s="178">
        <v>111.84101</v>
      </c>
      <c r="G41" s="178">
        <v>140.15113</v>
      </c>
      <c r="H41" s="60">
        <f t="shared" si="1"/>
        <v>25.31282576936671</v>
      </c>
      <c r="J41" s="29"/>
      <c r="K41" s="29"/>
    </row>
    <row r="42" spans="1:8" ht="15" customHeight="1">
      <c r="A42" s="21"/>
      <c r="B42" s="10" t="s">
        <v>107</v>
      </c>
      <c r="C42" s="28"/>
      <c r="D42" s="28"/>
      <c r="E42" s="69"/>
      <c r="F42" s="28">
        <f>SUM(F7:F41)-F36</f>
        <v>115582.51222000002</v>
      </c>
      <c r="G42" s="28">
        <f>SUM(G7:G41)-G36</f>
        <v>204697.47362000003</v>
      </c>
      <c r="H42" s="69">
        <f>(G42/F42-1)*100</f>
        <v>77.10073062815799</v>
      </c>
    </row>
    <row r="43" spans="1:8" ht="12">
      <c r="A43" s="47" t="s">
        <v>193</v>
      </c>
      <c r="B43" s="53"/>
      <c r="C43" s="53"/>
      <c r="D43" s="53"/>
      <c r="E43" s="53"/>
      <c r="F43" s="53"/>
      <c r="G43" s="53"/>
      <c r="H43" s="54"/>
    </row>
    <row r="44" spans="1:8" ht="12">
      <c r="A44" s="11"/>
      <c r="B44" s="11"/>
      <c r="C44" s="11"/>
      <c r="D44" s="34"/>
      <c r="E44" s="11"/>
      <c r="F44" s="224"/>
      <c r="G44" s="224"/>
      <c r="H44" s="34"/>
    </row>
    <row r="45" spans="4:8" ht="12">
      <c r="D45" s="34"/>
      <c r="E45" s="11"/>
      <c r="F45" s="34"/>
      <c r="G45" s="34"/>
      <c r="H45" s="34"/>
    </row>
    <row r="46" spans="4:8" ht="12">
      <c r="D46" s="44"/>
      <c r="E46" s="44"/>
      <c r="F46" s="44"/>
      <c r="G46" s="44"/>
      <c r="H46" s="44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11"/>
      <c r="G78" s="11"/>
      <c r="H78" s="62"/>
    </row>
  </sheetData>
  <sheetProtection/>
  <mergeCells count="7">
    <mergeCell ref="F44:G44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E1" sqref="E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325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306</v>
      </c>
      <c r="B8" s="183">
        <v>7201.608</v>
      </c>
      <c r="C8" s="183">
        <v>21114.989</v>
      </c>
      <c r="D8" s="52">
        <f aca="true" t="shared" si="0" ref="D8:D13">C8/B8*1000</f>
        <v>2931.9825516745705</v>
      </c>
      <c r="G8" s="29"/>
      <c r="H8" s="29"/>
      <c r="I8" s="29"/>
    </row>
    <row r="9" spans="1:33" ht="15" customHeight="1">
      <c r="A9" s="21" t="s">
        <v>307</v>
      </c>
      <c r="B9" s="178">
        <v>8930.857</v>
      </c>
      <c r="C9" s="178">
        <v>20039.762</v>
      </c>
      <c r="D9" s="52">
        <f t="shared" si="0"/>
        <v>2243.878946891659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3168.444</v>
      </c>
      <c r="C10" s="178">
        <v>6547.67</v>
      </c>
      <c r="D10" s="52">
        <f t="shared" si="0"/>
        <v>2066.5253985868144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30018.016</v>
      </c>
      <c r="C11" s="178">
        <v>117266.104</v>
      </c>
      <c r="D11" s="52">
        <f t="shared" si="0"/>
        <v>3906.524135372571</v>
      </c>
      <c r="G11" s="29"/>
      <c r="I11" s="29"/>
    </row>
    <row r="12" spans="1:4" ht="26.25" customHeight="1">
      <c r="A12" s="139" t="s">
        <v>186</v>
      </c>
      <c r="B12" s="182">
        <v>2240.826</v>
      </c>
      <c r="C12" s="182">
        <v>14448.861</v>
      </c>
      <c r="D12" s="141">
        <f t="shared" si="0"/>
        <v>6448.006672539502</v>
      </c>
    </row>
    <row r="13" spans="1:7" ht="15" customHeight="1">
      <c r="A13" s="21" t="s">
        <v>113</v>
      </c>
      <c r="B13" s="178">
        <v>8366.455</v>
      </c>
      <c r="C13" s="178">
        <v>25280.08</v>
      </c>
      <c r="D13" s="52">
        <f t="shared" si="0"/>
        <v>3021.5999488433276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59926.206000000006</v>
      </c>
      <c r="C15" s="26">
        <f>SUM(C8:C13)</f>
        <v>204697.46600000001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21114.989</v>
      </c>
      <c r="AH21" s="66">
        <f aca="true" t="shared" si="2" ref="AH21:AH27">AG21/$AG$27*100</f>
        <v>10.315217580661209</v>
      </c>
    </row>
    <row r="22" spans="32:34" ht="17.25" customHeight="1">
      <c r="AF22" s="11" t="str">
        <f>A9</f>
        <v>Leche descremada en polvo</v>
      </c>
      <c r="AG22" s="44">
        <f t="shared" si="1"/>
        <v>20039.762</v>
      </c>
      <c r="AH22" s="66">
        <f t="shared" si="2"/>
        <v>9.789941415298223</v>
      </c>
    </row>
    <row r="23" spans="32:34" ht="17.25" customHeight="1">
      <c r="AF23" s="11" t="str">
        <f>A10</f>
        <v>Suero y lactosuero</v>
      </c>
      <c r="AG23" s="44">
        <f t="shared" si="1"/>
        <v>6547.67</v>
      </c>
      <c r="AH23" s="66">
        <f t="shared" si="2"/>
        <v>3.198705938059829</v>
      </c>
    </row>
    <row r="24" spans="32:34" ht="17.25" customHeight="1">
      <c r="AF24" s="11" t="str">
        <f>A11</f>
        <v>Quesos</v>
      </c>
      <c r="AG24" s="44">
        <f t="shared" si="1"/>
        <v>117266.104</v>
      </c>
      <c r="AH24" s="66">
        <f>AG24/$AG$27*100</f>
        <v>57.28752108733969</v>
      </c>
    </row>
    <row r="25" spans="32:34" ht="17.25" customHeight="1">
      <c r="AF25" s="11" t="str">
        <f>A12</f>
        <v>Preparaciones para la alimentación infantil</v>
      </c>
      <c r="AG25" s="44">
        <f t="shared" si="1"/>
        <v>14448.861</v>
      </c>
      <c r="AH25" s="66">
        <f t="shared" si="2"/>
        <v>7.058641849528318</v>
      </c>
    </row>
    <row r="26" spans="32:34" ht="17.25" customHeight="1">
      <c r="AF26" s="11" t="str">
        <f>A13</f>
        <v>Otros productos</v>
      </c>
      <c r="AG26" s="44">
        <f t="shared" si="1"/>
        <v>25280.08</v>
      </c>
      <c r="AH26" s="66">
        <f t="shared" si="2"/>
        <v>12.349972129112727</v>
      </c>
    </row>
    <row r="27" spans="32:34" ht="17.25" customHeight="1">
      <c r="AF27" s="11"/>
      <c r="AG27" s="44">
        <f>SUM(AG21:AG26)</f>
        <v>204697.46600000001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E37" sqref="E37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30" t="s">
        <v>178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9" t="s">
        <v>282</v>
      </c>
      <c r="I4" s="229"/>
      <c r="J4" s="229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3">+(C7/B7-1)*100</f>
        <v>1656.7378304977406</v>
      </c>
      <c r="I7" s="60">
        <f aca="true" t="shared" si="1" ref="I7:I13">+(E7/D7-1)*100</f>
        <v>1433.0502223812236</v>
      </c>
      <c r="J7" s="45">
        <f aca="true" t="shared" si="2" ref="J7:J13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G20">D8/B8*1000</f>
        <v>3011.375</v>
      </c>
      <c r="G8" s="52">
        <f aca="true" t="shared" si="4" ref="G8:G13"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 t="shared" si="4"/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 t="shared" si="4"/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 t="shared" si="4"/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 t="shared" si="4"/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>
        <v>813.825</v>
      </c>
      <c r="D13" s="26">
        <v>2578.079</v>
      </c>
      <c r="E13" s="26">
        <v>2794.455</v>
      </c>
      <c r="F13" s="52">
        <f t="shared" si="3"/>
        <v>2619.423988230226</v>
      </c>
      <c r="G13" s="52">
        <f t="shared" si="4"/>
        <v>3433.729610174177</v>
      </c>
      <c r="H13" s="60">
        <f t="shared" si="0"/>
        <v>-17.31235826282035</v>
      </c>
      <c r="I13" s="60">
        <f t="shared" si="1"/>
        <v>8.392915810570578</v>
      </c>
      <c r="J13" s="45">
        <f t="shared" si="2"/>
        <v>31.087201827685963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3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3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3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3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3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326</v>
      </c>
      <c r="B19" s="26">
        <f>SUM(B7:B13)</f>
        <v>3900.921</v>
      </c>
      <c r="C19" s="26">
        <f>SUM(C7:C13)</f>
        <v>7201.607399999999</v>
      </c>
      <c r="D19" s="26">
        <f>SUM(D7:D13)</f>
        <v>9828.90344</v>
      </c>
      <c r="E19" s="26">
        <f>SUM(E7:E13)</f>
        <v>21114.990420000002</v>
      </c>
      <c r="F19" s="52">
        <f t="shared" si="3"/>
        <v>2519.636629401108</v>
      </c>
      <c r="G19" s="52">
        <f t="shared" si="3"/>
        <v>2931.982993130118</v>
      </c>
      <c r="H19" s="60">
        <f>+(C19/B19-1)*100</f>
        <v>84.61300292930822</v>
      </c>
      <c r="I19" s="45">
        <f>+(E19/D19-1)*100</f>
        <v>114.82549451111508</v>
      </c>
      <c r="J19" s="45">
        <f>+(G19/F19-1)*100</f>
        <v>16.365310732405902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3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10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9" t="s">
        <v>282</v>
      </c>
      <c r="I27" s="229"/>
      <c r="J27" s="229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 aca="true" t="shared" si="5" ref="H30:H36">+(C30/B30-1)*100</f>
        <v>-30.064802444679906</v>
      </c>
      <c r="I30" s="60">
        <f aca="true" t="shared" si="6" ref="I30:I36">+(E30/D30-1)*100</f>
        <v>-21.864305378808226</v>
      </c>
      <c r="J30" s="45">
        <f aca="true" t="shared" si="7" ref="J30:J36"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8" ref="F31:G45">D31/B31*1000</f>
        <v>2374.829989971946</v>
      </c>
      <c r="G31" s="52">
        <f aca="true" t="shared" si="9" ref="G31:G36">E31/C31*1000</f>
        <v>2344.8184960277426</v>
      </c>
      <c r="H31" s="60">
        <f t="shared" si="5"/>
        <v>76.39293191343664</v>
      </c>
      <c r="I31" s="60">
        <f t="shared" si="6"/>
        <v>74.16379743632702</v>
      </c>
      <c r="J31" s="45">
        <f t="shared" si="7"/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8"/>
        <v>2162.436853902512</v>
      </c>
      <c r="G32" s="52">
        <f t="shared" si="9"/>
        <v>2383.508173283085</v>
      </c>
      <c r="H32" s="60">
        <f t="shared" si="5"/>
        <v>4.13675019236559</v>
      </c>
      <c r="I32" s="60">
        <f t="shared" si="6"/>
        <v>14.782910203690115</v>
      </c>
      <c r="J32" s="45">
        <f t="shared" si="7"/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8"/>
        <v>2138.9233286869335</v>
      </c>
      <c r="G33" s="52">
        <f t="shared" si="9"/>
        <v>2492.767841898005</v>
      </c>
      <c r="H33" s="60">
        <f t="shared" si="5"/>
        <v>-47.35675937115228</v>
      </c>
      <c r="I33" s="60">
        <f t="shared" si="6"/>
        <v>-38.6479283418497</v>
      </c>
      <c r="J33" s="45">
        <f t="shared" si="7"/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8"/>
        <v>2097.8940566879824</v>
      </c>
      <c r="G34" s="52">
        <f t="shared" si="9"/>
        <v>2163.426892573957</v>
      </c>
      <c r="H34" s="60">
        <f t="shared" si="5"/>
        <v>169.5372786770192</v>
      </c>
      <c r="I34" s="60">
        <f t="shared" si="6"/>
        <v>177.95693275458467</v>
      </c>
      <c r="J34" s="45">
        <f t="shared" si="7"/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>
        <v>1249.264</v>
      </c>
      <c r="D35" s="26">
        <v>1247.503</v>
      </c>
      <c r="E35" s="26">
        <v>2587.132</v>
      </c>
      <c r="F35" s="52">
        <f t="shared" si="8"/>
        <v>2093.6668199501214</v>
      </c>
      <c r="G35" s="52">
        <f t="shared" si="9"/>
        <v>2070.9249606168114</v>
      </c>
      <c r="H35" s="60">
        <f t="shared" si="5"/>
        <v>109.66222815962512</v>
      </c>
      <c r="I35" s="60">
        <f t="shared" si="6"/>
        <v>107.38483194028392</v>
      </c>
      <c r="J35" s="45">
        <f t="shared" si="7"/>
        <v>-1.0862215093923933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>
        <v>1005.682</v>
      </c>
      <c r="D36" s="26">
        <v>2790.617</v>
      </c>
      <c r="E36" s="26">
        <v>2137.222</v>
      </c>
      <c r="F36" s="52">
        <f t="shared" si="8"/>
        <v>2118.414440292899</v>
      </c>
      <c r="G36" s="52">
        <f t="shared" si="9"/>
        <v>2125.146915227677</v>
      </c>
      <c r="H36" s="60">
        <f t="shared" si="5"/>
        <v>-23.656622490917123</v>
      </c>
      <c r="I36" s="60">
        <f t="shared" si="6"/>
        <v>-23.4139976929833</v>
      </c>
      <c r="J36" s="45">
        <f t="shared" si="7"/>
        <v>0.31780726220156374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8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8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8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8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8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327</v>
      </c>
      <c r="B42" s="26">
        <f>SUM(B30:B36)</f>
        <v>7269.1518</v>
      </c>
      <c r="C42" s="26">
        <f>SUM(C30:C36)</f>
        <v>8930.8588</v>
      </c>
      <c r="D42" s="26">
        <f>SUM(D30:D36)</f>
        <v>15571.52865</v>
      </c>
      <c r="E42" s="26">
        <f>SUM(E30:E36)</f>
        <v>20039.765040000002</v>
      </c>
      <c r="F42" s="52">
        <f t="shared" si="8"/>
        <v>2142.1383234836285</v>
      </c>
      <c r="G42" s="52">
        <f t="shared" si="8"/>
        <v>2243.8788350343193</v>
      </c>
      <c r="H42" s="60">
        <f>+(C42/B42-1)*100</f>
        <v>22.859709711936404</v>
      </c>
      <c r="I42" s="60">
        <f>+(E42/D42-1)*100</f>
        <v>28.6949116585288</v>
      </c>
      <c r="J42" s="45">
        <f>+(G42/F42-1)*100</f>
        <v>4.749483748800887</v>
      </c>
      <c r="AK42" s="11"/>
      <c r="AM42" s="44"/>
      <c r="AN42" s="44"/>
    </row>
    <row r="43" spans="1:40" ht="14.25" customHeight="1">
      <c r="A43" s="21" t="s">
        <v>328</v>
      </c>
      <c r="B43" s="26">
        <f>B19+B42</f>
        <v>11170.0728</v>
      </c>
      <c r="C43" s="26">
        <f>C19+C42</f>
        <v>16132.466199999999</v>
      </c>
      <c r="D43" s="26">
        <f>D19+D42</f>
        <v>25400.432090000002</v>
      </c>
      <c r="E43" s="26">
        <f>E19+E42</f>
        <v>41154.75546</v>
      </c>
      <c r="F43" s="52">
        <f>D43/B43*1000</f>
        <v>2273.971937765706</v>
      </c>
      <c r="G43" s="52">
        <f>E43/C43*1000</f>
        <v>2551.051708386657</v>
      </c>
      <c r="H43" s="60">
        <f>+(C43/B43-1)*100</f>
        <v>44.42579282025807</v>
      </c>
      <c r="I43" s="60">
        <f>+(E43/D43-1)*100</f>
        <v>62.023840044053344</v>
      </c>
      <c r="J43" s="45">
        <f>+(G43/F43-1)*100</f>
        <v>12.184836849534575</v>
      </c>
      <c r="AK43" s="11"/>
      <c r="AM43" s="44"/>
      <c r="AN43" s="44"/>
    </row>
    <row r="44" spans="1:10" ht="14.25" customHeight="1">
      <c r="A44" s="21" t="s">
        <v>252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8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8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3" sqref="A33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2017-08-10T20:15:02Z</cp:lastPrinted>
  <dcterms:created xsi:type="dcterms:W3CDTF">2008-12-10T19:16:04Z</dcterms:created>
  <dcterms:modified xsi:type="dcterms:W3CDTF">2017-11-30T19:23:20Z</dcterms:modified>
  <cp:category/>
  <cp:version/>
  <cp:contentType/>
  <cp:contentStatus/>
</cp:coreProperties>
</file>