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'c1'!$A$1:$E$49</definedName>
    <definedName name="_xlnm.Print_Area" localSheetId="13">'c10'!$A$1:$H$43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'c2'!$A$1:$H$44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<sst xmlns="http://schemas.openxmlformats.org/spreadsheetml/2006/main" count="856" uniqueCount="338">
  <si>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</si>
  <si>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</si>
  <si>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</si>
  <si>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</si>
  <si>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</si>
  <si>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</si>
  <si>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</si>
  <si>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</si>
  <si>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</si>
  <si>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</si>
  <si>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</si>
  <si>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</si>
  <si>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</si>
  <si>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</si>
  <si>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</si>
  <si>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</si>
  <si>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</si>
  <si>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</si>
  <si>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</si>
  <si>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</si>
  <si>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</si>
  <si>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</si>
  <si>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</si>
  <si>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</si>
  <si>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</si>
  <si>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</si>
  <si>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</si>
  <si>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</si>
  <si>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</si>
  <si>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</si>
  <si>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</si>
  <si>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</si>
  <si>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</si>
  <si>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</si>
  <si>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</si>
  <si>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</si>
  <si>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</si>
  <si>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</si>
  <si>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</si>
  <si>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</si>
  <si>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</si>
  <si>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</si>
  <si>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</si>
  <si>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</si>
  <si>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</si>
  <si>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</si>
  <si>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</si>
  <si>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</si>
  <si>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</si>
  <si>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</si>
  <si>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</si>
  <si>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</si>
  <si>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</si>
  <si>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</si>
  <si>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</si>
  <si>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</si>
  <si>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</si>
  <si>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</si>
  <si>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</si>
  <si>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</si>
  <si>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</si>
  <si>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</si>
  <si>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</si>
  <si>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</si>
  <si>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</si>
  <si>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</si>
  <si>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</si>
  <si>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</si>
  <si>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</si>
  <si>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</si>
  <si>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</si>
  <si>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</si>
  <si>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</si>
  <si>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</si>
  <si>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</si>
  <si>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</si>
  <si>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</si>
  <si>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</si>
  <si>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</si>
  <si>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</si>
  <si>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</si>
  <si>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</si>
  <si>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</si>
  <si>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</si>
  <si>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</si>
  <si>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</si>
  <si>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</si>
  <si>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</si>
  <si>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</si>
  <si>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</si>
  <si>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</si>
  <si>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</si>
  <si>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</si>
  <si>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</si>
  <si>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</si>
  <si>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</si>
  <si>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</si>
  <si>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</si>
  <si>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</si>
  <si>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</si>
  <si>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</si>
  <si>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</si>
  <si>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</si>
  <si>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</si>
  <si>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</si>
  <si>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</si>
  <si>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</si>
  <si>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</si>
  <si>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</si>
  <si>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</si>
  <si>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</si>
  <si>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</si>
  <si>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</si>
  <si>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</si>
  <si>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</si>
  <si>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</si>
  <si>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</si>
  <si>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</si>
  <si>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</si>
  <si>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</si>
  <si>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</si>
  <si>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</si>
  <si>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</si>
  <si>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</si>
  <si>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</si>
  <si>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</si>
  <si>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</si>
  <si>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</si>
  <si>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</si>
  <si>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</si>
  <si>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</si>
  <si>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</si>
  <si>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</si>
  <si>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</si>
  <si>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</si>
  <si>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</si>
  <si>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</si>
  <si>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</si>
  <si>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</si>
  <si>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</si>
  <si>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</si>
  <si>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</si>
  <si>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</si>
  <si>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</si>
  <si>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</si>
  <si>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</si>
  <si>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</si>
  <si>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</si>
  <si>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</si>
  <si>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</si>
  <si>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</si>
  <si>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</si>
  <si>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</si>
  <si>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</si>
  <si>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</si>
  <si>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</si>
  <si>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</si>
  <si>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</si>
  <si>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</si>
  <si>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</si>
  <si>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</si>
  <si>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</si>
  <si>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</si>
  <si>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</si>
  <si>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</si>
  <si>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</si>
  <si>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</si>
  <si>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</si>
  <si>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</si>
  <si>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</si>
  <si>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</si>
  <si>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</si>
  <si>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</si>
  <si>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</si>
  <si>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</si>
  <si>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</si>
  <si>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</si>
  <si>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</si>
  <si>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</si>
  <si>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</si>
  <si>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</si>
  <si>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</si>
  <si>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</si>
  <si>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</si>
  <si>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</si>
  <si>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</si>
  <si>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</si>
  <si>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</si>
  <si>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</si>
  <si>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</si>
  <si>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</si>
  <si>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</si>
  <si>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</si>
  <si>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</si>
  <si>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</si>
  <si>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</si>
  <si>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</si>
  <si>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</si>
  <si>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</si>
  <si>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</si>
  <si>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</si>
  <si>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</si>
  <si>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</si>
  <si>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</si>
  <si>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</si>
  <si>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</si>
  <si>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</si>
  <si>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</si>
  <si>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</si>
  <si>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</si>
  <si>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</si>
  <si>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</si>
  <si>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</si>
  <si>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</si>
  <si>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</si>
  <si>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</si>
  <si>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</si>
  <si>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</si>
  <si>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</si>
  <si>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</si>
  <si>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</si>
  <si>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</si>
  <si>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</si>
  <si>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</si>
  <si>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</si>
  <si>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</si>
  <si>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</si>
  <si>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</si>
  <si>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</si>
  <si>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</si>
  <si>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</si>
  <si>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</si>
  <si>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</si>
  <si>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</si>
  <si>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</si>
  <si>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</si>
  <si>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</si>
  <si>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</si>
  <si>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</si>
  <si>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</si>
  <si>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</si>
  <si>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</si>
  <si>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</si>
  <si>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</si>
  <si>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</si>
  <si>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</si>
  <si>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</si>
  <si>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</si>
  <si>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</si>
  <si>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</si>
  <si>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</si>
  <si>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</si>
  <si>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</si>
  <si>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</si>
  <si>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</si>
  <si>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</si>
  <si>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</si>
  <si>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</si>
  <si>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</si>
  <si>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</si>
  <si>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</si>
  <si>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</si>
  <si>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</si>
  <si>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</si>
  <si>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</si>
  <si>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</si>
  <si>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</si>
  <si>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</si>
  <si>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</si>
  <si>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</si>
  <si>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</si>
  <si>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</si>
  <si>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</si>
  <si>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</si>
  <si>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</si>
  <si>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</si>
  <si>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</si>
  <si>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</si>
  <si>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</si>
  <si>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</si>
  <si>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</si>
  <si>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</si>
  <si>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</si>
  <si>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</si>
  <si>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</si>
  <si>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</si>
  <si>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</si>
  <si>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</si>
  <si>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</si>
  <si>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</si>
  <si>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</si>
  <si>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</si>
  <si>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</si>
  <si>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</si>
  <si>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</si>
  <si>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</si>
  <si>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</si>
  <si>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</si>
  <si>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</si>
  <si>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</si>
  <si>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</si>
  <si>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</si>
  <si>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</si>
  <si>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</si>
  <si>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</si>
  <si>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</si>
  <si>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</si>
  <si>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</si>
  <si>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República Checa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</si>
  <si>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</si>
  <si>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</si>
  <si>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</si>
  <si>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</si>
  <si>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</si>
  <si>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Septiembre 2017</t>
  </si>
  <si>
    <t>con información a agosto 2017</t>
  </si>
  <si>
    <t>Importaciones de productos lácteos, agosto 2017</t>
  </si>
  <si>
    <t>Exportaciones de productos lácteos, agosto 2017</t>
  </si>
  <si>
    <t>Importaciones de leche en polvo por país de origen, agosto 2017</t>
  </si>
  <si>
    <t>Importaciones de quesos por país de origen, agosto 2017</t>
  </si>
  <si>
    <t>Importaciones de quesos por variedades, agosto 2017</t>
  </si>
  <si>
    <t>Exportaciones de leche en polvo por país de destino, agosto 2017</t>
  </si>
  <si>
    <t>Exportaciones de quesos por país de destino, agosto 2017</t>
  </si>
  <si>
    <t>Exportaciones de quesos por variedades, agosto 2017</t>
  </si>
  <si>
    <t>Enero - agosto</t>
  </si>
  <si>
    <t>Origen no precisado</t>
  </si>
  <si>
    <t>República Eslovaca</t>
  </si>
  <si>
    <t>Leche en polvo edulcorada, materia grasa &gt; 1,5% y &lt;  6%</t>
  </si>
  <si>
    <t xml:space="preserve"> Enero - agosto 2017</t>
  </si>
  <si>
    <t>Subtotal ene-ago (B)</t>
  </si>
  <si>
    <t>Subtotal ene-ago (A+B)</t>
  </si>
  <si>
    <t>Subtotal ene-ago (A)</t>
  </si>
  <si>
    <t>Subtotal ene-ago</t>
  </si>
  <si>
    <t>ene-ago 2016</t>
  </si>
  <si>
    <t>ene-ago 2017</t>
  </si>
  <si>
    <t>Ene-ago 2016</t>
  </si>
  <si>
    <t>Ene-ago 2017</t>
  </si>
  <si>
    <t>Raúl Opitz G.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</si>
</sst>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9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agosto 2017
Valor miles USD 231.325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2315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agosto 2017
Toneladas 3.758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669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agosto 2017
Toneladas 5.977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agosto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5.977,2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825"/>
          <c:w val="0.352"/>
          <c:h val="0.3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'c18'!$AH$11:$AH$15</c:f>
              <c:strCache/>
            </c:strRef>
          </c:cat>
          <c:val>
            <c:numRef>
              <c:f>'c18'!$AI$11:$AI$15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2"/>
          <c:w val="0.924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925"/>
          <c:w val="0.933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6665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06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1190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agosto 2017 
Toneladas 18.352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agosto 2017
Toneladas 33.652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agosto 2017
Toneladas 33.652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agosto 2017
Valor miles dólares FOB 139.671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6671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4671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0.93975</cdr:y>
    </cdr:from>
    <cdr:to>
      <cdr:x>0.3455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00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0.82375</cdr:y>
    </cdr:from>
    <cdr:to>
      <cdr:x>0.18975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733675"/>
          <a:ext cx="12192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4</xdr:col>
      <xdr:colOff>1323975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95250" y="40195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0.94425</cdr:y>
    </cdr:from>
    <cdr:to>
      <cdr:x>0.673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3733800"/>
          <a:ext cx="442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2" zoomScaleNormal="112" zoomScalePageLayoutView="0" workbookViewId="0" topLeftCell="A1">
      <selection activeCell="G2" sqref="G2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235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314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C54" sqref="C5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30" t="s">
        <v>12</v>
      </c>
      <c r="B3" s="230"/>
      <c r="C3" s="230"/>
      <c r="D3" s="230"/>
      <c r="E3" s="230"/>
      <c r="F3" s="230"/>
      <c r="G3" s="230"/>
      <c r="H3" s="230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30" t="s">
        <v>324</v>
      </c>
      <c r="F5" s="230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5200.85205</v>
      </c>
      <c r="F8" s="178">
        <v>7976.9009427</v>
      </c>
      <c r="G8" s="60">
        <f>(F8/E8-1)*100</f>
        <v>53.37680953066142</v>
      </c>
      <c r="H8" s="55">
        <f aca="true" t="shared" si="2" ref="H8:H15">F8/$F$16*100</f>
        <v>43.46697227584968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1837.0272</v>
      </c>
      <c r="F9" s="178">
        <v>5016.9766</v>
      </c>
      <c r="G9" s="60">
        <f>(F9/E9-1)*100</f>
        <v>173.10301121289876</v>
      </c>
      <c r="H9" s="55">
        <f t="shared" si="2"/>
        <v>27.3380331970092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3377.8534</v>
      </c>
      <c r="F10" s="178">
        <v>2434.5046691999996</v>
      </c>
      <c r="G10" s="60">
        <f>(F10/E10-1)*100</f>
        <v>-27.927462180567108</v>
      </c>
      <c r="H10" s="55">
        <f t="shared" si="2"/>
        <v>13.265872012411513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2070.6947428</v>
      </c>
      <c r="F11" s="178">
        <v>1018.2900923</v>
      </c>
      <c r="G11" s="60">
        <f>(F11/E11-1)*100</f>
        <v>-50.823746675327676</v>
      </c>
      <c r="H11" s="55">
        <f t="shared" si="2"/>
        <v>5.54876982035016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845.002</v>
      </c>
      <c r="F12" s="178">
        <v>841</v>
      </c>
      <c r="G12" s="60">
        <f>(F12/E12-1)*100</f>
        <v>-0.4736083464891183</v>
      </c>
      <c r="H12" s="55">
        <f t="shared" si="2"/>
        <v>4.582697459399101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1049.6</v>
      </c>
      <c r="G13" s="60"/>
      <c r="H13" s="55">
        <f t="shared" si="2"/>
        <v>5.719380800695951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</v>
      </c>
      <c r="F15" s="178">
        <v>14.36464</v>
      </c>
      <c r="G15" s="60"/>
      <c r="H15" s="55">
        <f t="shared" si="2"/>
        <v>0.07827443428440271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13356.430242800001</v>
      </c>
      <c r="F16" s="52">
        <f>SUM(F8:F15)</f>
        <v>18351.6369442</v>
      </c>
      <c r="G16" s="60">
        <f>(F16/E16-1)*100</f>
        <v>37.399264703177295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7976.9009427</v>
      </c>
      <c r="AO16" s="72">
        <f aca="true" t="shared" si="5" ref="AO16:AO23">AN16/$AN$23*100</f>
        <v>43.46697227584968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5016.9766</v>
      </c>
      <c r="AO17" s="72">
        <f t="shared" si="5"/>
        <v>27.3380331970092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2434.5046691999996</v>
      </c>
      <c r="AO18" s="72">
        <f t="shared" si="5"/>
        <v>13.265872012411513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1018.2900923</v>
      </c>
      <c r="AO19" s="72">
        <f t="shared" si="5"/>
        <v>5.54876982035016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841</v>
      </c>
      <c r="AO20" s="72">
        <f t="shared" si="5"/>
        <v>4.582697459399101</v>
      </c>
      <c r="AP20" s="73">
        <f>SUM(AO16:AO18)</f>
        <v>84.07087748527039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1049.6</v>
      </c>
      <c r="AO21" s="72">
        <f t="shared" si="5"/>
        <v>5.719380800695951</v>
      </c>
    </row>
    <row r="22" spans="39:41" ht="12" customHeight="1">
      <c r="AM22" s="29" t="s">
        <v>125</v>
      </c>
      <c r="AN22" s="29">
        <f>SUM(F14:F15)</f>
        <v>14.36464</v>
      </c>
      <c r="AO22" s="72">
        <f t="shared" si="5"/>
        <v>0.07827443428440271</v>
      </c>
    </row>
    <row r="23" spans="22:41" ht="12" customHeight="1">
      <c r="V23" s="145"/>
      <c r="AK23" s="73"/>
      <c r="AN23" s="29">
        <f>SUM(AN16:AN22)</f>
        <v>18351.6369442</v>
      </c>
      <c r="AO23" s="72">
        <f t="shared" si="5"/>
        <v>100</v>
      </c>
    </row>
    <row r="24" ht="12" customHeight="1">
      <c r="AO24" s="72">
        <f>SUM(AO16:AO22)</f>
        <v>100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J53" sqref="J53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30" t="s">
        <v>324</v>
      </c>
      <c r="F5" s="230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3142.95433</v>
      </c>
      <c r="F7" s="183">
        <v>6628.009752999999</v>
      </c>
      <c r="G7" s="99">
        <f>(F7/E7-1)*100</f>
        <v>110.88469818777162</v>
      </c>
      <c r="H7" s="99">
        <f>F7/$F$17*100</f>
        <v>19.695485194293294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5645.2146546</v>
      </c>
      <c r="F8" s="178">
        <v>5729.723119799999</v>
      </c>
      <c r="G8" s="55">
        <f aca="true" t="shared" si="1" ref="G8:G16">(F8/E8-1)*100</f>
        <v>1.4969929466036591</v>
      </c>
      <c r="H8" s="55">
        <f aca="true" t="shared" si="2" ref="H8:H17">F8/$F$17*100</f>
        <v>17.026178457619547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3993.6131718999995</v>
      </c>
      <c r="F9" s="178">
        <v>6636.444482000001</v>
      </c>
      <c r="G9" s="55">
        <f t="shared" si="1"/>
        <v>66.17644715055486</v>
      </c>
      <c r="H9" s="55">
        <f t="shared" si="2"/>
        <v>19.72054944228451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1140.49912</v>
      </c>
      <c r="F10" s="178">
        <v>6740.4561169</v>
      </c>
      <c r="G10" s="55">
        <f t="shared" si="1"/>
        <v>491.0093220326202</v>
      </c>
      <c r="H10" s="55">
        <f t="shared" si="2"/>
        <v>20.029625573966413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4397.8278315</v>
      </c>
      <c r="F11" s="178">
        <v>3687.198682</v>
      </c>
      <c r="G11" s="55">
        <f t="shared" si="1"/>
        <v>-16.15863959953203</v>
      </c>
      <c r="H11" s="55">
        <f t="shared" si="2"/>
        <v>10.956707934365761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548.2481904</v>
      </c>
      <c r="F12" s="178">
        <v>784.7099069999999</v>
      </c>
      <c r="G12" s="55">
        <f t="shared" si="1"/>
        <v>43.130414425532024</v>
      </c>
      <c r="H12" s="55">
        <f t="shared" si="2"/>
        <v>2.331807425017494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746.3727600000001</v>
      </c>
      <c r="F13" s="178">
        <v>713.27038</v>
      </c>
      <c r="G13" s="55">
        <f t="shared" si="1"/>
        <v>-4.4351002306139975</v>
      </c>
      <c r="H13" s="55">
        <f t="shared" si="2"/>
        <v>2.119521052674883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490.6015552</v>
      </c>
      <c r="F14" s="178">
        <v>655.7439083</v>
      </c>
      <c r="G14" s="55">
        <f t="shared" si="1"/>
        <v>33.66119641277485</v>
      </c>
      <c r="H14" s="55">
        <f t="shared" si="2"/>
        <v>1.9485780676959532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546.10007</v>
      </c>
      <c r="F15" s="178">
        <v>550.95925</v>
      </c>
      <c r="G15" s="55">
        <f t="shared" si="1"/>
        <v>0.889796626468109</v>
      </c>
      <c r="H15" s="55">
        <f t="shared" si="2"/>
        <v>1.637204855669128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383.1766382</v>
      </c>
      <c r="F16" s="26">
        <v>1525.9163549000004</v>
      </c>
      <c r="G16" s="55">
        <f t="shared" si="1"/>
        <v>298.22791965295767</v>
      </c>
      <c r="H16" s="55">
        <f t="shared" si="2"/>
        <v>4.534341996413015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21034.6083218</v>
      </c>
      <c r="F17" s="77">
        <f>SUM(F7:F16)</f>
        <v>33652.4319539</v>
      </c>
      <c r="G17" s="55">
        <f>(F17/E17-1)*100</f>
        <v>59.986016564059575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6628.009752999999</v>
      </c>
      <c r="BD19" s="80">
        <f aca="true" t="shared" si="5" ref="BD19:BD26">BC19/$BC$26</f>
        <v>0.19695485194293294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5729.723119799999</v>
      </c>
      <c r="BD20" s="80">
        <f t="shared" si="5"/>
        <v>0.17026178457619548</v>
      </c>
    </row>
    <row r="21" spans="54:56" ht="11.25" customHeight="1">
      <c r="BB21" s="10" t="str">
        <f t="shared" si="3"/>
        <v>Alemania</v>
      </c>
      <c r="BC21" s="29">
        <f t="shared" si="4"/>
        <v>6636.444482000001</v>
      </c>
      <c r="BD21" s="80">
        <f t="shared" si="5"/>
        <v>0.1972054944228451</v>
      </c>
    </row>
    <row r="22" spans="54:56" ht="11.25" customHeight="1">
      <c r="BB22" s="10" t="str">
        <f t="shared" si="3"/>
        <v>Países Bajos</v>
      </c>
      <c r="BC22" s="29">
        <f t="shared" si="4"/>
        <v>6740.4561169</v>
      </c>
      <c r="BD22" s="80">
        <f t="shared" si="5"/>
        <v>0.20029625573966414</v>
      </c>
    </row>
    <row r="23" spans="54:56" ht="11.25" customHeight="1">
      <c r="BB23" s="10" t="str">
        <f t="shared" si="3"/>
        <v>Argentina</v>
      </c>
      <c r="BC23" s="29">
        <f t="shared" si="4"/>
        <v>3687.198682</v>
      </c>
      <c r="BD23" s="80">
        <f t="shared" si="5"/>
        <v>0.10956707934365761</v>
      </c>
    </row>
    <row r="24" spans="11:56" ht="11.25" customHeight="1">
      <c r="K24" s="73"/>
      <c r="BB24" s="10" t="str">
        <f t="shared" si="3"/>
        <v>España</v>
      </c>
      <c r="BC24" s="29">
        <f t="shared" si="4"/>
        <v>784.7099069999999</v>
      </c>
      <c r="BD24" s="80">
        <f t="shared" si="5"/>
        <v>0.02331807425017494</v>
      </c>
    </row>
    <row r="25" spans="54:56" ht="11.25" customHeight="1">
      <c r="BB25" s="10" t="s">
        <v>125</v>
      </c>
      <c r="BC25" s="29">
        <f>SUM(F13:F16)</f>
        <v>3445.8898932000006</v>
      </c>
      <c r="BD25" s="80">
        <f t="shared" si="5"/>
        <v>0.10239645972452979</v>
      </c>
    </row>
    <row r="26" spans="55:56" ht="11.25" customHeight="1">
      <c r="BC26" s="29">
        <f>SUM(BC19:BC25)</f>
        <v>33652.4319539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25" sqref="F2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328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302.900059</v>
      </c>
      <c r="D7" s="179">
        <v>1212.38811</v>
      </c>
      <c r="E7" s="42">
        <f>D7/C7*1000</f>
        <v>4002.601102167498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302.900059</v>
      </c>
      <c r="AS7" s="76">
        <f>AR7/$AR$19*100</f>
        <v>0.9000837128649085</v>
      </c>
    </row>
    <row r="8" spans="1:45" ht="12.75" customHeight="1">
      <c r="A8" s="87">
        <v>4061020</v>
      </c>
      <c r="B8" s="22" t="s">
        <v>80</v>
      </c>
      <c r="C8" s="178">
        <v>4770.3350512</v>
      </c>
      <c r="D8" s="178">
        <v>18340.561859999998</v>
      </c>
      <c r="E8" s="52">
        <f aca="true" t="shared" si="1" ref="E8:E26">D8/C8*1000</f>
        <v>3844.711464320802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4770.3350512</v>
      </c>
      <c r="AS8" s="76">
        <f aca="true" t="shared" si="2" ref="AS8:AS18">AR8/$AR$19*100</f>
        <v>14.175305540279574</v>
      </c>
    </row>
    <row r="9" spans="1:45" ht="12.75" customHeight="1">
      <c r="A9" s="87">
        <v>4061030</v>
      </c>
      <c r="B9" s="22" t="s">
        <v>170</v>
      </c>
      <c r="C9" s="178">
        <v>3040.5066406</v>
      </c>
      <c r="D9" s="178">
        <v>12952.96689</v>
      </c>
      <c r="E9" s="52">
        <f t="shared" si="1"/>
        <v>4260.134385841669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3040.5066406</v>
      </c>
      <c r="AS9" s="76">
        <f t="shared" si="2"/>
        <v>9.035027972911877</v>
      </c>
    </row>
    <row r="10" spans="1:45" ht="12.75" customHeight="1">
      <c r="A10" s="87">
        <v>4061090</v>
      </c>
      <c r="B10" s="22" t="s">
        <v>291</v>
      </c>
      <c r="C10" s="178">
        <v>22.282212</v>
      </c>
      <c r="D10" s="178">
        <v>116.63753999999999</v>
      </c>
      <c r="E10" s="52">
        <f t="shared" si="1"/>
        <v>5234.55840021628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22.282212</v>
      </c>
      <c r="AS10" s="76">
        <f t="shared" si="2"/>
        <v>0.06621278376113826</v>
      </c>
    </row>
    <row r="11" spans="1:45" ht="12.75" customHeight="1">
      <c r="A11" s="87"/>
      <c r="B11" s="22" t="s">
        <v>77</v>
      </c>
      <c r="C11" s="26">
        <f>SUM(C7:C10)</f>
        <v>8136.0239628</v>
      </c>
      <c r="D11" s="26">
        <f>SUM(D7:D10)</f>
        <v>32622.554399999997</v>
      </c>
      <c r="E11" s="52">
        <f t="shared" si="1"/>
        <v>4009.6433527185677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646.5399150000001</v>
      </c>
      <c r="AS11" s="76">
        <f t="shared" si="2"/>
        <v>1.9212279097263645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1421.520074</v>
      </c>
      <c r="AS12" s="76">
        <f t="shared" si="2"/>
        <v>4.224122868585904</v>
      </c>
    </row>
    <row r="13" spans="1:45" ht="12.75" customHeight="1">
      <c r="A13" s="87">
        <v>4062000</v>
      </c>
      <c r="B13" s="22" t="s">
        <v>131</v>
      </c>
      <c r="C13" s="178">
        <v>646.5399150000001</v>
      </c>
      <c r="D13" s="178">
        <v>3872.60266</v>
      </c>
      <c r="E13" s="52">
        <f>D13/C13*1000</f>
        <v>5989.734848775732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199.3580728</v>
      </c>
      <c r="AS13" s="76">
        <f t="shared" si="2"/>
        <v>0.5924031673939579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20350.2947781</v>
      </c>
      <c r="AS14" s="76">
        <f t="shared" si="2"/>
        <v>60.47198849098807</v>
      </c>
    </row>
    <row r="15" spans="1:45" ht="12.75" customHeight="1">
      <c r="A15" s="87">
        <v>4063000</v>
      </c>
      <c r="B15" s="22" t="s">
        <v>133</v>
      </c>
      <c r="C15" s="178">
        <v>1421.520074</v>
      </c>
      <c r="D15" s="178">
        <v>6544.59509</v>
      </c>
      <c r="E15" s="52">
        <f t="shared" si="1"/>
        <v>4603.941379163387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256.3893782</v>
      </c>
      <c r="AS15" s="76">
        <f t="shared" si="2"/>
        <v>0.7618747392498239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22.8299069</v>
      </c>
      <c r="AS16" s="76">
        <f t="shared" si="2"/>
        <v>0.06784028842632941</v>
      </c>
    </row>
    <row r="17" spans="1:45" ht="12.75" customHeight="1">
      <c r="A17" s="87">
        <v>4064000</v>
      </c>
      <c r="B17" s="22" t="s">
        <v>132</v>
      </c>
      <c r="C17" s="178">
        <v>199.3580728</v>
      </c>
      <c r="D17" s="178">
        <v>1688.25451</v>
      </c>
      <c r="E17" s="52">
        <f t="shared" si="1"/>
        <v>8468.453202262295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280.83067359999995</v>
      </c>
      <c r="AS17" s="76">
        <f t="shared" si="2"/>
        <v>0.8345033547195223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2338.6451924999997</v>
      </c>
      <c r="AS18" s="76">
        <f t="shared" si="2"/>
        <v>6.94940917109253</v>
      </c>
    </row>
    <row r="19" spans="1:45" ht="12.75" customHeight="1">
      <c r="A19" s="87">
        <v>4069010</v>
      </c>
      <c r="B19" s="22" t="s">
        <v>138</v>
      </c>
      <c r="C19" s="178">
        <v>20350.2947781</v>
      </c>
      <c r="D19" s="178">
        <v>72411.89718</v>
      </c>
      <c r="E19" s="52">
        <f t="shared" si="1"/>
        <v>3558.272642710128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33652.4319539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256.3893782</v>
      </c>
      <c r="D20" s="178">
        <v>1176.52723</v>
      </c>
      <c r="E20" s="52">
        <f t="shared" si="1"/>
        <v>4588.829842561707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22.8299069</v>
      </c>
      <c r="D21" s="178">
        <v>161.03112</v>
      </c>
      <c r="E21" s="52">
        <f t="shared" si="1"/>
        <v>7053.516280436517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280.83067359999995</v>
      </c>
      <c r="D22" s="178">
        <v>1782.25372</v>
      </c>
      <c r="E22" s="52">
        <f t="shared" si="1"/>
        <v>6346.364153007537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2338.6451924999997</v>
      </c>
      <c r="D23" s="178">
        <v>12173.16263</v>
      </c>
      <c r="E23" s="52">
        <f t="shared" si="1"/>
        <v>5205.219957708486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23248.9899293</v>
      </c>
      <c r="D24" s="26">
        <f>SUM(D19:D23)</f>
        <v>87704.87188</v>
      </c>
      <c r="E24" s="52">
        <f t="shared" si="1"/>
        <v>3772.416442465236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33652.431953900006</v>
      </c>
      <c r="D26" s="28">
        <f>D24+D15+D13+D11+D17</f>
        <v>132432.87854</v>
      </c>
      <c r="E26" s="52">
        <f t="shared" si="1"/>
        <v>3935.3137604265257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324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27031.23439</v>
      </c>
      <c r="C7" s="179">
        <v>31217.98109</v>
      </c>
      <c r="D7" s="118">
        <f aca="true" t="shared" si="0" ref="D7:D15">(C7/B7-1)*100</f>
        <v>15.488551649527537</v>
      </c>
      <c r="E7" s="118">
        <f aca="true" t="shared" si="1" ref="E7:E15">C7/$C$47*100</f>
        <v>22.35107577000325</v>
      </c>
    </row>
    <row r="8" spans="1:5" ht="12.75" customHeight="1">
      <c r="A8" s="180" t="s">
        <v>94</v>
      </c>
      <c r="B8" s="178">
        <v>13089.98041</v>
      </c>
      <c r="C8" s="178">
        <v>16763.64515</v>
      </c>
      <c r="D8" s="60">
        <f t="shared" si="0"/>
        <v>28.064707699589285</v>
      </c>
      <c r="E8" s="60">
        <f t="shared" si="1"/>
        <v>12.002233643773966</v>
      </c>
    </row>
    <row r="9" spans="1:5" ht="12.75" customHeight="1">
      <c r="A9" s="180" t="s">
        <v>89</v>
      </c>
      <c r="B9" s="178">
        <v>13770.41266</v>
      </c>
      <c r="C9" s="178">
        <v>14962.643380000001</v>
      </c>
      <c r="D9" s="60">
        <f t="shared" si="0"/>
        <v>8.657915702578522</v>
      </c>
      <c r="E9" s="60">
        <f t="shared" si="1"/>
        <v>10.712773992071039</v>
      </c>
    </row>
    <row r="10" spans="1:8" ht="12.75" customHeight="1">
      <c r="A10" s="180" t="s">
        <v>87</v>
      </c>
      <c r="B10" s="178">
        <v>10466.30378</v>
      </c>
      <c r="C10" s="178">
        <v>11334.895</v>
      </c>
      <c r="D10" s="60">
        <f t="shared" si="0"/>
        <v>8.298929959015577</v>
      </c>
      <c r="E10" s="60">
        <f t="shared" si="1"/>
        <v>8.115422206825066</v>
      </c>
      <c r="H10" s="29"/>
    </row>
    <row r="11" spans="1:5" ht="12.75" customHeight="1">
      <c r="A11" s="180" t="s">
        <v>228</v>
      </c>
      <c r="B11" s="178">
        <v>6286.87121</v>
      </c>
      <c r="C11" s="178">
        <v>8124.786349999999</v>
      </c>
      <c r="D11" s="60">
        <f t="shared" si="0"/>
        <v>29.234178315544</v>
      </c>
      <c r="E11" s="60">
        <f t="shared" si="1"/>
        <v>5.817087107599953</v>
      </c>
    </row>
    <row r="12" spans="1:5" ht="12.75" customHeight="1">
      <c r="A12" s="180" t="s">
        <v>229</v>
      </c>
      <c r="B12" s="178">
        <v>8043.81908</v>
      </c>
      <c r="C12" s="178">
        <v>7821.263349999999</v>
      </c>
      <c r="D12" s="60">
        <f t="shared" si="0"/>
        <v>-2.7667918408726955</v>
      </c>
      <c r="E12" s="60">
        <f t="shared" si="1"/>
        <v>5.59977434956539</v>
      </c>
    </row>
    <row r="13" spans="1:5" ht="12.75" customHeight="1">
      <c r="A13" s="180" t="s">
        <v>227</v>
      </c>
      <c r="B13" s="178">
        <v>6327.39189</v>
      </c>
      <c r="C13" s="178">
        <v>7811.3132000000005</v>
      </c>
      <c r="D13" s="60">
        <f t="shared" si="0"/>
        <v>23.452337642389985</v>
      </c>
      <c r="E13" s="60">
        <f t="shared" si="1"/>
        <v>5.592650360479366</v>
      </c>
    </row>
    <row r="14" spans="1:5" ht="12.75" customHeight="1">
      <c r="A14" s="180" t="s">
        <v>167</v>
      </c>
      <c r="B14" s="178">
        <v>707.21505</v>
      </c>
      <c r="C14" s="178">
        <v>6886.297519999999</v>
      </c>
      <c r="D14" s="60">
        <f t="shared" si="0"/>
        <v>873.7204433078734</v>
      </c>
      <c r="E14" s="60">
        <f t="shared" si="1"/>
        <v>4.93036872565757</v>
      </c>
    </row>
    <row r="15" spans="1:5" ht="12.75" customHeight="1">
      <c r="A15" s="180" t="s">
        <v>92</v>
      </c>
      <c r="B15" s="178">
        <v>3531.38833</v>
      </c>
      <c r="C15" s="178">
        <v>6115.758940000001</v>
      </c>
      <c r="D15" s="60">
        <f t="shared" si="0"/>
        <v>73.18284959048952</v>
      </c>
      <c r="E15" s="60">
        <f t="shared" si="1"/>
        <v>4.378687752578646</v>
      </c>
    </row>
    <row r="16" spans="1:5" ht="12.75" customHeight="1">
      <c r="A16" s="180" t="s">
        <v>142</v>
      </c>
      <c r="B16" s="178">
        <v>3784.8032000000003</v>
      </c>
      <c r="C16" s="178">
        <v>5545.3215</v>
      </c>
      <c r="D16" s="60">
        <f aca="true" t="shared" si="2" ref="D16:D38">(C16/B16-1)*100</f>
        <v>46.51545158279298</v>
      </c>
      <c r="E16" s="60">
        <f aca="true" t="shared" si="3" ref="E16:E39">C16/$C$47*100</f>
        <v>3.9702727943297647</v>
      </c>
    </row>
    <row r="17" spans="1:5" ht="12.75" customHeight="1">
      <c r="A17" s="180" t="s">
        <v>95</v>
      </c>
      <c r="B17" s="178">
        <v>1958.53825</v>
      </c>
      <c r="C17" s="178">
        <v>4097.11088</v>
      </c>
      <c r="D17" s="60">
        <f t="shared" si="2"/>
        <v>109.19228307131607</v>
      </c>
      <c r="E17" s="60">
        <f t="shared" si="3"/>
        <v>2.9334003199303202</v>
      </c>
    </row>
    <row r="18" spans="1:5" ht="12.75" customHeight="1">
      <c r="A18" s="180" t="s">
        <v>230</v>
      </c>
      <c r="B18" s="178">
        <v>2946.40571</v>
      </c>
      <c r="C18" s="178">
        <v>3848.10312</v>
      </c>
      <c r="D18" s="60">
        <f t="shared" si="2"/>
        <v>30.60330106406155</v>
      </c>
      <c r="E18" s="60">
        <f t="shared" si="3"/>
        <v>2.755118729745694</v>
      </c>
    </row>
    <row r="19" spans="1:5" ht="12.75" customHeight="1">
      <c r="A19" s="180" t="s">
        <v>231</v>
      </c>
      <c r="B19" s="178">
        <v>2920.24843</v>
      </c>
      <c r="C19" s="178">
        <v>3325.02318</v>
      </c>
      <c r="D19" s="60">
        <f t="shared" si="2"/>
        <v>13.860969698389658</v>
      </c>
      <c r="E19" s="60">
        <f t="shared" si="3"/>
        <v>2.380610226489094</v>
      </c>
    </row>
    <row r="20" spans="1:5" ht="12.75" customHeight="1">
      <c r="A20" s="180" t="s">
        <v>169</v>
      </c>
      <c r="B20" s="178">
        <v>2899.73611</v>
      </c>
      <c r="C20" s="178">
        <v>3297.74201</v>
      </c>
      <c r="D20" s="60">
        <f t="shared" si="2"/>
        <v>13.725590360703555</v>
      </c>
      <c r="E20" s="60">
        <f t="shared" si="3"/>
        <v>2.3610777815175106</v>
      </c>
    </row>
    <row r="21" spans="1:5" ht="12.75" customHeight="1">
      <c r="A21" s="180" t="s">
        <v>84</v>
      </c>
      <c r="B21" s="178">
        <v>1759.32472</v>
      </c>
      <c r="C21" s="178">
        <v>2139.78975</v>
      </c>
      <c r="D21" s="60">
        <f t="shared" si="2"/>
        <v>21.625628610504588</v>
      </c>
      <c r="E21" s="60">
        <f t="shared" si="3"/>
        <v>1.532021007260028</v>
      </c>
    </row>
    <row r="22" spans="1:5" ht="12.75" customHeight="1">
      <c r="A22" s="180" t="s">
        <v>143</v>
      </c>
      <c r="B22" s="178">
        <v>1507.20858</v>
      </c>
      <c r="C22" s="178">
        <v>1765.99953</v>
      </c>
      <c r="D22" s="60">
        <f t="shared" si="2"/>
        <v>17.17021475554499</v>
      </c>
      <c r="E22" s="60">
        <f t="shared" si="3"/>
        <v>1.264399167615106</v>
      </c>
    </row>
    <row r="23" spans="1:5" ht="12.75" customHeight="1">
      <c r="A23" s="180" t="s">
        <v>93</v>
      </c>
      <c r="B23" s="178">
        <v>594.34374</v>
      </c>
      <c r="C23" s="178">
        <v>1627.24735</v>
      </c>
      <c r="D23" s="60">
        <f t="shared" si="2"/>
        <v>173.78892726286645</v>
      </c>
      <c r="E23" s="60">
        <f t="shared" si="3"/>
        <v>1.1650570455383344</v>
      </c>
    </row>
    <row r="24" spans="1:5" ht="12.75" customHeight="1">
      <c r="A24" s="180" t="s">
        <v>234</v>
      </c>
      <c r="B24" s="178">
        <v>88.94367999999999</v>
      </c>
      <c r="C24" s="178">
        <v>596.8954699999999</v>
      </c>
      <c r="D24" s="60">
        <f t="shared" si="2"/>
        <v>571.0937415676976</v>
      </c>
      <c r="E24" s="60">
        <f t="shared" si="3"/>
        <v>0.4273580613134294</v>
      </c>
    </row>
    <row r="25" spans="1:5" ht="12.75" customHeight="1">
      <c r="A25" s="180" t="s">
        <v>140</v>
      </c>
      <c r="B25" s="178">
        <v>311.9667</v>
      </c>
      <c r="C25" s="178">
        <v>537.4559399999999</v>
      </c>
      <c r="D25" s="60">
        <f t="shared" si="2"/>
        <v>72.27990679774474</v>
      </c>
      <c r="E25" s="60">
        <f t="shared" si="3"/>
        <v>0.3848012593558246</v>
      </c>
    </row>
    <row r="26" spans="1:5" ht="12.75" customHeight="1">
      <c r="A26" s="180" t="s">
        <v>312</v>
      </c>
      <c r="B26" s="178">
        <v>591.70064</v>
      </c>
      <c r="C26" s="178">
        <v>417.72805999999997</v>
      </c>
      <c r="D26" s="60">
        <f t="shared" si="2"/>
        <v>-29.40212807611634</v>
      </c>
      <c r="E26" s="60">
        <f t="shared" si="3"/>
        <v>0.29907992747510703</v>
      </c>
    </row>
    <row r="27" spans="1:5" ht="12.75" customHeight="1">
      <c r="A27" s="180" t="s">
        <v>253</v>
      </c>
      <c r="B27" s="178">
        <v>166.59114000000002</v>
      </c>
      <c r="C27" s="178">
        <v>317.86371999999994</v>
      </c>
      <c r="D27" s="60">
        <f t="shared" si="2"/>
        <v>90.80469705651808</v>
      </c>
      <c r="E27" s="60">
        <f t="shared" si="3"/>
        <v>0.22758025478242402</v>
      </c>
    </row>
    <row r="28" spans="1:5" ht="12.75" customHeight="1">
      <c r="A28" s="180" t="s">
        <v>141</v>
      </c>
      <c r="B28" s="178">
        <v>4462.40381</v>
      </c>
      <c r="C28" s="178">
        <v>280.22514</v>
      </c>
      <c r="D28" s="60">
        <f t="shared" si="2"/>
        <v>-93.72030968214864</v>
      </c>
      <c r="E28" s="60">
        <f t="shared" si="3"/>
        <v>0.20063223559341864</v>
      </c>
    </row>
    <row r="29" spans="1:5" ht="12.75" customHeight="1">
      <c r="A29" s="180" t="s">
        <v>233</v>
      </c>
      <c r="B29" s="178">
        <v>235.55185999999998</v>
      </c>
      <c r="C29" s="178">
        <v>257.16967</v>
      </c>
      <c r="D29" s="60">
        <f t="shared" si="2"/>
        <v>9.17751615291853</v>
      </c>
      <c r="E29" s="60">
        <f t="shared" si="3"/>
        <v>0.184125256638008</v>
      </c>
    </row>
    <row r="30" spans="1:5" ht="12.75" customHeight="1">
      <c r="A30" s="180" t="s">
        <v>88</v>
      </c>
      <c r="B30" s="178">
        <v>13.26709</v>
      </c>
      <c r="C30" s="178">
        <v>185.71147</v>
      </c>
      <c r="D30" s="60">
        <f t="shared" si="2"/>
        <v>1299.790534322146</v>
      </c>
      <c r="E30" s="60">
        <f t="shared" si="3"/>
        <v>0.13296347144813667</v>
      </c>
    </row>
    <row r="31" spans="1:5" ht="12.75" customHeight="1">
      <c r="A31" s="180" t="s">
        <v>246</v>
      </c>
      <c r="B31" s="178">
        <v>158.5424</v>
      </c>
      <c r="C31" s="178">
        <v>176.45689000000002</v>
      </c>
      <c r="D31" s="60">
        <f t="shared" si="2"/>
        <v>11.29949464622715</v>
      </c>
      <c r="E31" s="60">
        <f t="shared" si="3"/>
        <v>0.12633748823022076</v>
      </c>
    </row>
    <row r="32" spans="1:5" ht="12.75" customHeight="1">
      <c r="A32" s="180" t="s">
        <v>97</v>
      </c>
      <c r="B32" s="178">
        <v>40.000449999999994</v>
      </c>
      <c r="C32" s="178">
        <v>125.03139</v>
      </c>
      <c r="D32" s="60">
        <f t="shared" si="2"/>
        <v>212.57495853171656</v>
      </c>
      <c r="E32" s="60">
        <f t="shared" si="3"/>
        <v>0.08951847537680813</v>
      </c>
    </row>
    <row r="33" spans="1:5" ht="12.75" customHeight="1">
      <c r="A33" s="180" t="s">
        <v>274</v>
      </c>
      <c r="B33" s="178">
        <v>0</v>
      </c>
      <c r="C33" s="178">
        <v>45.25</v>
      </c>
      <c r="D33" s="60"/>
      <c r="E33" s="60">
        <f t="shared" si="3"/>
        <v>0.032397552413042575</v>
      </c>
    </row>
    <row r="34" spans="1:5" ht="12.75" customHeight="1">
      <c r="A34" s="180" t="s">
        <v>232</v>
      </c>
      <c r="B34" s="178">
        <v>165.81948</v>
      </c>
      <c r="C34" s="178">
        <v>28.258560000000003</v>
      </c>
      <c r="D34" s="60">
        <f t="shared" si="2"/>
        <v>-82.95823868221032</v>
      </c>
      <c r="E34" s="60">
        <f t="shared" si="3"/>
        <v>0.020232224944024498</v>
      </c>
    </row>
    <row r="35" spans="1:5" ht="12.75" customHeight="1">
      <c r="A35" s="180" t="s">
        <v>313</v>
      </c>
      <c r="B35" s="178">
        <v>75.06514</v>
      </c>
      <c r="C35" s="178">
        <v>8.1245</v>
      </c>
      <c r="D35" s="60">
        <f t="shared" si="2"/>
        <v>-89.17673370088966</v>
      </c>
      <c r="E35" s="60">
        <f t="shared" si="3"/>
        <v>0.0058168820901605385</v>
      </c>
    </row>
    <row r="36" spans="1:5" ht="12.75" customHeight="1">
      <c r="A36" s="180" t="s">
        <v>295</v>
      </c>
      <c r="B36" s="178">
        <v>0</v>
      </c>
      <c r="C36" s="178">
        <v>7.4022</v>
      </c>
      <c r="D36" s="60"/>
      <c r="E36" s="60">
        <f t="shared" si="3"/>
        <v>0.005299738397167375</v>
      </c>
    </row>
    <row r="37" spans="1:5" ht="12.75" customHeight="1">
      <c r="A37" s="180" t="s">
        <v>91</v>
      </c>
      <c r="B37" s="178">
        <v>1.15028</v>
      </c>
      <c r="C37" s="178">
        <v>2.1283600000000003</v>
      </c>
      <c r="D37" s="60">
        <f t="shared" si="2"/>
        <v>85.0297318913656</v>
      </c>
      <c r="E37" s="60">
        <f t="shared" si="3"/>
        <v>0.0015238376719076973</v>
      </c>
    </row>
    <row r="38" spans="1:5" ht="12.75" customHeight="1">
      <c r="A38" s="180" t="s">
        <v>96</v>
      </c>
      <c r="B38" s="178">
        <v>4.3568999999999996</v>
      </c>
      <c r="C38" s="178">
        <v>0.297</v>
      </c>
      <c r="D38" s="60">
        <f t="shared" si="2"/>
        <v>-93.18322660607312</v>
      </c>
      <c r="E38" s="60">
        <f t="shared" si="3"/>
        <v>0.00021264249871101975</v>
      </c>
    </row>
    <row r="39" spans="1:5" ht="12.75" customHeight="1">
      <c r="A39" s="180" t="s">
        <v>226</v>
      </c>
      <c r="B39" s="178">
        <v>0</v>
      </c>
      <c r="C39" s="178">
        <v>0.1253</v>
      </c>
      <c r="D39" s="60"/>
      <c r="E39" s="60">
        <f t="shared" si="3"/>
        <v>8.971079154373998E-05</v>
      </c>
    </row>
    <row r="40" spans="1:5" ht="12.75" customHeight="1">
      <c r="A40" s="180" t="s">
        <v>292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307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302</v>
      </c>
      <c r="B43" s="178">
        <v>15</v>
      </c>
      <c r="C43" s="178">
        <v>0</v>
      </c>
      <c r="D43" s="60"/>
      <c r="E43" s="60"/>
    </row>
    <row r="44" spans="1:5" ht="12.75" customHeight="1">
      <c r="A44" s="180" t="s">
        <v>288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252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303</v>
      </c>
      <c r="B46" s="178">
        <v>0.00414</v>
      </c>
      <c r="C46" s="178">
        <v>0</v>
      </c>
      <c r="D46" s="60"/>
      <c r="E46" s="60"/>
    </row>
    <row r="47" spans="1:5" ht="12.75" customHeight="1">
      <c r="A47" s="21" t="s">
        <v>77</v>
      </c>
      <c r="B47" s="26">
        <f>SUM(B7:B46)</f>
        <v>113992.53405000005</v>
      </c>
      <c r="C47" s="26">
        <f>SUM(C7:C46)</f>
        <v>139671.04496999996</v>
      </c>
      <c r="D47" s="60">
        <f>(C47/B47-1)*100</f>
        <v>22.52648485622459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25">
      <selection activeCell="B36" sqref="B36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3.363281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324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23.358400000000003</v>
      </c>
      <c r="D7" s="179">
        <v>331.342</v>
      </c>
      <c r="E7" s="118">
        <f>(D7/C7-1)*100</f>
        <v>1318.5132543324883</v>
      </c>
      <c r="F7" s="179">
        <v>58.52732</v>
      </c>
      <c r="G7" s="179">
        <v>893.83885</v>
      </c>
      <c r="H7" s="118">
        <f>(G7/F7-1)*100</f>
        <v>1427.216434991385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731.33524</v>
      </c>
      <c r="D8" s="178">
        <v>833.00108</v>
      </c>
      <c r="E8" s="60">
        <f>(D8/C8-1)*100</f>
        <v>13.901400402912344</v>
      </c>
      <c r="F8" s="178">
        <v>792.59004</v>
      </c>
      <c r="G8" s="178">
        <v>834.00315</v>
      </c>
      <c r="H8" s="60">
        <f>(G8/F8-1)*100</f>
        <v>5.225035378945719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35.25708</v>
      </c>
      <c r="D9" s="178">
        <v>231.432</v>
      </c>
      <c r="E9" s="60">
        <f aca="true" t="shared" si="0" ref="E9:E41">(D9/C9-1)*100</f>
        <v>556.4128396339117</v>
      </c>
      <c r="F9" s="178">
        <v>27.14365</v>
      </c>
      <c r="G9" s="178">
        <v>622.13162</v>
      </c>
      <c r="H9" s="60">
        <f aca="true" t="shared" si="1" ref="H9:H35">(G9/F9-1)*100</f>
        <v>2191.99691272176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275</v>
      </c>
      <c r="C10" s="178">
        <v>1678.776</v>
      </c>
      <c r="D10" s="178">
        <v>910.9856</v>
      </c>
      <c r="E10" s="60">
        <f t="shared" si="0"/>
        <v>-45.735130833416726</v>
      </c>
      <c r="F10" s="178">
        <v>3554.6013700000003</v>
      </c>
      <c r="G10" s="178">
        <v>2653.3250099999996</v>
      </c>
      <c r="H10" s="60">
        <f t="shared" si="1"/>
        <v>-25.355202065878924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4022115</v>
      </c>
      <c r="B11" s="10" t="s">
        <v>310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62"/>
      <c r="K11" s="62"/>
      <c r="L11" s="62"/>
      <c r="M11" s="62"/>
      <c r="N11" s="62"/>
    </row>
    <row r="12" spans="1:14" ht="15" customHeight="1">
      <c r="A12" s="59">
        <v>4022116</v>
      </c>
      <c r="B12" s="10" t="s">
        <v>300</v>
      </c>
      <c r="C12" s="178">
        <v>11</v>
      </c>
      <c r="D12" s="178">
        <v>23.725</v>
      </c>
      <c r="E12" s="60">
        <f t="shared" si="0"/>
        <v>115.68181818181817</v>
      </c>
      <c r="F12" s="178">
        <v>50.49</v>
      </c>
      <c r="G12" s="178">
        <v>86.60725</v>
      </c>
      <c r="H12" s="60">
        <f t="shared" si="1"/>
        <v>71.53347197464844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47.74032</v>
      </c>
      <c r="D13" s="178">
        <v>88.8336</v>
      </c>
      <c r="E13" s="60">
        <f t="shared" si="0"/>
        <v>86.07667481072605</v>
      </c>
      <c r="F13" s="178">
        <v>13.83</v>
      </c>
      <c r="G13" s="178">
        <v>30.636</v>
      </c>
      <c r="H13" s="60">
        <f t="shared" si="1"/>
        <v>121.51843817787417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5084.530400000001</v>
      </c>
      <c r="D14" s="178">
        <v>2687.0274</v>
      </c>
      <c r="E14" s="60">
        <f t="shared" si="0"/>
        <v>-47.15288947824956</v>
      </c>
      <c r="F14" s="178">
        <v>11389.56492</v>
      </c>
      <c r="G14" s="178">
        <v>7905.28932</v>
      </c>
      <c r="H14" s="60">
        <f t="shared" si="1"/>
        <v>-30.59182351980484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13.20528</v>
      </c>
      <c r="D15" s="178">
        <v>25.329</v>
      </c>
      <c r="E15" s="60">
        <f t="shared" si="0"/>
        <v>91.80963978045146</v>
      </c>
      <c r="F15" s="178">
        <v>35.6271</v>
      </c>
      <c r="G15" s="178">
        <v>13.0624</v>
      </c>
      <c r="H15" s="60">
        <f t="shared" si="1"/>
        <v>-63.33577529464929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13.881227500000001</v>
      </c>
      <c r="D16" s="178">
        <v>15.3735912</v>
      </c>
      <c r="E16" s="60">
        <f t="shared" si="0"/>
        <v>10.750949078530692</v>
      </c>
      <c r="F16" s="178">
        <v>28.45683</v>
      </c>
      <c r="G16" s="178">
        <v>32.22685</v>
      </c>
      <c r="H16" s="60">
        <f t="shared" si="1"/>
        <v>13.248207899474384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42.225199999999994</v>
      </c>
      <c r="D18" s="178">
        <v>32.001599999999996</v>
      </c>
      <c r="E18" s="60">
        <f t="shared" si="0"/>
        <v>-24.212081884751278</v>
      </c>
      <c r="F18" s="178">
        <v>163.46389000000002</v>
      </c>
      <c r="G18" s="178">
        <v>158.67982</v>
      </c>
      <c r="H18" s="60">
        <f t="shared" si="1"/>
        <v>-2.9266830735522165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2.53003</v>
      </c>
      <c r="D20" s="178">
        <v>0.228</v>
      </c>
      <c r="E20" s="60">
        <f t="shared" si="0"/>
        <v>-90.98824915119583</v>
      </c>
      <c r="F20" s="178">
        <v>3.6143400000000003</v>
      </c>
      <c r="G20" s="178">
        <v>0.37806</v>
      </c>
      <c r="H20" s="60">
        <f t="shared" si="1"/>
        <v>-89.53999900396752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167.584</v>
      </c>
      <c r="D21" s="178">
        <v>141.740818</v>
      </c>
      <c r="E21" s="60">
        <f t="shared" si="0"/>
        <v>-15.421031840748523</v>
      </c>
      <c r="F21" s="178">
        <v>85.79914</v>
      </c>
      <c r="G21" s="178">
        <v>121.50448</v>
      </c>
      <c r="H21" s="60">
        <f t="shared" si="1"/>
        <v>41.615032504987816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20466.968649</v>
      </c>
      <c r="D22" s="178">
        <v>20171.951696</v>
      </c>
      <c r="E22" s="60">
        <f t="shared" si="0"/>
        <v>-1.441429642363834</v>
      </c>
      <c r="F22" s="178">
        <v>29731.88299</v>
      </c>
      <c r="G22" s="178">
        <v>32115.12463</v>
      </c>
      <c r="H22" s="60">
        <f t="shared" si="1"/>
        <v>8.015777678129488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64.1173949</v>
      </c>
      <c r="D23" s="178">
        <v>21.8955</v>
      </c>
      <c r="E23" s="60">
        <f t="shared" si="0"/>
        <v>-65.8509207460018</v>
      </c>
      <c r="F23" s="178">
        <v>138.96475</v>
      </c>
      <c r="G23" s="178">
        <v>50.22752</v>
      </c>
      <c r="H23" s="60">
        <f t="shared" si="1"/>
        <v>-63.85592749240365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282.10652000000005</v>
      </c>
      <c r="D24" s="178">
        <v>239.51493</v>
      </c>
      <c r="E24" s="60">
        <f t="shared" si="0"/>
        <v>-15.097697848316315</v>
      </c>
      <c r="F24" s="178">
        <v>939.2846</v>
      </c>
      <c r="G24" s="178">
        <v>747.13794</v>
      </c>
      <c r="H24" s="60">
        <f t="shared" si="1"/>
        <v>-20.45670289920648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8893.504</v>
      </c>
      <c r="D26" s="178">
        <v>10011.45</v>
      </c>
      <c r="E26" s="60">
        <f t="shared" si="0"/>
        <v>12.57036596599046</v>
      </c>
      <c r="F26" s="178">
        <v>5711.532980000001</v>
      </c>
      <c r="G26" s="178">
        <v>9249.55234</v>
      </c>
      <c r="H26" s="60">
        <f t="shared" si="1"/>
        <v>61.94517955843089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975.2439</v>
      </c>
      <c r="D28" s="178">
        <v>1672</v>
      </c>
      <c r="E28" s="60">
        <f t="shared" si="0"/>
        <v>71.44429203812501</v>
      </c>
      <c r="F28" s="178">
        <v>3514.21025</v>
      </c>
      <c r="G28" s="178">
        <v>6548.6525599999995</v>
      </c>
      <c r="H28" s="60">
        <f t="shared" si="1"/>
        <v>86.34777358582912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1728.4</v>
      </c>
      <c r="D29" s="178">
        <v>1145.8</v>
      </c>
      <c r="E29" s="60">
        <f t="shared" si="0"/>
        <v>-33.70747512149966</v>
      </c>
      <c r="F29" s="178">
        <v>6117.78484</v>
      </c>
      <c r="G29" s="178">
        <v>5911.0242</v>
      </c>
      <c r="H29" s="60">
        <f t="shared" si="1"/>
        <v>-3.3796651142115053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374.11814000000004</v>
      </c>
      <c r="D31" s="178">
        <v>1215.86303</v>
      </c>
      <c r="E31" s="60">
        <f t="shared" si="0"/>
        <v>224.99440684699218</v>
      </c>
      <c r="F31" s="178">
        <v>1318.60651</v>
      </c>
      <c r="G31" s="178">
        <v>4984.43629</v>
      </c>
      <c r="H31" s="60">
        <f t="shared" si="1"/>
        <v>278.00786301290134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0.086</v>
      </c>
      <c r="E32" s="60">
        <f t="shared" si="0"/>
        <v>-54.83193277310925</v>
      </c>
      <c r="F32" s="178">
        <v>2.2526100000000002</v>
      </c>
      <c r="G32" s="178">
        <v>1.5815</v>
      </c>
      <c r="H32" s="60">
        <f t="shared" si="1"/>
        <v>-29.792551751079866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0.29963999999999996</v>
      </c>
      <c r="E33" s="60">
        <f t="shared" si="0"/>
        <v>12.435272045028123</v>
      </c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2545.25113</v>
      </c>
      <c r="D35" s="178">
        <v>4760.91324</v>
      </c>
      <c r="E35" s="60">
        <f t="shared" si="0"/>
        <v>87.05082511838427</v>
      </c>
      <c r="F35" s="178">
        <v>8163.07542</v>
      </c>
      <c r="G35" s="178">
        <v>18928.6528</v>
      </c>
      <c r="H35" s="60">
        <f t="shared" si="1"/>
        <v>131.88139060462092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2919.83457</v>
      </c>
      <c r="D36" s="26">
        <f>SUM(D31:D35)</f>
        <v>5977.16191</v>
      </c>
      <c r="E36" s="60">
        <f t="shared" si="0"/>
        <v>104.70892328670524</v>
      </c>
      <c r="F36" s="26">
        <f>SUM(F31:F35)</f>
        <v>9486.05868</v>
      </c>
      <c r="G36" s="26">
        <f>SUM(G31:G35)</f>
        <v>23921.98175</v>
      </c>
      <c r="H36" s="60">
        <f aca="true" t="shared" si="2" ref="H36:H41">(G36/F36-1)*100</f>
        <v>152.18041082157842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9816.822960000001</v>
      </c>
      <c r="D38" s="178">
        <v>10614.313699999999</v>
      </c>
      <c r="E38" s="60">
        <f t="shared" si="0"/>
        <v>8.123715210608196</v>
      </c>
      <c r="F38" s="178">
        <v>37499.1028</v>
      </c>
      <c r="G38" s="178">
        <v>42181.96268</v>
      </c>
      <c r="H38" s="60">
        <f t="shared" si="2"/>
        <v>12.487925124437904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3333.949188</v>
      </c>
      <c r="D39" s="178">
        <v>3833.853738</v>
      </c>
      <c r="E39" s="60">
        <f t="shared" si="0"/>
        <v>14.994366194881547</v>
      </c>
      <c r="F39" s="178">
        <v>4573.139450000001</v>
      </c>
      <c r="G39" s="178">
        <v>5533.13303</v>
      </c>
      <c r="H39" s="60">
        <f t="shared" si="2"/>
        <v>20.992003206899778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34.26912</v>
      </c>
      <c r="D40" s="178">
        <v>66.36703</v>
      </c>
      <c r="E40" s="60">
        <f t="shared" si="0"/>
        <v>93.66423765769298</v>
      </c>
      <c r="F40" s="178">
        <v>30.07521</v>
      </c>
      <c r="G40" s="178">
        <v>56.26319</v>
      </c>
      <c r="H40" s="60">
        <f t="shared" si="2"/>
        <v>87.07496971758471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113992.53405</v>
      </c>
      <c r="G42" s="28">
        <f>SUM(G7:G41)-G36</f>
        <v>139671.04497</v>
      </c>
      <c r="H42" s="69">
        <f>(G42/F42-1)*100</f>
        <v>22.52648485622466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16" sqref="F16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328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1395.7750800000001</v>
      </c>
      <c r="C7" s="167">
        <v>2349.97362</v>
      </c>
      <c r="D7" s="122">
        <f>C7/B7*1000</f>
        <v>1683.6334547540425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1038.9177912</v>
      </c>
      <c r="C8" s="26">
        <v>2802.7951099999996</v>
      </c>
      <c r="D8" s="26">
        <f aca="true" t="shared" si="0" ref="D8:D16">C8/B8*1000</f>
        <v>2697.802592024761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2719.029</v>
      </c>
      <c r="C9" s="26">
        <v>8063.96914</v>
      </c>
      <c r="D9" s="26">
        <f t="shared" si="0"/>
        <v>2965.7532670670303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20171.951696</v>
      </c>
      <c r="C10" s="26">
        <v>32115.12463</v>
      </c>
      <c r="D10" s="26">
        <f>C10/B10*1000</f>
        <v>1592.06828937471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189.193318</v>
      </c>
      <c r="C11" s="26">
        <v>185.17246</v>
      </c>
      <c r="D11" s="26">
        <f t="shared" si="0"/>
        <v>978.7473572401748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239.51493</v>
      </c>
      <c r="C12" s="26">
        <v>747.13794</v>
      </c>
      <c r="D12" s="26">
        <f t="shared" si="0"/>
        <v>3119.379405701348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10013.85</v>
      </c>
      <c r="C13" s="26">
        <v>9250.35234</v>
      </c>
      <c r="D13" s="26">
        <f t="shared" si="0"/>
        <v>923.755832172441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2817.8</v>
      </c>
      <c r="C14" s="140">
        <v>12459.676759999998</v>
      </c>
      <c r="D14" s="140">
        <f>C14/B14*1000</f>
        <v>4421.774703669529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5977.16191</v>
      </c>
      <c r="C15" s="26">
        <v>23921.98175</v>
      </c>
      <c r="D15" s="26">
        <f>C15/B15*1000</f>
        <v>4002.2308430323246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3833.853738</v>
      </c>
      <c r="C16" s="26">
        <v>5533.13303</v>
      </c>
      <c r="D16" s="52">
        <f t="shared" si="0"/>
        <v>1443.2300781736292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10614.313699999999</v>
      </c>
      <c r="C17" s="141">
        <v>42181.96268</v>
      </c>
      <c r="D17" s="141">
        <f>C17/B17*1000</f>
        <v>3974.0640678445375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67.99855</v>
      </c>
      <c r="C18" s="52">
        <v>59.76551</v>
      </c>
      <c r="D18" s="141">
        <f>C18/B18*1000</f>
        <v>878.9233005703799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59079.3597132</v>
      </c>
      <c r="C19" s="52">
        <f>SUM(C7:C18)</f>
        <v>139671.04497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2349.97362</v>
      </c>
      <c r="AN26" s="94">
        <f aca="true" t="shared" si="3" ref="AN26:AN37">AM26/$AM$39</f>
        <v>0.016825059342147487</v>
      </c>
    </row>
    <row r="27" spans="38:40" ht="12">
      <c r="AL27" s="11" t="str">
        <f t="shared" si="1"/>
        <v>Leche descremada en polvo</v>
      </c>
      <c r="AM27" s="44">
        <f t="shared" si="2"/>
        <v>2802.7951099999996</v>
      </c>
      <c r="AN27" s="94">
        <f t="shared" si="3"/>
        <v>0.020067116349004287</v>
      </c>
    </row>
    <row r="28" spans="38:40" ht="12">
      <c r="AL28" s="11" t="str">
        <f t="shared" si="1"/>
        <v>Leche entera en polvo</v>
      </c>
      <c r="AM28" s="44">
        <f t="shared" si="2"/>
        <v>8063.96914</v>
      </c>
      <c r="AN28" s="94">
        <f t="shared" si="3"/>
        <v>0.05773543930835531</v>
      </c>
    </row>
    <row r="29" spans="38:40" ht="12">
      <c r="AL29" s="11" t="str">
        <f t="shared" si="1"/>
        <v>Leche condensada</v>
      </c>
      <c r="AM29" s="44">
        <f t="shared" si="2"/>
        <v>32115.12463</v>
      </c>
      <c r="AN29" s="94">
        <f t="shared" si="3"/>
        <v>0.229934018442391</v>
      </c>
    </row>
    <row r="30" spans="38:40" ht="12">
      <c r="AL30" s="11" t="str">
        <f t="shared" si="1"/>
        <v>Leche crema y nata</v>
      </c>
      <c r="AM30" s="44">
        <f t="shared" si="2"/>
        <v>185.17246</v>
      </c>
      <c r="AN30" s="94">
        <f t="shared" si="3"/>
        <v>0.0013257755753153654</v>
      </c>
    </row>
    <row r="31" spans="38:40" ht="12">
      <c r="AL31" s="11" t="str">
        <f t="shared" si="1"/>
        <v>Yogur</v>
      </c>
      <c r="AM31" s="44">
        <f t="shared" si="2"/>
        <v>747.13794</v>
      </c>
      <c r="AN31" s="94">
        <f t="shared" si="3"/>
        <v>0.005349268634458044</v>
      </c>
    </row>
    <row r="32" spans="38:40" ht="12">
      <c r="AL32" s="11" t="str">
        <f t="shared" si="1"/>
        <v>Suero y lactosuero</v>
      </c>
      <c r="AM32" s="44">
        <f t="shared" si="2"/>
        <v>9250.35234</v>
      </c>
      <c r="AN32" s="94">
        <f t="shared" si="3"/>
        <v>0.06622956348602452</v>
      </c>
    </row>
    <row r="33" spans="38:40" ht="12">
      <c r="AL33" s="11" t="str">
        <f t="shared" si="1"/>
        <v>Mantequilla y demás materias grasas de la leche</v>
      </c>
      <c r="AM33" s="44">
        <f t="shared" si="2"/>
        <v>12459.676759999998</v>
      </c>
      <c r="AN33" s="94">
        <f t="shared" si="3"/>
        <v>0.08920729964235764</v>
      </c>
    </row>
    <row r="34" spans="38:40" ht="12">
      <c r="AL34" s="11" t="str">
        <f t="shared" si="1"/>
        <v>Quesos</v>
      </c>
      <c r="AM34" s="44">
        <f t="shared" si="2"/>
        <v>23921.98175</v>
      </c>
      <c r="AN34" s="94">
        <f t="shared" si="3"/>
        <v>0.1712737364794415</v>
      </c>
    </row>
    <row r="35" spans="38:40" ht="12">
      <c r="AL35" s="11" t="str">
        <f t="shared" si="1"/>
        <v>Manjar</v>
      </c>
      <c r="AM35" s="44">
        <f t="shared" si="2"/>
        <v>5533.13303</v>
      </c>
      <c r="AN35" s="94">
        <f t="shared" si="3"/>
        <v>0.03961546239729548</v>
      </c>
    </row>
    <row r="36" spans="38:40" ht="12">
      <c r="AL36" s="11" t="str">
        <f t="shared" si="1"/>
        <v>Preparaciones para la alimentación infantil</v>
      </c>
      <c r="AM36" s="44">
        <f t="shared" si="2"/>
        <v>42181.96268</v>
      </c>
      <c r="AN36" s="94">
        <f t="shared" si="3"/>
        <v>0.3020093584111172</v>
      </c>
    </row>
    <row r="37" spans="38:40" ht="12">
      <c r="AL37" s="11" t="s">
        <v>125</v>
      </c>
      <c r="AM37" s="44">
        <f t="shared" si="2"/>
        <v>59.76551</v>
      </c>
      <c r="AN37" s="94">
        <f t="shared" si="3"/>
        <v>0.00042790193209220323</v>
      </c>
    </row>
    <row r="39" spans="39:40" ht="12">
      <c r="AM39" s="29">
        <f>SUM(AM26:AM37)</f>
        <v>139671.04497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34" sqref="G34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9" t="s">
        <v>13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23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>(C14/B14-1)*100</f>
        <v>525.6347618681234</v>
      </c>
      <c r="I14" s="60">
        <f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2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2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331</v>
      </c>
      <c r="B19" s="26">
        <f>SUM(B7:B14)</f>
        <v>5126.7558</v>
      </c>
      <c r="C19" s="26">
        <f>SUM(C7:C14)</f>
        <v>2719.0283999999997</v>
      </c>
      <c r="D19" s="26">
        <f>SUM(D7:D14)</f>
        <v>11553.02875</v>
      </c>
      <c r="E19" s="26">
        <f>SUM(E7:E14)</f>
        <v>8063.9713</v>
      </c>
      <c r="F19" s="52">
        <f>D19/B19*1000</f>
        <v>2253.47748180243</v>
      </c>
      <c r="G19" s="52">
        <f>E19/C19*1000</f>
        <v>2965.7547159124933</v>
      </c>
      <c r="H19" s="60">
        <f>(C19/B19-1)*100</f>
        <v>-46.963957206621785</v>
      </c>
      <c r="I19" s="60">
        <f>(E19/D19-1)*100</f>
        <v>-30.200370184312053</v>
      </c>
      <c r="J19" s="60">
        <f>(G19/F19-1)*100</f>
        <v>31.607914428341786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7">(C30/B30-1)*100</f>
        <v>-6.82814021421615</v>
      </c>
      <c r="I30" s="60">
        <f aca="true" t="shared" si="5" ref="I30:I37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14.78</v>
      </c>
      <c r="D35" s="26">
        <v>1316.402</v>
      </c>
      <c r="E35" s="26">
        <v>8.186</v>
      </c>
      <c r="F35" s="52">
        <f t="shared" si="6"/>
        <v>2018.3125865301909</v>
      </c>
      <c r="G35" s="52"/>
      <c r="H35" s="60">
        <f t="shared" si="4"/>
        <v>-97.73392474115687</v>
      </c>
      <c r="I35" s="60">
        <f t="shared" si="5"/>
        <v>-99.37815348199106</v>
      </c>
      <c r="J35" s="60"/>
    </row>
    <row r="36" spans="1:10" ht="14.25" customHeight="1">
      <c r="A36" s="21" t="s">
        <v>71</v>
      </c>
      <c r="B36" s="26">
        <v>11.098</v>
      </c>
      <c r="C36" s="26">
        <v>14.211</v>
      </c>
      <c r="D36" s="26">
        <v>11.431</v>
      </c>
      <c r="E36" s="26">
        <v>12.09</v>
      </c>
      <c r="F36" s="52">
        <f t="shared" si="6"/>
        <v>1030.0054063795276</v>
      </c>
      <c r="G36" s="52"/>
      <c r="H36" s="60">
        <f t="shared" si="4"/>
        <v>28.050099116957995</v>
      </c>
      <c r="I36" s="60">
        <f t="shared" si="5"/>
        <v>5.765024932201923</v>
      </c>
      <c r="J36" s="60"/>
    </row>
    <row r="37" spans="1:10" ht="14.25" customHeight="1">
      <c r="A37" s="21" t="s">
        <v>72</v>
      </c>
      <c r="B37" s="26">
        <v>123.086</v>
      </c>
      <c r="C37" s="26">
        <v>432.48215</v>
      </c>
      <c r="D37" s="26">
        <v>259.656</v>
      </c>
      <c r="E37" s="26">
        <v>1292.23033</v>
      </c>
      <c r="F37" s="52">
        <f t="shared" si="6"/>
        <v>2109.5494207302213</v>
      </c>
      <c r="G37" s="52">
        <f>E37/C37*1000</f>
        <v>2987.9391091632338</v>
      </c>
      <c r="H37" s="60">
        <f t="shared" si="4"/>
        <v>251.3658336447687</v>
      </c>
      <c r="I37" s="60">
        <f t="shared" si="5"/>
        <v>397.67012123732945</v>
      </c>
      <c r="J37" s="60">
        <f>(G37/F37-1)*100</f>
        <v>41.63873478389321</v>
      </c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6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6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329</v>
      </c>
      <c r="B42" s="26">
        <f>SUM(B30:B37)</f>
        <v>1766.4704943</v>
      </c>
      <c r="C42" s="26">
        <f>SUM(C30:C37)</f>
        <v>1038.9171000000001</v>
      </c>
      <c r="D42" s="26">
        <f>SUM(D30:D37)</f>
        <v>3685.5151800000003</v>
      </c>
      <c r="E42" s="26">
        <f>SUM(E30:E37)</f>
        <v>2802.86603</v>
      </c>
      <c r="F42" s="52">
        <f>D42/B42*1000</f>
        <v>2086.372340716883</v>
      </c>
      <c r="G42" s="52">
        <f>E42/C42*1000</f>
        <v>2697.8726502817212</v>
      </c>
      <c r="H42" s="60">
        <f>(C42/B42-1)*100</f>
        <v>-41.18684102834719</v>
      </c>
      <c r="I42" s="60">
        <f>(E42/D42-1)*100</f>
        <v>-23.949138909800936</v>
      </c>
      <c r="J42" s="60">
        <f>(G42/F42-1)*100</f>
        <v>29.30926075039535</v>
      </c>
    </row>
    <row r="43" spans="1:10" ht="14.25" customHeight="1">
      <c r="A43" s="21" t="s">
        <v>330</v>
      </c>
      <c r="B43" s="26">
        <f>B42+B19</f>
        <v>6893.2262943</v>
      </c>
      <c r="C43" s="26">
        <f>C42+C19</f>
        <v>3757.9455</v>
      </c>
      <c r="D43" s="26">
        <f>D42+D19</f>
        <v>15238.54393</v>
      </c>
      <c r="E43" s="26">
        <f>E42+E19</f>
        <v>10866.83733</v>
      </c>
      <c r="F43" s="52">
        <f>D43/B43*1000</f>
        <v>2210.6548195872715</v>
      </c>
      <c r="G43" s="52">
        <f>E43/C43*1000</f>
        <v>2891.696361748727</v>
      </c>
      <c r="H43" s="60">
        <f>(C43/B43-1)*100</f>
        <v>-45.48350308610294</v>
      </c>
      <c r="I43" s="60">
        <f>(E43/D43-1)*100</f>
        <v>-28.688479818557045</v>
      </c>
      <c r="J43" s="60">
        <f>(G43/F43-1)*100</f>
        <v>30.80723123877864</v>
      </c>
    </row>
    <row r="44" spans="1:10" ht="14.25" customHeight="1">
      <c r="A44" s="21" t="s">
        <v>251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249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5" sqref="A35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E20" sqref="E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30" t="s">
        <v>27</v>
      </c>
      <c r="B4" s="230"/>
      <c r="C4" s="230"/>
      <c r="D4" s="230"/>
      <c r="E4" s="230"/>
      <c r="F4" s="230"/>
      <c r="G4" s="230"/>
      <c r="H4" s="230"/>
      <c r="I4" s="230"/>
      <c r="J4" s="2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8" t="s">
        <v>281</v>
      </c>
      <c r="I5" s="228"/>
      <c r="J5" s="22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4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>D15/B15*1000</f>
        <v>1599.2914829311796</v>
      </c>
      <c r="G15" s="52">
        <f>E15/C15*1000</f>
        <v>999.4735267365598</v>
      </c>
      <c r="H15" s="60">
        <f>(C15/B15-1)*100</f>
        <v>313.99197344299654</v>
      </c>
      <c r="I15" s="60">
        <f>(E15/D15-1)*100</f>
        <v>158.72332977059028</v>
      </c>
      <c r="J15" s="60">
        <f>(G15/F15-1)*100</f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332</v>
      </c>
      <c r="B20" s="26">
        <f>SUM(B8:B15)</f>
        <v>789.9177999999999</v>
      </c>
      <c r="C20" s="26">
        <f>SUM(C8:C15)</f>
        <v>1395.7749999999999</v>
      </c>
      <c r="D20" s="26">
        <f>SUM(D8:D15)</f>
        <v>878.2659299999999</v>
      </c>
      <c r="E20" s="26">
        <f>SUM(E8:E15)</f>
        <v>2349.9725599999997</v>
      </c>
      <c r="F20" s="52">
        <f>D20/B20*1000</f>
        <v>1111.8447134625906</v>
      </c>
      <c r="G20" s="52">
        <f>E20/C20*1000</f>
        <v>1683.6327918181655</v>
      </c>
      <c r="H20" s="60">
        <f>(C20/B20-1)*100</f>
        <v>76.69876536520634</v>
      </c>
      <c r="I20" s="60">
        <f>(E20/D20-1)*100</f>
        <v>167.56959136511193</v>
      </c>
      <c r="J20" s="60">
        <f>(G20/F20-1)*100</f>
        <v>51.426972798644655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2">
      <c r="B23" s="29"/>
      <c r="C23" s="29"/>
      <c r="D23" s="29"/>
      <c r="E23" s="29"/>
      <c r="F23" s="29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G15" sqref="G15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30" t="s">
        <v>29</v>
      </c>
      <c r="B3" s="230"/>
      <c r="C3" s="230"/>
      <c r="D3" s="230"/>
      <c r="E3" s="230"/>
      <c r="F3" s="230"/>
      <c r="G3" s="230"/>
      <c r="H3" s="230"/>
    </row>
    <row r="4" spans="1:39" ht="18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30" t="s">
        <v>324</v>
      </c>
      <c r="F5" s="230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4840</v>
      </c>
      <c r="F7" s="158">
        <v>3190</v>
      </c>
      <c r="G7" s="55">
        <f>(F7/E7-1)*100</f>
        <v>-34.09090909090909</v>
      </c>
      <c r="H7" s="118">
        <f aca="true" t="shared" si="1" ref="H7:H14">F7/$F$20*100</f>
        <v>84.88677933040555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364.51266</v>
      </c>
      <c r="F8" s="144">
        <v>387.59583999999995</v>
      </c>
      <c r="G8" s="55">
        <f>(F8/E8-1)*100</f>
        <v>6.332614071620979</v>
      </c>
      <c r="H8" s="60">
        <f t="shared" si="1"/>
        <v>10.314032144032343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1.0388545173502508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0.34593358347814174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160.92795</v>
      </c>
      <c r="F11" s="144">
        <v>99.21401</v>
      </c>
      <c r="G11" s="55">
        <f>(F11/E11-1)*100</f>
        <v>-38.34880143567354</v>
      </c>
      <c r="H11" s="60">
        <f t="shared" si="1"/>
        <v>2.64011215465663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0.8257861000000001</v>
      </c>
      <c r="F12" s="144">
        <v>0.2104577</v>
      </c>
      <c r="G12" s="55">
        <f>(F12/E12-1)*100</f>
        <v>-74.51425980650437</v>
      </c>
      <c r="H12" s="60">
        <f t="shared" si="1"/>
        <v>0.005600337410120592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5.3220551304329494E-05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14.2122914</v>
      </c>
      <c r="F19" s="144">
        <v>28.8848835</v>
      </c>
      <c r="G19" s="55">
        <f>(F19/E19-1)*100</f>
        <v>103.238750790038</v>
      </c>
      <c r="H19" s="55">
        <f>F19/$F$20*100</f>
        <v>0.7686347121156653</v>
      </c>
      <c r="AM19" s="12" t="str">
        <f>A7</f>
        <v>Brasil</v>
      </c>
      <c r="AN19" s="44">
        <f>F7</f>
        <v>3190</v>
      </c>
      <c r="AO19" s="44">
        <f aca="true" t="shared" si="3" ref="AO19:AO24">AN19/$AN$26*100</f>
        <v>84.88677933040555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6893.226287500001</v>
      </c>
      <c r="F20" s="28">
        <f>SUM(F7:F19)</f>
        <v>3757.9467912</v>
      </c>
      <c r="G20" s="55">
        <f>(F20/E20-1)*100</f>
        <v>-45.483484300891675</v>
      </c>
      <c r="H20" s="55">
        <f>F20/$F$20*100</f>
        <v>100</v>
      </c>
      <c r="AM20" s="11" t="str">
        <f>A8</f>
        <v>Bolivia</v>
      </c>
      <c r="AN20" s="44">
        <f>F8</f>
        <v>387.59583999999995</v>
      </c>
      <c r="AO20" s="44">
        <f t="shared" si="3"/>
        <v>10.314032144032343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1.0388545173502508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0.34593358347814174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99.21401</v>
      </c>
      <c r="AO23" s="44">
        <f t="shared" si="3"/>
        <v>2.64011215465663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29.097341200000002</v>
      </c>
      <c r="AO24" s="44">
        <f t="shared" si="3"/>
        <v>0.7742882700770902</v>
      </c>
      <c r="AP24" s="29">
        <f>SUM(AO19:AO24)</f>
        <v>100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3757.9467912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26" sqref="A26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236</v>
      </c>
      <c r="B7" s="2"/>
      <c r="C7" s="2"/>
      <c r="D7" s="2"/>
      <c r="E7" s="2"/>
      <c r="F7" s="2"/>
    </row>
    <row r="10" ht="15">
      <c r="A10" s="3" t="s">
        <v>315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337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E19" sqref="E1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281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>E14/C14*1000</f>
        <v>4103.429095705204</v>
      </c>
      <c r="H14" s="60">
        <f>(C14/B14-1)*100</f>
        <v>83.09085722595727</v>
      </c>
      <c r="I14" s="60">
        <f>(E14/D14-1)*100</f>
        <v>124.92543677875099</v>
      </c>
      <c r="J14" s="60">
        <f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3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3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332</v>
      </c>
      <c r="B19" s="26">
        <f>SUM(B7:B14)</f>
        <v>2919.83232</v>
      </c>
      <c r="C19" s="26">
        <f>SUM(C7:C14)</f>
        <v>5977.161639999999</v>
      </c>
      <c r="D19" s="26">
        <f>SUM(D7:D14)</f>
        <v>9486.055</v>
      </c>
      <c r="E19" s="26">
        <f>SUM(E7:E14)</f>
        <v>23921.98269</v>
      </c>
      <c r="F19" s="52">
        <f>D19/B19*1000</f>
        <v>3248.835535870772</v>
      </c>
      <c r="G19" s="52">
        <f>E19/C19*1000</f>
        <v>4002.231181086145</v>
      </c>
      <c r="H19" s="60">
        <f>(C19/B19-1)*100</f>
        <v>104.70907178669763</v>
      </c>
      <c r="I19" s="60">
        <f>(E19/D19-1)*100</f>
        <v>152.18051856119325</v>
      </c>
      <c r="J19" s="60">
        <f>(G19/F19-1)*100</f>
        <v>23.189713264861943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7" sqref="A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30" t="s">
        <v>324</v>
      </c>
      <c r="F5" s="230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1902.54263</v>
      </c>
      <c r="F7" s="173">
        <v>2569.84558</v>
      </c>
      <c r="G7" s="60">
        <f>(F7/E7-1)*100</f>
        <v>35.07427058283579</v>
      </c>
      <c r="H7" s="99">
        <f aca="true" t="shared" si="1" ref="H7:H16">F7/$F$16*100</f>
        <v>42.99441137273794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218.95712</v>
      </c>
      <c r="F8" s="26">
        <v>1387.27668</v>
      </c>
      <c r="G8" s="60">
        <f>(F8/E8-1)*100</f>
        <v>533.5837263478803</v>
      </c>
      <c r="H8" s="60">
        <f t="shared" si="1"/>
        <v>23.209621905657897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319.60764000000006</v>
      </c>
      <c r="F9" s="144">
        <v>759.27556</v>
      </c>
      <c r="G9" s="60">
        <f>(F9/E9-1)*100</f>
        <v>137.56489675903865</v>
      </c>
      <c r="H9" s="60">
        <f t="shared" si="1"/>
        <v>12.702944498286145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560.46761</v>
      </c>
      <c r="G10" s="60">
        <f>(F10/E10-1)*100</f>
        <v>152.47952601561087</v>
      </c>
      <c r="H10" s="60">
        <f t="shared" si="1"/>
        <v>9.37681826992704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142.92861</v>
      </c>
      <c r="F11" s="144">
        <v>281.40268</v>
      </c>
      <c r="G11" s="60">
        <f>(F11/E11-1)*100</f>
        <v>96.88338115091162</v>
      </c>
      <c r="H11" s="60">
        <f t="shared" si="1"/>
        <v>4.707964820715389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1.0548902798585895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80.01877999999999</v>
      </c>
      <c r="F13" s="144">
        <v>120.08182000000001</v>
      </c>
      <c r="G13" s="60">
        <f>(F13/E13-1)*100</f>
        <v>50.06704676077294</v>
      </c>
      <c r="H13" s="60">
        <f t="shared" si="1"/>
        <v>2.009010661047996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24.00084</v>
      </c>
      <c r="G14" s="60">
        <f>(F14/E14-1)*100</f>
        <v>0.0035000000000007248</v>
      </c>
      <c r="H14" s="60">
        <f t="shared" si="1"/>
        <v>0.4015424102841478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9.79442</v>
      </c>
      <c r="F15" s="26">
        <v>211.75864</v>
      </c>
      <c r="G15" s="60">
        <f>(F15/E15-1)*100</f>
        <v>2062.0334843717137</v>
      </c>
      <c r="H15" s="60">
        <f t="shared" si="1"/>
        <v>3.542795781484862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2919.83457</v>
      </c>
      <c r="F16" s="28">
        <f>SUM(F7:F15)</f>
        <v>5977.16191</v>
      </c>
      <c r="G16" s="55">
        <f>(F16/E16-1)*100</f>
        <v>104.70892328670524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2569.84558</v>
      </c>
      <c r="AL17" s="105">
        <f>AK17/$AK$24</f>
        <v>0.4299441137273794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1387.27668</v>
      </c>
      <c r="AL18" s="105">
        <f>AK18/$AK$24</f>
        <v>0.23209621905657898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759.27556</v>
      </c>
      <c r="AL19" s="105">
        <f>AK19/$AK$24</f>
        <v>0.12702944498286145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560.46761</v>
      </c>
      <c r="AL20" s="105">
        <f>AK20/$AK$24</f>
        <v>0.09376818269927041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700.29648</v>
      </c>
      <c r="AL21" s="105">
        <f>AK21/$AK$24</f>
        <v>0.11716203953390983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5977.16191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3"/>
  <sheetViews>
    <sheetView zoomScale="96" zoomScaleNormal="96" zoomScaleSheetLayoutView="75" zoomScalePageLayoutView="0" workbookViewId="0" topLeftCell="A1">
      <selection activeCell="B9" sqref="B9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328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304</v>
      </c>
      <c r="C9" s="210">
        <v>0.29369999999999996</v>
      </c>
      <c r="D9" s="210">
        <v>3.0325900000000003</v>
      </c>
      <c r="E9" s="26">
        <f>D9/C9*1000</f>
        <v>10325.46816479401</v>
      </c>
    </row>
    <row r="10" spans="1:8" ht="12">
      <c r="A10" s="143">
        <v>4061030</v>
      </c>
      <c r="B10" s="197" t="s">
        <v>170</v>
      </c>
      <c r="C10" s="170">
        <v>1215.56933</v>
      </c>
      <c r="D10" s="170">
        <v>4981.4037</v>
      </c>
      <c r="E10" s="26">
        <f>D10/C10*1000</f>
        <v>4098.0004817989275</v>
      </c>
      <c r="H10" s="29"/>
    </row>
    <row r="11" spans="1:36" ht="12">
      <c r="A11" s="143"/>
      <c r="B11" s="169" t="s">
        <v>77</v>
      </c>
      <c r="C11" s="171">
        <f>SUM(C8:C10)</f>
        <v>1215.86303</v>
      </c>
      <c r="D11" s="171">
        <f>SUM(D8:D10)</f>
        <v>4984.43629</v>
      </c>
      <c r="E11" s="52">
        <f>D11/C11*1000</f>
        <v>4099.50476905281</v>
      </c>
      <c r="H11" s="29"/>
      <c r="AH11" s="10" t="str">
        <f>B10</f>
        <v>Mozzarella</v>
      </c>
      <c r="AI11" s="58">
        <f>C10</f>
        <v>1215.56933</v>
      </c>
      <c r="AJ11" s="76">
        <f aca="true" t="shared" si="0" ref="AJ11:AJ16">AI11/$AI$16*100</f>
        <v>20.336898151718298</v>
      </c>
    </row>
    <row r="12" spans="1:36" ht="12">
      <c r="A12" s="174"/>
      <c r="B12" s="11"/>
      <c r="C12" s="172"/>
      <c r="D12" s="172"/>
      <c r="E12" s="52"/>
      <c r="H12" s="29"/>
      <c r="AH12" s="10" t="str">
        <f>B13</f>
        <v>Queso rallado o en polvo</v>
      </c>
      <c r="AI12" s="10">
        <f>C13</f>
        <v>0.086</v>
      </c>
      <c r="AJ12" s="76">
        <f t="shared" si="0"/>
        <v>0.001438809945170115</v>
      </c>
    </row>
    <row r="13" spans="1:36" ht="12">
      <c r="A13" s="174">
        <v>4062000</v>
      </c>
      <c r="B13" s="11" t="s">
        <v>311</v>
      </c>
      <c r="C13" s="172">
        <v>0.086</v>
      </c>
      <c r="D13" s="172">
        <v>1.5815</v>
      </c>
      <c r="E13" s="52">
        <f>D13/C13*1000</f>
        <v>18389.53488372093</v>
      </c>
      <c r="H13" s="29"/>
      <c r="AH13" s="10" t="str">
        <f>B15</f>
        <v>Queso fundido</v>
      </c>
      <c r="AI13" s="60">
        <f>C15</f>
        <v>0.29963999999999996</v>
      </c>
      <c r="AJ13" s="76">
        <f t="shared" si="0"/>
        <v>0.005013081534543874</v>
      </c>
    </row>
    <row r="14" spans="1:36" ht="12">
      <c r="A14" s="174"/>
      <c r="B14" s="11"/>
      <c r="C14" s="172"/>
      <c r="D14" s="172"/>
      <c r="E14" s="52"/>
      <c r="H14" s="29"/>
      <c r="AH14" s="10" t="str">
        <f>B17</f>
        <v>Gouda y del tipo gouda</v>
      </c>
      <c r="AI14" s="60">
        <f>C17</f>
        <v>4149.58022</v>
      </c>
      <c r="AJ14" s="76">
        <f t="shared" si="0"/>
        <v>69.42392196299062</v>
      </c>
    </row>
    <row r="15" spans="1:36" ht="12">
      <c r="A15" s="174">
        <v>4063000</v>
      </c>
      <c r="B15" s="11" t="s">
        <v>261</v>
      </c>
      <c r="C15" s="172">
        <v>0.29963999999999996</v>
      </c>
      <c r="D15" s="172">
        <v>7.31116</v>
      </c>
      <c r="E15" s="52">
        <f>D15/C15*1000</f>
        <v>24399.813109064216</v>
      </c>
      <c r="H15" s="29"/>
      <c r="AH15" s="73" t="s">
        <v>125</v>
      </c>
      <c r="AI15" s="60">
        <f>+C18+C19+C9</f>
        <v>611.6267199999999</v>
      </c>
      <c r="AJ15" s="76">
        <f t="shared" si="0"/>
        <v>10.232727993811363</v>
      </c>
    </row>
    <row r="16" spans="1:36" ht="12">
      <c r="A16" s="174"/>
      <c r="B16" s="11"/>
      <c r="C16" s="172"/>
      <c r="D16" s="172"/>
      <c r="E16" s="52"/>
      <c r="AI16" s="73">
        <f>SUM(AI11:AI15)</f>
        <v>5977.16191</v>
      </c>
      <c r="AJ16" s="76">
        <f t="shared" si="0"/>
        <v>100</v>
      </c>
    </row>
    <row r="17" spans="1:35" ht="12">
      <c r="A17" s="174">
        <v>4069010</v>
      </c>
      <c r="B17" s="11" t="s">
        <v>138</v>
      </c>
      <c r="C17" s="170">
        <v>4149.58022</v>
      </c>
      <c r="D17" s="170">
        <v>15593.82209</v>
      </c>
      <c r="E17" s="52">
        <f>D17/C17*1000</f>
        <v>3757.927612735729</v>
      </c>
      <c r="AI17" s="73"/>
    </row>
    <row r="18" spans="1:35" ht="12">
      <c r="A18" s="174">
        <v>4069040</v>
      </c>
      <c r="B18" s="11" t="s">
        <v>263</v>
      </c>
      <c r="C18" s="199">
        <v>496.79990999999995</v>
      </c>
      <c r="D18" s="199">
        <v>2824.14694</v>
      </c>
      <c r="E18" s="52">
        <f>D18/C18*1000</f>
        <v>5684.676834985739</v>
      </c>
      <c r="H18" s="73"/>
      <c r="AI18" s="73"/>
    </row>
    <row r="19" spans="1:35" ht="12">
      <c r="A19" s="174">
        <v>4069090</v>
      </c>
      <c r="B19" s="11" t="s">
        <v>247</v>
      </c>
      <c r="C19" s="199">
        <v>114.53311</v>
      </c>
      <c r="D19" s="199">
        <v>510.68377000000004</v>
      </c>
      <c r="E19" s="52">
        <f>D19/C19*1000</f>
        <v>4458.830900514271</v>
      </c>
      <c r="AI19" s="73"/>
    </row>
    <row r="20" spans="1:35" ht="12">
      <c r="A20" s="87"/>
      <c r="B20" s="11" t="s">
        <v>77</v>
      </c>
      <c r="C20" s="172">
        <f>SUM(C17:C19)</f>
        <v>4760.91324</v>
      </c>
      <c r="D20" s="172">
        <f>SUM(D17:D19)</f>
        <v>18928.6528</v>
      </c>
      <c r="E20" s="52">
        <f>D20/C20*1000</f>
        <v>3975.8449368424117</v>
      </c>
      <c r="AI20" s="73"/>
    </row>
    <row r="21" spans="1:35" ht="12">
      <c r="A21" s="87"/>
      <c r="B21" s="11"/>
      <c r="C21" s="172"/>
      <c r="D21" s="172"/>
      <c r="E21" s="52"/>
      <c r="AI21" s="73"/>
    </row>
    <row r="22" spans="1:35" ht="12">
      <c r="A22" s="88"/>
      <c r="B22" s="11" t="s">
        <v>77</v>
      </c>
      <c r="C22" s="172">
        <f>C20+C11+C15+C13</f>
        <v>5977.161910000001</v>
      </c>
      <c r="D22" s="172">
        <f>D20+D11+D15+D13</f>
        <v>23921.981750000003</v>
      </c>
      <c r="E22" s="52">
        <f>D22/C22*1000</f>
        <v>4002.2308430323246</v>
      </c>
      <c r="AI22" s="73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193</v>
      </c>
      <c r="B26" s="53"/>
      <c r="C26" s="53"/>
      <c r="D26" s="53"/>
      <c r="E26" s="54"/>
      <c r="AJ26" s="134"/>
    </row>
    <row r="27" ht="12">
      <c r="AJ27" s="134"/>
    </row>
    <row r="28" ht="12">
      <c r="AJ28" s="134"/>
    </row>
    <row r="29" ht="12">
      <c r="AJ29" s="134"/>
    </row>
    <row r="30" spans="34:35" ht="12">
      <c r="AH30" s="73"/>
      <c r="AI30" s="73"/>
    </row>
    <row r="31" spans="34:35" ht="12">
      <c r="AH31" s="73"/>
      <c r="AI31" s="73"/>
    </row>
    <row r="32" spans="34:35" ht="12">
      <c r="AH32" s="73"/>
      <c r="AI32" s="73"/>
    </row>
    <row r="35" spans="34:35" ht="12.75" customHeight="1">
      <c r="AH35" s="73"/>
      <c r="AI35" s="73"/>
    </row>
    <row r="36" spans="34:35" ht="12">
      <c r="AH36" s="73"/>
      <c r="AI36" s="73"/>
    </row>
    <row r="37" spans="34:35" ht="12">
      <c r="AH37" s="73"/>
      <c r="AI37" s="73"/>
    </row>
    <row r="41" spans="34:35" ht="12">
      <c r="AH41" s="10" t="s">
        <v>139</v>
      </c>
      <c r="AI41" s="73"/>
    </row>
    <row r="42" ht="12">
      <c r="AI42" s="73"/>
    </row>
    <row r="43" ht="12">
      <c r="AI43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B1">
      <selection activeCell="O11" sqref="O1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63281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8" t="s">
        <v>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4.25" customHeight="1">
      <c r="A4" s="257" t="s">
        <v>284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">
      <c r="A5" s="252" t="s">
        <v>200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17" ht="18" customHeight="1">
      <c r="A6" s="255" t="s">
        <v>150</v>
      </c>
      <c r="B6" s="255">
        <v>2003</v>
      </c>
      <c r="C6" s="255">
        <v>2004</v>
      </c>
      <c r="D6" s="255">
        <v>2005</v>
      </c>
      <c r="E6" s="263">
        <v>2006</v>
      </c>
      <c r="F6" s="263">
        <v>2007</v>
      </c>
      <c r="G6" s="263">
        <v>2008</v>
      </c>
      <c r="H6" s="263">
        <v>2009</v>
      </c>
      <c r="I6" s="263">
        <v>2010</v>
      </c>
      <c r="J6" s="263">
        <v>2011</v>
      </c>
      <c r="K6" s="261">
        <v>2012</v>
      </c>
      <c r="L6" s="265">
        <v>2013</v>
      </c>
      <c r="M6" s="260">
        <v>2014</v>
      </c>
      <c r="N6" s="264">
        <v>2015</v>
      </c>
      <c r="O6" s="271">
        <v>2016</v>
      </c>
      <c r="P6" s="274" t="s">
        <v>324</v>
      </c>
      <c r="Q6" s="264"/>
    </row>
    <row r="7" spans="1:17" ht="12">
      <c r="A7" s="255"/>
      <c r="B7" s="255"/>
      <c r="C7" s="255"/>
      <c r="D7" s="255"/>
      <c r="E7" s="263"/>
      <c r="F7" s="263"/>
      <c r="G7" s="263"/>
      <c r="H7" s="263"/>
      <c r="I7" s="263"/>
      <c r="J7" s="263"/>
      <c r="K7" s="261"/>
      <c r="L7" s="265"/>
      <c r="M7" s="261"/>
      <c r="N7" s="265"/>
      <c r="O7" s="272"/>
      <c r="P7" s="275"/>
      <c r="Q7" s="265"/>
    </row>
    <row r="8" spans="1:17" ht="12">
      <c r="A8" s="256"/>
      <c r="B8" s="256"/>
      <c r="C8" s="256"/>
      <c r="D8" s="256"/>
      <c r="E8" s="233"/>
      <c r="F8" s="233"/>
      <c r="G8" s="233"/>
      <c r="H8" s="233"/>
      <c r="I8" s="233"/>
      <c r="J8" s="233"/>
      <c r="K8" s="267"/>
      <c r="L8" s="266"/>
      <c r="M8" s="262"/>
      <c r="N8" s="266"/>
      <c r="O8" s="273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113992.53405</v>
      </c>
      <c r="Q11" s="52">
        <v>139671.04497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12327.83927</v>
      </c>
      <c r="Q12" s="52">
        <v>14257.29169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10.814602353337193</v>
      </c>
      <c r="Q13" s="14">
        <f t="shared" si="1"/>
        <v>10.207764746846658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136278.37651</v>
      </c>
      <c r="Q16" s="52">
        <v>231325.44348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37430.28826</v>
      </c>
      <c r="Q17" s="52">
        <v>42999.43477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27.466050901518773</v>
      </c>
      <c r="Q18" s="14">
        <f t="shared" si="3"/>
        <v>18.588285889838858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12327.83927</v>
      </c>
      <c r="Q21" s="111">
        <f t="shared" si="5"/>
        <v>14257.29169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37430.28826</v>
      </c>
      <c r="Q22" s="111">
        <f t="shared" si="7"/>
        <v>42999.43477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-25102.44899</v>
      </c>
      <c r="Q23" s="111">
        <f t="shared" si="9"/>
        <v>-28742.14308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A9" sqref="A9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333</v>
      </c>
      <c r="BB9" s="204" t="s">
        <v>334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136278.37651</v>
      </c>
      <c r="BB10" s="31">
        <v>231325.44348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113992.53405</v>
      </c>
      <c r="BB11" s="31">
        <v>139671.04497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-22285.84246</v>
      </c>
      <c r="BB12" s="31">
        <f>BB11-BB10</f>
        <v>-91654.39851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ene-ago 2016</v>
      </c>
      <c r="BB32" s="205" t="str">
        <f>BB9</f>
        <v>ene-ago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12327.83927</v>
      </c>
      <c r="BB33" s="31">
        <v>14257.29169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37430.28826</v>
      </c>
      <c r="BB34" s="31">
        <v>42999.43477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-25102.44899</v>
      </c>
      <c r="BB35" s="31">
        <f>BB33-BB34</f>
        <v>-28742.14308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D24" sqref="D2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335</v>
      </c>
      <c r="B24" s="117">
        <v>1759.32472</v>
      </c>
      <c r="C24" s="117">
        <v>29213.07835</v>
      </c>
      <c r="D24" s="117">
        <f>B24-C24</f>
        <v>-27453.75363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336</v>
      </c>
      <c r="B25" s="117">
        <v>2139.78975</v>
      </c>
      <c r="C25" s="117">
        <v>31847.45757</v>
      </c>
      <c r="D25" s="117">
        <f>B25-C25</f>
        <v>-29707.66782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217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316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317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316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277</v>
      </c>
      <c r="C28" s="7">
        <v>10</v>
      </c>
    </row>
    <row r="29" spans="1:3" ht="12">
      <c r="A29" s="10" t="s">
        <v>37</v>
      </c>
      <c r="B29" s="12" t="s">
        <v>318</v>
      </c>
      <c r="C29" s="7">
        <v>10</v>
      </c>
    </row>
    <row r="30" spans="1:3" ht="12">
      <c r="A30" s="10" t="s">
        <v>38</v>
      </c>
      <c r="B30" s="12" t="s">
        <v>278</v>
      </c>
      <c r="C30" s="7">
        <v>11</v>
      </c>
    </row>
    <row r="31" spans="1:3" ht="12">
      <c r="A31" s="10" t="s">
        <v>39</v>
      </c>
      <c r="B31" s="12" t="s">
        <v>319</v>
      </c>
      <c r="C31" s="7">
        <v>11</v>
      </c>
    </row>
    <row r="32" spans="1:3" ht="12">
      <c r="A32" s="10" t="s">
        <v>41</v>
      </c>
      <c r="B32" s="12" t="s">
        <v>320</v>
      </c>
      <c r="C32" s="7">
        <v>12</v>
      </c>
    </row>
    <row r="33" spans="1:3" ht="12">
      <c r="A33" s="10" t="s">
        <v>43</v>
      </c>
      <c r="B33" s="12" t="s">
        <v>317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279</v>
      </c>
      <c r="C37" s="7">
        <v>19</v>
      </c>
    </row>
    <row r="38" spans="1:3" ht="12">
      <c r="A38" s="10" t="s">
        <v>48</v>
      </c>
      <c r="B38" s="12" t="s">
        <v>321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280</v>
      </c>
      <c r="C40" s="7">
        <v>21</v>
      </c>
    </row>
    <row r="41" spans="1:3" ht="12">
      <c r="A41" s="10" t="s">
        <v>53</v>
      </c>
      <c r="B41" s="12" t="s">
        <v>322</v>
      </c>
      <c r="C41" s="7">
        <v>21</v>
      </c>
    </row>
    <row r="42" spans="1:3" ht="12">
      <c r="A42" s="10" t="s">
        <v>55</v>
      </c>
      <c r="B42" s="12" t="s">
        <v>323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217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218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296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B47" sqref="B47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324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25017.59508</v>
      </c>
      <c r="C7" s="175">
        <v>59288.395520000005</v>
      </c>
      <c r="D7" s="123">
        <f aca="true" t="shared" si="0" ref="D7:D21">(C7/B7-1)*100</f>
        <v>136.98679001882704</v>
      </c>
      <c r="E7" s="123">
        <f aca="true" t="shared" si="1" ref="E7:E12">C7/$C$47*100</f>
        <v>25.629863549845954</v>
      </c>
    </row>
    <row r="8" spans="1:5" ht="15" customHeight="1">
      <c r="A8" s="176" t="s">
        <v>85</v>
      </c>
      <c r="B8" s="177">
        <v>34488.29899</v>
      </c>
      <c r="C8" s="177">
        <v>43363.19567</v>
      </c>
      <c r="D8" s="55">
        <f t="shared" si="0"/>
        <v>25.733065822043887</v>
      </c>
      <c r="E8" s="55">
        <f t="shared" si="1"/>
        <v>18.745536598851963</v>
      </c>
    </row>
    <row r="9" spans="1:5" ht="15" customHeight="1">
      <c r="A9" s="176" t="s">
        <v>84</v>
      </c>
      <c r="B9" s="177">
        <v>29213.07835</v>
      </c>
      <c r="C9" s="177">
        <v>31847.45757</v>
      </c>
      <c r="D9" s="55">
        <f t="shared" si="0"/>
        <v>9.017807669693934</v>
      </c>
      <c r="E9" s="55">
        <f t="shared" si="1"/>
        <v>13.767382044488974</v>
      </c>
    </row>
    <row r="10" spans="1:5" ht="15" customHeight="1">
      <c r="A10" s="176" t="s">
        <v>248</v>
      </c>
      <c r="B10" s="177">
        <v>4410.50136</v>
      </c>
      <c r="C10" s="177">
        <v>26618.356649999998</v>
      </c>
      <c r="D10" s="55">
        <f t="shared" si="0"/>
        <v>503.5222410633152</v>
      </c>
      <c r="E10" s="55">
        <f t="shared" si="1"/>
        <v>11.506886682917516</v>
      </c>
    </row>
    <row r="11" spans="1:5" ht="15" customHeight="1">
      <c r="A11" s="176" t="s">
        <v>220</v>
      </c>
      <c r="B11" s="177">
        <v>9917.98826</v>
      </c>
      <c r="C11" s="177">
        <v>23314.519780000002</v>
      </c>
      <c r="D11" s="55">
        <f t="shared" si="0"/>
        <v>135.07307297417594</v>
      </c>
      <c r="E11" s="55">
        <f t="shared" si="1"/>
        <v>10.078666414408383</v>
      </c>
    </row>
    <row r="12" spans="1:5" ht="15" customHeight="1">
      <c r="A12" s="176" t="s">
        <v>94</v>
      </c>
      <c r="B12" s="177">
        <v>5240.86647</v>
      </c>
      <c r="C12" s="177">
        <v>10719.25023</v>
      </c>
      <c r="D12" s="55">
        <f t="shared" si="0"/>
        <v>104.5320233087335</v>
      </c>
      <c r="E12" s="55">
        <f t="shared" si="1"/>
        <v>4.633839697329607</v>
      </c>
    </row>
    <row r="13" spans="1:5" ht="15" customHeight="1">
      <c r="A13" s="176" t="s">
        <v>88</v>
      </c>
      <c r="B13" s="177">
        <v>4723.02441</v>
      </c>
      <c r="C13" s="177">
        <v>5898.16473</v>
      </c>
      <c r="D13" s="55">
        <f t="shared" si="0"/>
        <v>24.88109774558629</v>
      </c>
      <c r="E13" s="55">
        <f aca="true" t="shared" si="2" ref="E13:E26">C13/$C$47*100</f>
        <v>2.5497258932132763</v>
      </c>
    </row>
    <row r="14" spans="1:5" ht="15" customHeight="1">
      <c r="A14" s="176" t="s">
        <v>90</v>
      </c>
      <c r="B14" s="177">
        <v>7455.78713</v>
      </c>
      <c r="C14" s="177">
        <v>5828.4376600000005</v>
      </c>
      <c r="D14" s="55">
        <f t="shared" si="0"/>
        <v>-21.82666218368816</v>
      </c>
      <c r="E14" s="55">
        <f t="shared" si="2"/>
        <v>2.5195834804500956</v>
      </c>
    </row>
    <row r="15" spans="1:5" ht="15" customHeight="1">
      <c r="A15" s="176" t="s">
        <v>87</v>
      </c>
      <c r="B15" s="177">
        <v>3494.1855</v>
      </c>
      <c r="C15" s="177">
        <v>5253.81247</v>
      </c>
      <c r="D15" s="55">
        <f t="shared" si="0"/>
        <v>50.358716502028855</v>
      </c>
      <c r="E15" s="55">
        <f t="shared" si="2"/>
        <v>2.2711779521366124</v>
      </c>
    </row>
    <row r="16" spans="1:5" ht="15" customHeight="1">
      <c r="A16" s="176" t="s">
        <v>222</v>
      </c>
      <c r="B16" s="177">
        <v>3286.4197400000003</v>
      </c>
      <c r="C16" s="177">
        <v>4018.42814</v>
      </c>
      <c r="D16" s="55">
        <f t="shared" si="0"/>
        <v>22.27373427351673</v>
      </c>
      <c r="E16" s="55">
        <f t="shared" si="2"/>
        <v>1.7371319296086978</v>
      </c>
    </row>
    <row r="17" spans="1:5" ht="15" customHeight="1">
      <c r="A17" s="176" t="s">
        <v>226</v>
      </c>
      <c r="B17" s="177">
        <v>2282.9521099999997</v>
      </c>
      <c r="C17" s="177">
        <v>3677.39052</v>
      </c>
      <c r="D17" s="55">
        <f t="shared" si="0"/>
        <v>61.08049327412306</v>
      </c>
      <c r="E17" s="55">
        <f t="shared" si="2"/>
        <v>1.5897042991373072</v>
      </c>
    </row>
    <row r="18" spans="1:5" ht="15" customHeight="1">
      <c r="A18" s="176" t="s">
        <v>89</v>
      </c>
      <c r="B18" s="177">
        <v>2441.738</v>
      </c>
      <c r="C18" s="177">
        <v>2916.0079</v>
      </c>
      <c r="D18" s="55">
        <f t="shared" si="0"/>
        <v>19.423455751599896</v>
      </c>
      <c r="E18" s="55">
        <f t="shared" si="2"/>
        <v>1.2605651398014563</v>
      </c>
    </row>
    <row r="19" spans="1:5" ht="15" customHeight="1">
      <c r="A19" s="176" t="s">
        <v>91</v>
      </c>
      <c r="B19" s="177">
        <v>409.44483</v>
      </c>
      <c r="C19" s="177">
        <v>2753.80685</v>
      </c>
      <c r="D19" s="55">
        <f t="shared" si="0"/>
        <v>572.5709175519446</v>
      </c>
      <c r="E19" s="55">
        <f t="shared" si="2"/>
        <v>1.190447020687584</v>
      </c>
    </row>
    <row r="20" spans="1:5" ht="15" customHeight="1">
      <c r="A20" s="176" t="s">
        <v>224</v>
      </c>
      <c r="B20" s="177">
        <v>1028.26521</v>
      </c>
      <c r="C20" s="177">
        <v>1715.90068</v>
      </c>
      <c r="D20" s="55">
        <f t="shared" si="0"/>
        <v>66.87335750666892</v>
      </c>
      <c r="E20" s="55">
        <f t="shared" si="2"/>
        <v>0.7417691085712127</v>
      </c>
    </row>
    <row r="21" spans="1:5" ht="15" customHeight="1">
      <c r="A21" s="176" t="s">
        <v>221</v>
      </c>
      <c r="B21" s="177">
        <v>994.48325</v>
      </c>
      <c r="C21" s="177">
        <v>1057.7257299999999</v>
      </c>
      <c r="D21" s="55">
        <f t="shared" si="0"/>
        <v>6.359330838402744</v>
      </c>
      <c r="E21" s="55">
        <f t="shared" si="2"/>
        <v>0.4572457374717837</v>
      </c>
    </row>
    <row r="22" spans="1:5" ht="15" customHeight="1">
      <c r="A22" s="176" t="s">
        <v>285</v>
      </c>
      <c r="B22" s="177">
        <v>0</v>
      </c>
      <c r="C22" s="177">
        <v>860.29976</v>
      </c>
      <c r="D22" s="55"/>
      <c r="E22" s="55">
        <f t="shared" si="2"/>
        <v>0.37190018834844696</v>
      </c>
    </row>
    <row r="23" spans="1:5" ht="15" customHeight="1">
      <c r="A23" s="176" t="s">
        <v>93</v>
      </c>
      <c r="B23" s="177">
        <v>486.16785</v>
      </c>
      <c r="C23" s="177">
        <v>644.3420500000001</v>
      </c>
      <c r="D23" s="55">
        <f>(C23/B23-1)*100</f>
        <v>32.534895098472695</v>
      </c>
      <c r="E23" s="55">
        <f t="shared" si="2"/>
        <v>0.27854352738146115</v>
      </c>
    </row>
    <row r="24" spans="1:5" ht="15" customHeight="1">
      <c r="A24" s="176" t="s">
        <v>219</v>
      </c>
      <c r="B24" s="177">
        <v>394.45673999999997</v>
      </c>
      <c r="C24" s="177">
        <v>370.12210999999996</v>
      </c>
      <c r="D24" s="55">
        <f>(C24/B24-1)*100</f>
        <v>-6.1691505131842845</v>
      </c>
      <c r="E24" s="55">
        <f t="shared" si="2"/>
        <v>0.16000060539471103</v>
      </c>
    </row>
    <row r="25" spans="1:5" ht="15" customHeight="1">
      <c r="A25" s="176" t="s">
        <v>223</v>
      </c>
      <c r="B25" s="177">
        <v>331.61964</v>
      </c>
      <c r="C25" s="177">
        <v>294.5988</v>
      </c>
      <c r="D25" s="55">
        <f>(C25/B25-1)*100</f>
        <v>-11.163645193028982</v>
      </c>
      <c r="E25" s="55">
        <f t="shared" si="2"/>
        <v>0.1273525279226237</v>
      </c>
    </row>
    <row r="26" spans="1:5" ht="15" customHeight="1">
      <c r="A26" s="176" t="s">
        <v>308</v>
      </c>
      <c r="B26" s="177">
        <v>43.2</v>
      </c>
      <c r="C26" s="177">
        <v>282.83444000000003</v>
      </c>
      <c r="D26" s="55">
        <f>(C26/B26-1)*100</f>
        <v>554.7093518518519</v>
      </c>
      <c r="E26" s="55">
        <f t="shared" si="2"/>
        <v>0.122266896258843</v>
      </c>
    </row>
    <row r="27" spans="1:5" ht="15" customHeight="1">
      <c r="A27" s="176" t="s">
        <v>237</v>
      </c>
      <c r="B27" s="177">
        <v>417.66817</v>
      </c>
      <c r="C27" s="177">
        <v>281.83075</v>
      </c>
      <c r="D27" s="55">
        <f aca="true" t="shared" si="3" ref="D27:D41">(C27/B27-1)*100</f>
        <v>-32.52280871678585</v>
      </c>
      <c r="E27" s="55">
        <f aca="true" t="shared" si="4" ref="E27:E43">C27/$C$47*100</f>
        <v>0.12183300970278554</v>
      </c>
    </row>
    <row r="28" spans="1:5" ht="15" customHeight="1">
      <c r="A28" s="176" t="s">
        <v>225</v>
      </c>
      <c r="B28" s="177">
        <v>81.58763</v>
      </c>
      <c r="C28" s="177">
        <v>135.56441</v>
      </c>
      <c r="D28" s="55">
        <f t="shared" si="3"/>
        <v>66.15804381129836</v>
      </c>
      <c r="E28" s="55">
        <f t="shared" si="4"/>
        <v>0.05860332869597232</v>
      </c>
    </row>
    <row r="29" spans="1:5" ht="15" customHeight="1">
      <c r="A29" s="176" t="s">
        <v>252</v>
      </c>
      <c r="B29" s="177">
        <v>53.23912</v>
      </c>
      <c r="C29" s="177">
        <v>77.18796</v>
      </c>
      <c r="D29" s="55">
        <f t="shared" si="3"/>
        <v>44.983538420620036</v>
      </c>
      <c r="E29" s="55">
        <f t="shared" si="4"/>
        <v>0.033367691352409995</v>
      </c>
    </row>
    <row r="30" spans="1:5" ht="15" customHeight="1">
      <c r="A30" s="176" t="s">
        <v>255</v>
      </c>
      <c r="B30" s="177">
        <v>26.65174</v>
      </c>
      <c r="C30" s="177">
        <v>28.080209999999997</v>
      </c>
      <c r="D30" s="55">
        <f t="shared" si="3"/>
        <v>5.359762627130515</v>
      </c>
      <c r="E30" s="55">
        <f t="shared" si="4"/>
        <v>0.012138833315336441</v>
      </c>
    </row>
    <row r="31" spans="1:5" ht="15" customHeight="1">
      <c r="A31" s="176" t="s">
        <v>297</v>
      </c>
      <c r="B31" s="177">
        <v>29.93311</v>
      </c>
      <c r="C31" s="177">
        <v>27.85622</v>
      </c>
      <c r="D31" s="55">
        <f t="shared" si="3"/>
        <v>-6.9384370685171</v>
      </c>
      <c r="E31" s="55">
        <f t="shared" si="4"/>
        <v>0.012042004364473814</v>
      </c>
    </row>
    <row r="32" spans="1:5" ht="15" customHeight="1">
      <c r="A32" s="176" t="s">
        <v>286</v>
      </c>
      <c r="B32" s="177">
        <v>0</v>
      </c>
      <c r="C32" s="177">
        <v>19.30166</v>
      </c>
      <c r="D32" s="55"/>
      <c r="E32" s="55">
        <f t="shared" si="4"/>
        <v>0.00834394163894418</v>
      </c>
    </row>
    <row r="33" spans="1:5" ht="15" customHeight="1">
      <c r="A33" s="176" t="s">
        <v>95</v>
      </c>
      <c r="B33" s="177">
        <v>5.2302</v>
      </c>
      <c r="C33" s="177">
        <v>9.62602</v>
      </c>
      <c r="D33" s="55">
        <f t="shared" si="3"/>
        <v>84.04688157240643</v>
      </c>
      <c r="E33" s="55">
        <f t="shared" si="4"/>
        <v>0.004161245669818526</v>
      </c>
    </row>
    <row r="34" spans="1:5" ht="15" customHeight="1">
      <c r="A34" s="176" t="s">
        <v>230</v>
      </c>
      <c r="B34" s="177">
        <v>0.05898</v>
      </c>
      <c r="C34" s="177">
        <v>5.96688</v>
      </c>
      <c r="D34" s="55"/>
      <c r="E34" s="55">
        <f t="shared" si="4"/>
        <v>0.002579430913537139</v>
      </c>
    </row>
    <row r="35" spans="1:5" ht="15" customHeight="1">
      <c r="A35" s="176" t="s">
        <v>274</v>
      </c>
      <c r="B35" s="177">
        <v>0</v>
      </c>
      <c r="C35" s="177">
        <v>4.425680000000001</v>
      </c>
      <c r="D35" s="55"/>
      <c r="E35" s="55">
        <f t="shared" si="4"/>
        <v>0.0019131834066418373</v>
      </c>
    </row>
    <row r="36" spans="1:5" ht="15" customHeight="1">
      <c r="A36" s="176" t="s">
        <v>326</v>
      </c>
      <c r="B36" s="177">
        <v>0</v>
      </c>
      <c r="C36" s="177">
        <v>3.59708</v>
      </c>
      <c r="D36" s="55"/>
      <c r="E36" s="55">
        <f t="shared" si="4"/>
        <v>0.001554986751948451</v>
      </c>
    </row>
    <row r="37" spans="1:5" ht="15" customHeight="1">
      <c r="A37" s="176" t="s">
        <v>289</v>
      </c>
      <c r="B37" s="177">
        <v>2.0623899999999997</v>
      </c>
      <c r="C37" s="177">
        <v>3.33139</v>
      </c>
      <c r="D37" s="55">
        <f t="shared" si="3"/>
        <v>61.53055435683843</v>
      </c>
      <c r="E37" s="55">
        <f t="shared" si="4"/>
        <v>0.0014401312496729428</v>
      </c>
    </row>
    <row r="38" spans="1:5" ht="15" customHeight="1">
      <c r="A38" s="176" t="s">
        <v>254</v>
      </c>
      <c r="B38" s="177">
        <v>0.51724</v>
      </c>
      <c r="C38" s="177">
        <v>2.7260500000000003</v>
      </c>
      <c r="D38" s="55">
        <f t="shared" si="3"/>
        <v>427.0377387673034</v>
      </c>
      <c r="E38" s="55">
        <f t="shared" si="4"/>
        <v>0.0011784479731196066</v>
      </c>
    </row>
    <row r="39" spans="1:5" ht="15" customHeight="1">
      <c r="A39" s="176" t="s">
        <v>92</v>
      </c>
      <c r="B39" s="177">
        <v>0.46088999999999997</v>
      </c>
      <c r="C39" s="177">
        <v>1.56981</v>
      </c>
      <c r="D39" s="55">
        <f t="shared" si="3"/>
        <v>240.6040486884072</v>
      </c>
      <c r="E39" s="55">
        <f t="shared" si="4"/>
        <v>0.0006786153638718619</v>
      </c>
    </row>
    <row r="40" spans="1:5" ht="15" customHeight="1">
      <c r="A40" s="176" t="s">
        <v>309</v>
      </c>
      <c r="B40" s="177">
        <v>0</v>
      </c>
      <c r="C40" s="177">
        <v>0.9216599999999999</v>
      </c>
      <c r="D40" s="55"/>
      <c r="E40" s="55">
        <f t="shared" si="4"/>
        <v>0.0003984256924507681</v>
      </c>
    </row>
    <row r="41" spans="1:5" ht="15" customHeight="1">
      <c r="A41" s="176" t="s">
        <v>96</v>
      </c>
      <c r="B41" s="177">
        <v>0.06872</v>
      </c>
      <c r="C41" s="177">
        <v>0.17918</v>
      </c>
      <c r="D41" s="55">
        <f t="shared" si="3"/>
        <v>160.73923166472645</v>
      </c>
      <c r="E41" s="55">
        <f t="shared" si="4"/>
        <v>7.745797319329105E-05</v>
      </c>
    </row>
    <row r="42" spans="1:5" ht="15" customHeight="1">
      <c r="A42" s="176" t="s">
        <v>287</v>
      </c>
      <c r="B42" s="177">
        <v>0</v>
      </c>
      <c r="C42" s="177">
        <v>0.15955000000000003</v>
      </c>
      <c r="D42" s="55"/>
      <c r="E42" s="55">
        <f t="shared" si="4"/>
        <v>6.897209299581198E-05</v>
      </c>
    </row>
    <row r="43" spans="1:5" ht="15" customHeight="1">
      <c r="A43" s="176" t="s">
        <v>325</v>
      </c>
      <c r="B43" s="177">
        <v>0</v>
      </c>
      <c r="C43" s="177">
        <v>0.07171</v>
      </c>
      <c r="D43" s="55"/>
      <c r="E43" s="55">
        <f t="shared" si="4"/>
        <v>3.0999616350546385E-05</v>
      </c>
    </row>
    <row r="44" spans="1:5" ht="15" customHeight="1">
      <c r="A44" s="176" t="s">
        <v>228</v>
      </c>
      <c r="B44" s="177">
        <v>0.16175</v>
      </c>
      <c r="C44" s="177">
        <v>0</v>
      </c>
      <c r="D44" s="55"/>
      <c r="E44" s="55"/>
    </row>
    <row r="45" spans="1:5" ht="15" customHeight="1">
      <c r="A45" s="176" t="s">
        <v>293</v>
      </c>
      <c r="B45" s="177">
        <v>0.35416000000000003</v>
      </c>
      <c r="C45" s="177">
        <v>0</v>
      </c>
      <c r="D45" s="55"/>
      <c r="E45" s="55"/>
    </row>
    <row r="46" spans="1:5" ht="15" customHeight="1">
      <c r="A46" s="176" t="s">
        <v>288</v>
      </c>
      <c r="B46" s="177">
        <v>0.30949</v>
      </c>
      <c r="C46" s="177">
        <v>0</v>
      </c>
      <c r="D46" s="55"/>
      <c r="E46" s="55"/>
    </row>
    <row r="47" spans="1:5" ht="15" customHeight="1">
      <c r="A47" s="24" t="s">
        <v>77</v>
      </c>
      <c r="B47" s="28">
        <f>SUM(B7:B46)</f>
        <v>136278.37650999997</v>
      </c>
      <c r="C47" s="28">
        <f>SUM(C7:C46)</f>
        <v>231325.44347999993</v>
      </c>
      <c r="D47" s="55">
        <f>(C47/B47-1)*100</f>
        <v>69.74478960205803</v>
      </c>
      <c r="E47" s="55">
        <f>C47/$C$47*100</f>
        <v>100</v>
      </c>
    </row>
    <row r="48" spans="1:5" ht="15" customHeight="1">
      <c r="A48" s="47" t="s">
        <v>193</v>
      </c>
      <c r="B48" s="53"/>
      <c r="C48" s="53"/>
      <c r="D48" s="53"/>
      <c r="E48" s="54"/>
    </row>
    <row r="49" spans="1:5" ht="15" customHeight="1">
      <c r="A49" s="47" t="s">
        <v>212</v>
      </c>
      <c r="B49" s="53"/>
      <c r="C49" s="53"/>
      <c r="D49" s="53"/>
      <c r="E49" s="54"/>
    </row>
    <row r="50" ht="15" customHeight="1"/>
    <row r="51" ht="15" customHeight="1"/>
    <row r="52" ht="15" customHeight="1">
      <c r="B52" s="29"/>
    </row>
    <row r="53" ht="15" customHeight="1">
      <c r="C53" s="145"/>
    </row>
    <row r="54" ht="15" customHeight="1"/>
    <row r="55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47:C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E11" sqref="E11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324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48.64131</v>
      </c>
      <c r="D7" s="158">
        <v>390.53614</v>
      </c>
      <c r="E7" s="118">
        <f aca="true" t="shared" si="0" ref="E7:E42">(D7/C7-1)*100</f>
        <v>702.8898481558166</v>
      </c>
      <c r="F7" s="158">
        <v>28.170990000000003</v>
      </c>
      <c r="G7" s="158">
        <v>408.31548</v>
      </c>
      <c r="H7" s="118">
        <f aca="true" t="shared" si="1" ref="H7:H42">(G7/F7-1)*100</f>
        <v>1349.4182845544296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52.66286</v>
      </c>
      <c r="D8" s="144">
        <v>261.7684957</v>
      </c>
      <c r="E8" s="60">
        <f t="shared" si="0"/>
        <v>397.0647163864629</v>
      </c>
      <c r="F8" s="144">
        <v>35.43796</v>
      </c>
      <c r="G8" s="144">
        <v>149.17421</v>
      </c>
      <c r="H8" s="60">
        <f t="shared" si="1"/>
        <v>320.94468756102214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44.0049683</v>
      </c>
      <c r="D9" s="144">
        <v>41.018386899999996</v>
      </c>
      <c r="E9" s="60">
        <f t="shared" si="0"/>
        <v>-6.786918648910845</v>
      </c>
      <c r="F9" s="144">
        <v>17.87409</v>
      </c>
      <c r="G9" s="144">
        <v>86.41292</v>
      </c>
      <c r="H9" s="60">
        <f t="shared" si="1"/>
        <v>383.4535352568998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8339.4739155</v>
      </c>
      <c r="D10" s="144">
        <v>9972.250800000002</v>
      </c>
      <c r="E10" s="60">
        <f t="shared" si="0"/>
        <v>19.57889551600218</v>
      </c>
      <c r="F10" s="144">
        <v>17843.95677</v>
      </c>
      <c r="G10" s="144">
        <v>22383.52289</v>
      </c>
      <c r="H10" s="60">
        <f t="shared" si="1"/>
        <v>25.440355962036996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0.0105</v>
      </c>
      <c r="E11" s="60"/>
      <c r="F11" s="144">
        <v>90.78253</v>
      </c>
      <c r="G11" s="144">
        <v>2.77577</v>
      </c>
      <c r="H11" s="60">
        <f t="shared" si="1"/>
        <v>-96.9423962958512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0.294177</v>
      </c>
      <c r="D14" s="144">
        <v>1.5503923</v>
      </c>
      <c r="E14" s="60">
        <f t="shared" si="0"/>
        <v>427.02702794576044</v>
      </c>
      <c r="F14" s="144">
        <v>8.12774</v>
      </c>
      <c r="G14" s="144">
        <v>25.51768</v>
      </c>
      <c r="H14" s="60">
        <f t="shared" si="1"/>
        <v>213.95787758958824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4967.2107908</v>
      </c>
      <c r="D15" s="144">
        <v>8165.9134195999995</v>
      </c>
      <c r="E15" s="60">
        <f t="shared" si="0"/>
        <v>64.39635367849628</v>
      </c>
      <c r="F15" s="144">
        <v>12565.95479</v>
      </c>
      <c r="G15" s="144">
        <v>23238.37126</v>
      </c>
      <c r="H15" s="60">
        <f t="shared" si="1"/>
        <v>84.93120219160045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4022911</v>
      </c>
      <c r="B17" s="165" t="s">
        <v>327</v>
      </c>
      <c r="C17" s="144">
        <v>0</v>
      </c>
      <c r="D17" s="144">
        <v>14.36364</v>
      </c>
      <c r="E17" s="60"/>
      <c r="F17" s="144">
        <v>0</v>
      </c>
      <c r="G17" s="144">
        <v>15.551200000000001</v>
      </c>
      <c r="H17" s="60"/>
      <c r="J17" s="29"/>
      <c r="K17" s="29"/>
      <c r="L17" s="29"/>
      <c r="M17" s="29"/>
      <c r="N17" s="29"/>
    </row>
    <row r="18" spans="1:14" ht="15" customHeight="1">
      <c r="A18" s="164">
        <v>4022916</v>
      </c>
      <c r="B18" s="165" t="s">
        <v>239</v>
      </c>
      <c r="C18" s="144">
        <v>0.054</v>
      </c>
      <c r="D18" s="144">
        <v>0</v>
      </c>
      <c r="E18" s="60"/>
      <c r="F18" s="144">
        <v>0.5767100000000001</v>
      </c>
      <c r="G18" s="144">
        <v>0</v>
      </c>
      <c r="H18" s="60"/>
      <c r="J18" s="29"/>
      <c r="K18" s="29"/>
      <c r="L18" s="29"/>
      <c r="M18" s="29"/>
      <c r="N18" s="29"/>
    </row>
    <row r="19" spans="1:8" ht="15" customHeight="1">
      <c r="A19" s="164">
        <v>4022917</v>
      </c>
      <c r="B19" s="165" t="s">
        <v>250</v>
      </c>
      <c r="C19" s="144">
        <v>0.054</v>
      </c>
      <c r="D19" s="144">
        <v>0</v>
      </c>
      <c r="E19" s="60"/>
      <c r="F19" s="144">
        <v>0.65413</v>
      </c>
      <c r="G19" s="144">
        <v>0</v>
      </c>
      <c r="H19" s="60"/>
    </row>
    <row r="20" spans="1:8" ht="15" customHeight="1">
      <c r="A20" s="164">
        <v>4022918</v>
      </c>
      <c r="B20" s="208" t="s">
        <v>299</v>
      </c>
      <c r="C20" s="144">
        <v>0.400128</v>
      </c>
      <c r="D20" s="144">
        <v>178.4481923</v>
      </c>
      <c r="E20" s="60"/>
      <c r="F20" s="144">
        <v>0.38097000000000003</v>
      </c>
      <c r="G20" s="144">
        <v>584.6256500000001</v>
      </c>
      <c r="H20" s="60"/>
    </row>
    <row r="21" spans="1:14" ht="15" customHeight="1">
      <c r="A21" s="59">
        <v>4029110</v>
      </c>
      <c r="B21" s="10" t="s">
        <v>245</v>
      </c>
      <c r="C21" s="144">
        <v>1608.912675</v>
      </c>
      <c r="D21" s="144">
        <v>1976.3874051999999</v>
      </c>
      <c r="E21" s="60">
        <f t="shared" si="0"/>
        <v>22.839942522051416</v>
      </c>
      <c r="F21" s="144">
        <v>1807.0371100000002</v>
      </c>
      <c r="G21" s="144">
        <v>2220.60231</v>
      </c>
      <c r="H21" s="60">
        <f t="shared" si="1"/>
        <v>22.8863700535735</v>
      </c>
      <c r="J21" s="29"/>
      <c r="K21" s="29"/>
      <c r="L21" s="29"/>
      <c r="M21" s="29"/>
      <c r="N21" s="29"/>
    </row>
    <row r="22" spans="1:8" ht="15" customHeight="1">
      <c r="A22" s="59">
        <v>4029910</v>
      </c>
      <c r="B22" s="10" t="s">
        <v>81</v>
      </c>
      <c r="C22" s="144">
        <v>218.6564177</v>
      </c>
      <c r="D22" s="144">
        <v>729.0136221</v>
      </c>
      <c r="E22" s="60">
        <f t="shared" si="0"/>
        <v>233.40600279120008</v>
      </c>
      <c r="F22" s="144">
        <v>303.82394</v>
      </c>
      <c r="G22" s="144">
        <v>1065.5388799999998</v>
      </c>
      <c r="H22" s="60">
        <f t="shared" si="1"/>
        <v>250.7093219843044</v>
      </c>
    </row>
    <row r="23" spans="1:10" ht="15" customHeight="1">
      <c r="A23" s="59">
        <v>4029990</v>
      </c>
      <c r="B23" s="10" t="s">
        <v>188</v>
      </c>
      <c r="C23" s="144">
        <v>69.52377349999999</v>
      </c>
      <c r="D23" s="144">
        <v>97.4977314</v>
      </c>
      <c r="E23" s="60">
        <f t="shared" si="0"/>
        <v>40.23653563625975</v>
      </c>
      <c r="F23" s="144">
        <v>102.43799</v>
      </c>
      <c r="G23" s="144">
        <v>184.96448</v>
      </c>
      <c r="H23" s="60">
        <f t="shared" si="1"/>
        <v>80.56238705972267</v>
      </c>
      <c r="J23" s="29"/>
    </row>
    <row r="24" spans="1:10" ht="15" customHeight="1">
      <c r="A24" s="59">
        <v>4031000</v>
      </c>
      <c r="B24" s="10" t="s">
        <v>79</v>
      </c>
      <c r="C24" s="144">
        <v>93.3468343</v>
      </c>
      <c r="D24" s="144">
        <v>105.6530377</v>
      </c>
      <c r="E24" s="60">
        <f t="shared" si="0"/>
        <v>13.183310920271897</v>
      </c>
      <c r="F24" s="144">
        <v>94.64464</v>
      </c>
      <c r="G24" s="144">
        <v>128.56342999999998</v>
      </c>
      <c r="H24" s="60">
        <f t="shared" si="1"/>
        <v>35.8380464017825</v>
      </c>
      <c r="J24" s="29"/>
    </row>
    <row r="25" spans="1:14" ht="15" customHeight="1">
      <c r="A25" s="59">
        <v>4039000</v>
      </c>
      <c r="B25" s="10" t="s">
        <v>182</v>
      </c>
      <c r="C25" s="144">
        <v>40.1744</v>
      </c>
      <c r="D25" s="144">
        <v>164.6001138</v>
      </c>
      <c r="E25" s="60">
        <f t="shared" si="0"/>
        <v>309.7139317575372</v>
      </c>
      <c r="F25" s="144">
        <v>88.08611</v>
      </c>
      <c r="G25" s="144">
        <v>352.5552</v>
      </c>
      <c r="H25" s="60">
        <f t="shared" si="1"/>
        <v>300.2392658729055</v>
      </c>
      <c r="J25" s="29"/>
      <c r="K25" s="29"/>
      <c r="L25" s="29"/>
      <c r="M25" s="29"/>
      <c r="N25" s="29"/>
    </row>
    <row r="26" spans="1:14" ht="15" customHeight="1">
      <c r="A26" s="59">
        <v>4041000</v>
      </c>
      <c r="B26" s="10" t="s">
        <v>102</v>
      </c>
      <c r="C26" s="144">
        <v>1862.1829173</v>
      </c>
      <c r="D26" s="144">
        <v>2951.016</v>
      </c>
      <c r="E26" s="60">
        <f t="shared" si="0"/>
        <v>58.47079105841606</v>
      </c>
      <c r="F26" s="144">
        <v>1923.27767</v>
      </c>
      <c r="G26" s="144">
        <v>4544.11471</v>
      </c>
      <c r="H26" s="60">
        <f t="shared" si="1"/>
        <v>136.26930114568427</v>
      </c>
      <c r="J26" s="29"/>
      <c r="K26" s="29"/>
      <c r="L26" s="29"/>
      <c r="M26" s="29"/>
      <c r="N26" s="29"/>
    </row>
    <row r="27" spans="1:10" ht="15" customHeight="1">
      <c r="A27" s="137">
        <v>4049000</v>
      </c>
      <c r="B27" s="10" t="s">
        <v>176</v>
      </c>
      <c r="C27" s="144">
        <v>621.0505713</v>
      </c>
      <c r="D27" s="144">
        <v>585.36175</v>
      </c>
      <c r="E27" s="60">
        <f t="shared" si="0"/>
        <v>-5.746524188085866</v>
      </c>
      <c r="F27" s="144">
        <v>2774.35068</v>
      </c>
      <c r="G27" s="144">
        <v>2832.2442</v>
      </c>
      <c r="H27" s="60">
        <f t="shared" si="1"/>
        <v>2.086741247865609</v>
      </c>
      <c r="J27" s="29"/>
    </row>
    <row r="28" spans="1:8" ht="15" customHeight="1">
      <c r="A28" s="59">
        <v>4051000</v>
      </c>
      <c r="B28" s="10" t="s">
        <v>103</v>
      </c>
      <c r="C28" s="144">
        <v>4549.2799078</v>
      </c>
      <c r="D28" s="144">
        <v>4828.0947292</v>
      </c>
      <c r="E28" s="60">
        <f t="shared" si="0"/>
        <v>6.128768223778813</v>
      </c>
      <c r="F28" s="144">
        <v>13869.00403</v>
      </c>
      <c r="G28" s="144">
        <v>21958.948350000002</v>
      </c>
      <c r="H28" s="60">
        <f t="shared" si="1"/>
        <v>58.331112331503164</v>
      </c>
    </row>
    <row r="29" spans="1:8" ht="15" customHeight="1">
      <c r="A29" s="59">
        <v>4052000</v>
      </c>
      <c r="B29" s="10" t="s">
        <v>262</v>
      </c>
      <c r="C29" s="144">
        <v>1.7911885</v>
      </c>
      <c r="D29" s="144">
        <v>56.86795</v>
      </c>
      <c r="E29" s="60">
        <f t="shared" si="0"/>
        <v>3074.8724380488147</v>
      </c>
      <c r="F29" s="144">
        <v>9.322709999999999</v>
      </c>
      <c r="G29" s="144">
        <v>306.55685</v>
      </c>
      <c r="H29" s="60">
        <f t="shared" si="1"/>
        <v>3188.2804463509005</v>
      </c>
    </row>
    <row r="30" spans="1:8" ht="15" customHeight="1">
      <c r="A30" s="59">
        <v>4059000</v>
      </c>
      <c r="B30" s="10" t="s">
        <v>290</v>
      </c>
      <c r="C30" s="144">
        <v>5.15175</v>
      </c>
      <c r="D30" s="144">
        <v>2.36664</v>
      </c>
      <c r="E30" s="60">
        <f t="shared" si="0"/>
        <v>-54.061435434561076</v>
      </c>
      <c r="F30" s="144">
        <v>22.86695</v>
      </c>
      <c r="G30" s="144">
        <v>19.30166</v>
      </c>
      <c r="H30" s="60">
        <f t="shared" si="1"/>
        <v>-15.591454041750218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190</v>
      </c>
      <c r="C32" s="178">
        <v>6424.4448302</v>
      </c>
      <c r="D32" s="178">
        <v>8136.0239628</v>
      </c>
      <c r="E32" s="60">
        <f t="shared" si="0"/>
        <v>26.64166597795683</v>
      </c>
      <c r="F32" s="178">
        <v>24513.88879</v>
      </c>
      <c r="G32" s="178">
        <v>32622.554399999997</v>
      </c>
      <c r="H32" s="60">
        <f t="shared" si="1"/>
        <v>33.07784284844999</v>
      </c>
    </row>
    <row r="33" spans="1:8" ht="15" customHeight="1">
      <c r="A33" s="59">
        <v>4062000</v>
      </c>
      <c r="B33" s="10" t="s">
        <v>104</v>
      </c>
      <c r="C33" s="178">
        <v>951.1485137</v>
      </c>
      <c r="D33" s="178">
        <v>646.5399150000001</v>
      </c>
      <c r="E33" s="60">
        <f t="shared" si="0"/>
        <v>-32.0253456019252</v>
      </c>
      <c r="F33" s="178">
        <v>4642.99888</v>
      </c>
      <c r="G33" s="178">
        <v>3872.60266</v>
      </c>
      <c r="H33" s="60">
        <f t="shared" si="1"/>
        <v>-16.592642813646343</v>
      </c>
    </row>
    <row r="34" spans="1:8" ht="15" customHeight="1">
      <c r="A34" s="59">
        <v>4063000</v>
      </c>
      <c r="B34" s="10" t="s">
        <v>183</v>
      </c>
      <c r="C34" s="178">
        <v>1452.842659</v>
      </c>
      <c r="D34" s="178">
        <v>1421.520074</v>
      </c>
      <c r="E34" s="60">
        <f t="shared" si="0"/>
        <v>-2.1559516308228055</v>
      </c>
      <c r="F34" s="178">
        <v>5967.13793</v>
      </c>
      <c r="G34" s="178">
        <v>6544.59509</v>
      </c>
      <c r="H34" s="60">
        <f t="shared" si="1"/>
        <v>9.677288622688174</v>
      </c>
    </row>
    <row r="35" spans="1:8" ht="15" customHeight="1">
      <c r="A35" s="59">
        <v>4064000</v>
      </c>
      <c r="B35" s="10" t="s">
        <v>105</v>
      </c>
      <c r="C35" s="178">
        <v>191.9057444</v>
      </c>
      <c r="D35" s="178">
        <v>199.3580728</v>
      </c>
      <c r="E35" s="60">
        <f t="shared" si="0"/>
        <v>3.8833274237308313</v>
      </c>
      <c r="F35" s="178">
        <v>1339.03818</v>
      </c>
      <c r="G35" s="178">
        <v>1688.25451</v>
      </c>
      <c r="H35" s="60">
        <f t="shared" si="1"/>
        <v>26.079639491683505</v>
      </c>
    </row>
    <row r="36" spans="1:8" ht="15" customHeight="1">
      <c r="A36" s="59">
        <v>4069000</v>
      </c>
      <c r="B36" s="10" t="s">
        <v>189</v>
      </c>
      <c r="C36" s="178">
        <v>12014.2665745</v>
      </c>
      <c r="D36" s="178">
        <v>23248.989929299998</v>
      </c>
      <c r="E36" s="60">
        <f t="shared" si="0"/>
        <v>93.511520533808</v>
      </c>
      <c r="F36" s="178">
        <v>35274.865979999995</v>
      </c>
      <c r="G36" s="178">
        <v>87704.87187999999</v>
      </c>
      <c r="H36" s="60">
        <f t="shared" si="1"/>
        <v>148.63275718673617</v>
      </c>
    </row>
    <row r="37" spans="1:8" ht="15" customHeight="1">
      <c r="A37" s="59"/>
      <c r="B37" s="10" t="s">
        <v>164</v>
      </c>
      <c r="C37" s="26">
        <f>SUM(C32:C36)</f>
        <v>21034.6083218</v>
      </c>
      <c r="D37" s="26">
        <f>SUM(D32:D36)</f>
        <v>33652.4319539</v>
      </c>
      <c r="E37" s="60">
        <f t="shared" si="0"/>
        <v>59.986016564059575</v>
      </c>
      <c r="F37" s="26">
        <f>SUM(F32:F36)</f>
        <v>71737.92976</v>
      </c>
      <c r="G37" s="26">
        <f>SUM(G32:G36)</f>
        <v>132432.87854</v>
      </c>
      <c r="H37" s="60">
        <f t="shared" si="1"/>
        <v>84.60649614932518</v>
      </c>
    </row>
    <row r="38" spans="1:11" ht="15" customHeight="1">
      <c r="A38" s="59"/>
      <c r="C38" s="26"/>
      <c r="D38" s="26"/>
      <c r="E38" s="60"/>
      <c r="F38" s="26"/>
      <c r="G38" s="26"/>
      <c r="H38" s="60"/>
      <c r="K38" s="29"/>
    </row>
    <row r="39" spans="1:8" ht="15" customHeight="1">
      <c r="A39" s="59">
        <v>19011010</v>
      </c>
      <c r="B39" s="10" t="s">
        <v>186</v>
      </c>
      <c r="C39" s="178">
        <v>2000.664735</v>
      </c>
      <c r="D39" s="178">
        <v>2576.9409803999997</v>
      </c>
      <c r="E39" s="60">
        <f t="shared" si="0"/>
        <v>28.804238677201432</v>
      </c>
      <c r="F39" s="178">
        <v>11222.411</v>
      </c>
      <c r="G39" s="178">
        <v>16498.30958</v>
      </c>
      <c r="H39" s="60">
        <f t="shared" si="1"/>
        <v>47.01216681513447</v>
      </c>
    </row>
    <row r="40" spans="1:8" ht="15" customHeight="1">
      <c r="A40" s="59">
        <v>19019011</v>
      </c>
      <c r="B40" s="10" t="s">
        <v>106</v>
      </c>
      <c r="C40" s="178">
        <v>780.5793898999999</v>
      </c>
      <c r="D40" s="178">
        <v>754.3443003</v>
      </c>
      <c r="E40" s="60">
        <f t="shared" si="0"/>
        <v>-3.3609764668986353</v>
      </c>
      <c r="F40" s="178">
        <v>1434.31834</v>
      </c>
      <c r="G40" s="178">
        <v>1600.00908</v>
      </c>
      <c r="H40" s="60">
        <f t="shared" si="1"/>
        <v>11.551880456328822</v>
      </c>
    </row>
    <row r="41" spans="1:8" ht="15" customHeight="1">
      <c r="A41" s="59">
        <v>22029931</v>
      </c>
      <c r="B41" s="10" t="s">
        <v>282</v>
      </c>
      <c r="C41" s="178">
        <v>29.8852756</v>
      </c>
      <c r="D41" s="178">
        <v>9.84399</v>
      </c>
      <c r="E41" s="60">
        <f t="shared" si="0"/>
        <v>-67.06073542115838</v>
      </c>
      <c r="F41" s="178">
        <v>136.50262</v>
      </c>
      <c r="G41" s="178">
        <v>47.1917</v>
      </c>
      <c r="H41" s="60">
        <f t="shared" si="1"/>
        <v>-65.42798958730609</v>
      </c>
    </row>
    <row r="42" spans="1:11" ht="15" customHeight="1">
      <c r="A42" s="59">
        <v>22029932</v>
      </c>
      <c r="B42" s="10" t="s">
        <v>283</v>
      </c>
      <c r="C42" s="178">
        <v>42.4025056</v>
      </c>
      <c r="D42" s="178">
        <v>58.52387</v>
      </c>
      <c r="E42" s="60">
        <f t="shared" si="0"/>
        <v>38.01983909177294</v>
      </c>
      <c r="F42" s="178">
        <v>145.22356</v>
      </c>
      <c r="G42" s="178">
        <v>186.57384</v>
      </c>
      <c r="H42" s="60">
        <f t="shared" si="1"/>
        <v>28.47353418412275</v>
      </c>
      <c r="J42" s="29"/>
      <c r="K42" s="29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136278.37651</v>
      </c>
      <c r="G43" s="28">
        <f>SUM(G7:G42)-G37</f>
        <v>231325.44348000002</v>
      </c>
      <c r="H43" s="69">
        <f>(G43/F43-1)*100</f>
        <v>69.74478960205805</v>
      </c>
    </row>
    <row r="44" spans="1:8" ht="12">
      <c r="A44" s="47" t="s">
        <v>193</v>
      </c>
      <c r="B44" s="53"/>
      <c r="C44" s="53"/>
      <c r="D44" s="53"/>
      <c r="E44" s="53"/>
      <c r="F44" s="53"/>
      <c r="G44" s="53"/>
      <c r="H44" s="54"/>
    </row>
    <row r="45" spans="1:8" ht="12">
      <c r="A45" s="11"/>
      <c r="B45" s="11"/>
      <c r="C45" s="11"/>
      <c r="D45" s="34"/>
      <c r="E45" s="11"/>
      <c r="F45" s="224"/>
      <c r="G45" s="224"/>
      <c r="H45" s="34"/>
    </row>
    <row r="46" spans="4:8" ht="12">
      <c r="D46" s="34"/>
      <c r="E46" s="11"/>
      <c r="F46" s="34"/>
      <c r="G46" s="34"/>
      <c r="H46" s="34"/>
    </row>
    <row r="47" spans="4:8" ht="12">
      <c r="D47" s="44"/>
      <c r="E47" s="44"/>
      <c r="F47" s="44"/>
      <c r="G47" s="44"/>
      <c r="H47" s="44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11"/>
      <c r="G79" s="11"/>
      <c r="H79" s="62"/>
    </row>
  </sheetData>
  <sheetProtection/>
  <mergeCells count="7">
    <mergeCell ref="F45:G45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5" sqref="A5:D5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328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8344.3616119</v>
      </c>
      <c r="C8" s="183">
        <v>23822.99691</v>
      </c>
      <c r="D8" s="52">
        <f aca="true" t="shared" si="0" ref="D8:D13">C8/B8*1000</f>
        <v>2854.9813656236715</v>
      </c>
      <c r="G8" s="29"/>
      <c r="H8" s="29"/>
      <c r="I8" s="29"/>
    </row>
    <row r="9" spans="1:33" ht="15" customHeight="1">
      <c r="A9" s="21" t="s">
        <v>306</v>
      </c>
      <c r="B9" s="178">
        <v>10007.275332300002</v>
      </c>
      <c r="C9" s="178">
        <v>22473.398540000002</v>
      </c>
      <c r="D9" s="52">
        <f t="shared" si="0"/>
        <v>2245.706028239644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3700.9778638000003</v>
      </c>
      <c r="C10" s="178">
        <v>7728.91411</v>
      </c>
      <c r="D10" s="52">
        <f t="shared" si="0"/>
        <v>2088.343782219841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33652.4319539</v>
      </c>
      <c r="C11" s="178">
        <v>132432.87854</v>
      </c>
      <c r="D11" s="52">
        <f t="shared" si="0"/>
        <v>3935.3137604265266</v>
      </c>
      <c r="G11" s="29"/>
      <c r="I11" s="29"/>
    </row>
    <row r="12" spans="1:4" ht="26.25" customHeight="1">
      <c r="A12" s="139" t="s">
        <v>186</v>
      </c>
      <c r="B12" s="182">
        <v>2576.9409803999997</v>
      </c>
      <c r="C12" s="182">
        <v>16498.30958</v>
      </c>
      <c r="D12" s="141">
        <f t="shared" si="0"/>
        <v>6402.284610119045</v>
      </c>
    </row>
    <row r="13" spans="1:7" ht="15" customHeight="1">
      <c r="A13" s="21" t="s">
        <v>113</v>
      </c>
      <c r="B13" s="178">
        <v>9312.9632185</v>
      </c>
      <c r="C13" s="178">
        <v>28368.9458</v>
      </c>
      <c r="D13" s="52">
        <f t="shared" si="0"/>
        <v>3046.178228605661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67594.9509608</v>
      </c>
      <c r="C15" s="26">
        <f>SUM(C8:C13)</f>
        <v>231325.44348000002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23822.99691</v>
      </c>
      <c r="AH21" s="66">
        <f aca="true" t="shared" si="2" ref="AH21:AH27">AG21/$AG$27*100</f>
        <v>10.298476705205017</v>
      </c>
    </row>
    <row r="22" spans="32:34" ht="17.25" customHeight="1">
      <c r="AF22" s="11" t="str">
        <f>A9</f>
        <v>Leche descremada en polvo</v>
      </c>
      <c r="AG22" s="44">
        <f t="shared" si="1"/>
        <v>22473.398540000002</v>
      </c>
      <c r="AH22" s="66">
        <f t="shared" si="2"/>
        <v>9.715056935335785</v>
      </c>
    </row>
    <row r="23" spans="32:34" ht="17.25" customHeight="1">
      <c r="AF23" s="11" t="str">
        <f>A10</f>
        <v>Suero y lactosuero</v>
      </c>
      <c r="AG23" s="44">
        <f t="shared" si="1"/>
        <v>7728.91411</v>
      </c>
      <c r="AH23" s="66">
        <f t="shared" si="2"/>
        <v>3.3411431071862308</v>
      </c>
    </row>
    <row r="24" spans="32:34" ht="17.25" customHeight="1">
      <c r="AF24" s="11" t="str">
        <f>A11</f>
        <v>Quesos</v>
      </c>
      <c r="AG24" s="44">
        <f t="shared" si="1"/>
        <v>132432.87854</v>
      </c>
      <c r="AH24" s="66">
        <f>AG24/$AG$27*100</f>
        <v>57.24959457451549</v>
      </c>
    </row>
    <row r="25" spans="32:34" ht="17.25" customHeight="1">
      <c r="AF25" s="11" t="str">
        <f>A12</f>
        <v>Preparaciones para la alimentación infantil</v>
      </c>
      <c r="AG25" s="44">
        <f t="shared" si="1"/>
        <v>16498.30958</v>
      </c>
      <c r="AH25" s="66">
        <f t="shared" si="2"/>
        <v>7.1320773589812285</v>
      </c>
    </row>
    <row r="26" spans="32:34" ht="17.25" customHeight="1">
      <c r="AF26" s="11" t="str">
        <f>A13</f>
        <v>Otros productos</v>
      </c>
      <c r="AG26" s="44">
        <f t="shared" si="1"/>
        <v>28368.9458</v>
      </c>
      <c r="AH26" s="66">
        <f t="shared" si="2"/>
        <v>12.263651318776239</v>
      </c>
    </row>
    <row r="27" spans="32:34" ht="17.25" customHeight="1">
      <c r="AF27" s="11"/>
      <c r="AG27" s="44">
        <f>SUM(AG21:AG26)</f>
        <v>231325.44348000002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>E14/C14*1000</f>
        <v>2369.722920509628</v>
      </c>
      <c r="H14" s="60">
        <f>+(C14/B14-1)*100</f>
        <v>7.129757157588812</v>
      </c>
      <c r="I14" s="60">
        <f>+(E14/D14-1)*100</f>
        <v>-1.0771431545993582</v>
      </c>
      <c r="J14" s="45">
        <f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3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3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331</v>
      </c>
      <c r="B19" s="26">
        <f>SUM(B7:B14)</f>
        <v>4967.621</v>
      </c>
      <c r="C19" s="26">
        <f>SUM(C7:C14)</f>
        <v>8344.360519599999</v>
      </c>
      <c r="D19" s="26">
        <f>SUM(D7:D14)</f>
        <v>12566.39844</v>
      </c>
      <c r="E19" s="26">
        <f>SUM(E7:E14)</f>
        <v>23822.99868</v>
      </c>
      <c r="F19" s="52">
        <f t="shared" si="3"/>
        <v>2529.661268442178</v>
      </c>
      <c r="G19" s="52">
        <f t="shared" si="3"/>
        <v>2854.9819514679834</v>
      </c>
      <c r="H19" s="60">
        <f>+(C19/B19-1)*100</f>
        <v>67.97498278552246</v>
      </c>
      <c r="I19" s="45">
        <f>+(E19/D19-1)*100</f>
        <v>89.57698018048836</v>
      </c>
      <c r="J19" s="45">
        <f>+(G19/F19-1)*100</f>
        <v>12.860246827676857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10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5" ref="H30:H36">+(C30/B30-1)*100</f>
        <v>-30.064802444679906</v>
      </c>
      <c r="I30" s="60">
        <f aca="true" t="shared" si="6" ref="I30:I36">+(E30/D30-1)*100</f>
        <v>-21.864305378808226</v>
      </c>
      <c r="J30" s="45">
        <f aca="true" t="shared" si="7" ref="J30:J36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8" ref="F31:G45">D31/B31*1000</f>
        <v>2374.829989971946</v>
      </c>
      <c r="G31" s="52">
        <f aca="true" t="shared" si="9" ref="G31:G37">E31/C31*1000</f>
        <v>2344.8184960277426</v>
      </c>
      <c r="H31" s="60">
        <f t="shared" si="5"/>
        <v>76.39293191343664</v>
      </c>
      <c r="I31" s="60">
        <f t="shared" si="6"/>
        <v>74.16379743632702</v>
      </c>
      <c r="J31" s="45">
        <f t="shared" si="7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8"/>
        <v>2162.436853902512</v>
      </c>
      <c r="G32" s="52">
        <f t="shared" si="9"/>
        <v>2383.508173283085</v>
      </c>
      <c r="H32" s="60">
        <f t="shared" si="5"/>
        <v>4.13675019236559</v>
      </c>
      <c r="I32" s="60">
        <f t="shared" si="6"/>
        <v>14.782910203690115</v>
      </c>
      <c r="J32" s="45">
        <f t="shared" si="7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8"/>
        <v>2138.9233286869335</v>
      </c>
      <c r="G33" s="52">
        <f t="shared" si="9"/>
        <v>2492.767841898005</v>
      </c>
      <c r="H33" s="60">
        <f t="shared" si="5"/>
        <v>-47.35675937115228</v>
      </c>
      <c r="I33" s="60">
        <f t="shared" si="6"/>
        <v>-38.6479283418497</v>
      </c>
      <c r="J33" s="45">
        <f t="shared" si="7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8"/>
        <v>2097.8940566879824</v>
      </c>
      <c r="G34" s="52">
        <f t="shared" si="9"/>
        <v>2163.426892573957</v>
      </c>
      <c r="H34" s="60">
        <f t="shared" si="5"/>
        <v>169.5372786770192</v>
      </c>
      <c r="I34" s="60">
        <f t="shared" si="6"/>
        <v>177.95693275458467</v>
      </c>
      <c r="J34" s="45">
        <f t="shared" si="7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8"/>
        <v>2093.6668199501214</v>
      </c>
      <c r="G35" s="52">
        <f t="shared" si="9"/>
        <v>2070.9249606168114</v>
      </c>
      <c r="H35" s="60">
        <f t="shared" si="5"/>
        <v>109.66222815962512</v>
      </c>
      <c r="I35" s="60">
        <f t="shared" si="6"/>
        <v>107.38483194028392</v>
      </c>
      <c r="J35" s="45">
        <f t="shared" si="7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>
        <v>1005.682</v>
      </c>
      <c r="D36" s="26">
        <v>2790.617</v>
      </c>
      <c r="E36" s="26">
        <v>2137.222</v>
      </c>
      <c r="F36" s="52">
        <f t="shared" si="8"/>
        <v>2118.414440292899</v>
      </c>
      <c r="G36" s="52">
        <f t="shared" si="9"/>
        <v>2125.146915227677</v>
      </c>
      <c r="H36" s="60">
        <f t="shared" si="5"/>
        <v>-23.656622490917123</v>
      </c>
      <c r="I36" s="60">
        <f t="shared" si="6"/>
        <v>-23.4139976929833</v>
      </c>
      <c r="J36" s="45">
        <f t="shared" si="7"/>
        <v>0.31780726220156374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>
        <v>1076.41864</v>
      </c>
      <c r="D37" s="26">
        <v>2385.495</v>
      </c>
      <c r="E37" s="26">
        <v>2433.6362599999998</v>
      </c>
      <c r="F37" s="52">
        <f t="shared" si="8"/>
        <v>2130.4845243709005</v>
      </c>
      <c r="G37" s="52">
        <f t="shared" si="9"/>
        <v>2260.8641002352015</v>
      </c>
      <c r="H37" s="60">
        <f>+(C37/B37-1)*100</f>
        <v>-3.865099098326674</v>
      </c>
      <c r="I37" s="60">
        <f>+(E37/D37-1)*100</f>
        <v>2.0180826201689817</v>
      </c>
      <c r="J37" s="45">
        <f>+(G37/F37-1)*100</f>
        <v>6.119714758444439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8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8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8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8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329</v>
      </c>
      <c r="B42" s="26">
        <f>SUM(B30:B37)</f>
        <v>8388.8478</v>
      </c>
      <c r="C42" s="26">
        <f>SUM(C30:C37)</f>
        <v>10007.27744</v>
      </c>
      <c r="D42" s="26">
        <f>SUM(D30:D37)</f>
        <v>17957.02365</v>
      </c>
      <c r="E42" s="26">
        <f>SUM(E30:E37)</f>
        <v>22473.4013</v>
      </c>
      <c r="F42" s="52">
        <f t="shared" si="8"/>
        <v>2140.5828402322427</v>
      </c>
      <c r="G42" s="52">
        <f t="shared" si="8"/>
        <v>2245.7058310556845</v>
      </c>
      <c r="H42" s="60">
        <f>+(C42/B42-1)*100</f>
        <v>19.292633250540092</v>
      </c>
      <c r="I42" s="60">
        <f>+(E42/D42-1)*100</f>
        <v>25.151036931446047</v>
      </c>
      <c r="J42" s="45">
        <f>+(G42/F42-1)*100</f>
        <v>4.910951767325034</v>
      </c>
      <c r="AK42" s="11"/>
      <c r="AM42" s="44"/>
      <c r="AN42" s="44"/>
    </row>
    <row r="43" spans="1:40" ht="14.25" customHeight="1">
      <c r="A43" s="21" t="s">
        <v>330</v>
      </c>
      <c r="B43" s="26">
        <f>B19+B42</f>
        <v>13356.468799999999</v>
      </c>
      <c r="C43" s="26">
        <f>C19+C42</f>
        <v>18351.637959599997</v>
      </c>
      <c r="D43" s="26">
        <f>D19+D42</f>
        <v>30523.42209</v>
      </c>
      <c r="E43" s="26">
        <f>E19+E42</f>
        <v>46296.39998</v>
      </c>
      <c r="F43" s="52">
        <f>D43/B43*1000</f>
        <v>2285.2913106793617</v>
      </c>
      <c r="G43" s="52">
        <f>E43/C43*1000</f>
        <v>2522.7393915419802</v>
      </c>
      <c r="H43" s="60">
        <f>+(C43/B43-1)*100</f>
        <v>37.398875663903006</v>
      </c>
      <c r="I43" s="60">
        <f>+(E43/D43-1)*100</f>
        <v>51.67499844379344</v>
      </c>
      <c r="J43" s="45">
        <f>+(G43/F43-1)*100</f>
        <v>10.39027627475777</v>
      </c>
      <c r="AK43" s="11"/>
      <c r="AM43" s="44"/>
      <c r="AN43" s="44"/>
    </row>
    <row r="44" spans="1:10" ht="14.25" customHeight="1">
      <c r="A44" s="21" t="s">
        <v>251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8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8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3" sqref="A33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2017-11-30T19:24:48Z</dcterms:modified>
  <cp:category/>
  <cp:version/>
  <cp:contentType/>
  <cp:contentStatus/>
</cp:coreProperties>
</file>