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870" windowWidth="12750" windowHeight="6690" activeTab="0"/>
  </bookViews>
  <sheets>
    <sheet name="Ficha" sheetId="1" r:id="rId1"/>
    <sheet name="Hoja1" sheetId="2" r:id="rId2"/>
  </sheets>
  <definedNames>
    <definedName name="_xlnm.Print_Area" localSheetId="0">'Ficha'!$A$1:$K$105</definedName>
  </definedNames>
  <calcPr fullCalcOnLoad="1"/>
</workbook>
</file>

<file path=xl/sharedStrings.xml><?xml version="1.0" encoding="utf-8"?>
<sst xmlns="http://schemas.openxmlformats.org/spreadsheetml/2006/main" count="183" uniqueCount="125">
  <si>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</si>
  <si>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</si>
  <si>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</si>
  <si>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</si>
  <si>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</si>
  <si>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</si>
  <si>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</si>
  <si>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</si>
  <si>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</si>
  <si>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</si>
  <si>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</si>
  <si>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</si>
  <si>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</si>
  <si>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</si>
  <si>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</si>
  <si>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-Herbicidas:</t>
  </si>
  <si>
    <t xml:space="preserve"> -Fungicidas:</t>
  </si>
  <si>
    <t>Agosto-septiembre</t>
  </si>
  <si>
    <t>Octubre-noviembre</t>
  </si>
  <si>
    <t>Septiembre-febrero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</si>
  <si>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</si>
  <si>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</si>
  <si>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</si>
  <si>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</si>
  <si>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</si>
  <si>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</si>
  <si>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</si>
  <si>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</si>
  <si>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</si>
  <si>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</si>
  <si>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</si>
  <si>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</si>
  <si>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</si>
  <si>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</si>
  <si>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</si>
  <si>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</si>
  <si>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</si>
  <si>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</si>
  <si>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</si>
  <si>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Enero-febrero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</si>
  <si>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</si>
  <si>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</si>
  <si>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</si>
  <si>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</si>
  <si>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</si>
  <si>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</si>
  <si>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</si>
  <si>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</si>
  <si>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</si>
  <si>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</si>
  <si>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</si>
  <si>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</si>
  <si>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Rendimiento (kg/ha)</t>
  </si>
  <si>
    <t>Régimen hídrico: por surco</t>
  </si>
  <si>
    <t>Riego. Arreglo acequias</t>
  </si>
  <si>
    <t>Aplicación fertilizantes</t>
  </si>
  <si>
    <t>Septiembre-octubre</t>
  </si>
  <si>
    <t>Aradura</t>
  </si>
  <si>
    <t>Rastraje</t>
  </si>
  <si>
    <t xml:space="preserve">Pulverizadora </t>
  </si>
  <si>
    <t>Acequiadora</t>
  </si>
  <si>
    <t>Melgadura</t>
  </si>
  <si>
    <t>Flete</t>
  </si>
  <si>
    <t xml:space="preserve"> -Almácigo:</t>
  </si>
  <si>
    <t>Plantas</t>
  </si>
  <si>
    <t>Treflan</t>
  </si>
  <si>
    <t>Dual gold 960 EC</t>
  </si>
  <si>
    <t>Sencor 480 SC</t>
  </si>
  <si>
    <t>Matrix</t>
  </si>
  <si>
    <t>Bravo 720</t>
  </si>
  <si>
    <t>Tattoo C</t>
  </si>
  <si>
    <t xml:space="preserve"> -Insecticidas:</t>
  </si>
  <si>
    <t>Bulldock 125 SC</t>
  </si>
  <si>
    <t>Engeo 247 SC</t>
  </si>
  <si>
    <t>Metomil 90 PS</t>
  </si>
  <si>
    <t xml:space="preserve"> -Fitorreguladores:</t>
  </si>
  <si>
    <t>Frutaliv</t>
  </si>
  <si>
    <t>Noviembre-enero</t>
  </si>
  <si>
    <t>Enero</t>
  </si>
  <si>
    <t>Desmalezar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</si>
  <si>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</si>
  <si>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(1) El precio del tomate industrial utilizado en el análisis de sensibilidad, corresponde al promedio de la región durante el periodo de cosecha en la temporada 2011/12 .</t>
  </si>
  <si>
    <t>Parámetros generales:</t>
  </si>
  <si>
    <t>Trasplante</t>
  </si>
  <si>
    <t>Trasplante con máquina</t>
  </si>
  <si>
    <t>ha</t>
  </si>
  <si>
    <t>Mezcla 1 (entregado por agroindustria)</t>
  </si>
  <si>
    <t>Mezcla 2 (entregado por agroindustria)</t>
  </si>
  <si>
    <t>Cosecha mecánica</t>
  </si>
  <si>
    <t>Acarreo de insumos</t>
  </si>
  <si>
    <t>Enero-marzo</t>
  </si>
  <si>
    <t>Septiembre-diciembre</t>
  </si>
  <si>
    <t>Densidad (plantas/ha): 30.000</t>
  </si>
  <si>
    <t>1 ha diciembre 2012</t>
  </si>
  <si>
    <t>Tecnología: media</t>
  </si>
  <si>
    <t>Precio ($/Kg)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</si>
  <si>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</si>
  <si>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</si>
  <si>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Margen neto ($/ha) (4)</t>
  </si>
  <si>
    <t>Punto de equilibrio (5)</t>
  </si>
  <si>
    <t>Encamar (fertilizar-aporcar)</t>
  </si>
  <si>
    <t>Fecha plantación: Septiembre - octubre</t>
  </si>
  <si>
    <t>Agosto-octubre</t>
  </si>
  <si>
    <t>Ethrel 48 Sl</t>
  </si>
  <si>
    <t>Transplantadora</t>
  </si>
  <si>
    <t xml:space="preserve">Caminos para la maquina cosechadors </t>
  </si>
  <si>
    <t>Enero-Marzo</t>
  </si>
  <si>
    <t>Septiembre- Noviembre</t>
  </si>
  <si>
    <t>Septiembre-noviembre</t>
  </si>
  <si>
    <t>Mayo-septiembre</t>
  </si>
  <si>
    <t xml:space="preserve">Tipo de producción: industrial </t>
  </si>
  <si>
    <t xml:space="preserve"> (3) Las dosis y tipos de fertilizantes recomendados son sólo referenciales, deben definirse según un análisis específico del terreno</t>
  </si>
  <si>
    <t>Fecha cosecha: Enero - febrero</t>
  </si>
  <si>
    <t>Tomate industrial: mecanizado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</si>
  <si>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</si>
  <si>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</si>
  <si>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</si>
  <si>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</si>
  <si>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</si>
  <si>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</si>
  <si>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</si>
  <si>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</si>
  <si>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Región: O'Higgins</t>
  </si>
  <si>
    <t>Variedad: Tomate industrial</t>
  </si>
  <si>
    <t xml:space="preserve"> -Fertilizantes (3):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</si>
</sst>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  <numFmt numFmtId="17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5" fillId="0" borderId="10" applyNumberFormat="0" applyFill="0" applyAlignment="0" applyProtection="0"/>
  </cellStyleXfs>
  <cellXfs count="245">
    <xf numFmtId="0" fontId="0" fillId="0" borderId="0" xfId="0" applyFont="1" applyAlignment="1">
      <alignment/>
    </xf>
    <xf numFmtId="0" fontId="7" fillId="0" borderId="0" xfId="56" applyFont="1" applyFill="1" applyAlignment="1">
      <alignment/>
      <protection/>
    </xf>
    <xf numFmtId="0" fontId="3" fillId="0" borderId="0" xfId="56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72" fontId="8" fillId="0" borderId="0" xfId="67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2" fontId="8" fillId="0" borderId="0" xfId="67" applyNumberFormat="1" applyFont="1" applyFill="1" applyAlignment="1">
      <alignment vertical="center" wrapText="1"/>
      <protection/>
    </xf>
    <xf numFmtId="0" fontId="48" fillId="0" borderId="0" xfId="0" applyFont="1" applyAlignment="1">
      <alignment/>
    </xf>
    <xf numFmtId="0" fontId="10" fillId="0" borderId="0" xfId="56" applyFont="1" applyFill="1">
      <alignment/>
      <protection/>
    </xf>
    <xf numFmtId="3" fontId="10" fillId="0" borderId="0" xfId="67" applyNumberFormat="1" applyFont="1" applyFill="1" applyAlignment="1">
      <alignment/>
      <protection/>
    </xf>
    <xf numFmtId="2" fontId="10" fillId="0" borderId="0" xfId="67" applyNumberFormat="1" applyFont="1" applyFill="1" applyAlignment="1">
      <alignment/>
      <protection/>
    </xf>
    <xf numFmtId="3" fontId="8" fillId="0" borderId="0" xfId="67" applyNumberFormat="1" applyFont="1" applyFill="1" applyAlignment="1" applyProtection="1">
      <alignment horizontal="right"/>
      <protection/>
    </xf>
    <xf numFmtId="172" fontId="10" fillId="0" borderId="0" xfId="67" applyFont="1" applyFill="1" applyAlignment="1" applyProtection="1">
      <alignment/>
      <protection/>
    </xf>
    <xf numFmtId="3" fontId="8" fillId="0" borderId="0" xfId="67" applyNumberFormat="1" applyFont="1" applyFill="1" applyAlignment="1">
      <alignment/>
      <protection/>
    </xf>
    <xf numFmtId="172" fontId="8" fillId="0" borderId="0" xfId="67" applyFont="1" applyFill="1" applyAlignment="1" applyProtection="1">
      <alignment/>
      <protection/>
    </xf>
    <xf numFmtId="174" fontId="10" fillId="0" borderId="0" xfId="56" applyNumberFormat="1" applyFont="1" applyFill="1" applyAlignment="1">
      <alignment horizontal="right"/>
      <protection/>
    </xf>
    <xf numFmtId="172" fontId="8" fillId="0" borderId="0" xfId="67" applyFont="1" applyFill="1" applyAlignment="1" applyProtection="1">
      <alignment horizontal="left"/>
      <protection/>
    </xf>
    <xf numFmtId="173" fontId="10" fillId="0" borderId="0" xfId="67" applyNumberFormat="1" applyFont="1" applyFill="1">
      <alignment/>
      <protection/>
    </xf>
    <xf numFmtId="2" fontId="8" fillId="0" borderId="0" xfId="67" applyNumberFormat="1" applyFont="1" applyFill="1" applyAlignment="1">
      <alignment/>
      <protection/>
    </xf>
    <xf numFmtId="172" fontId="10" fillId="0" borderId="0" xfId="67" applyFont="1" applyFill="1" applyAlignment="1">
      <alignment horizontal="center"/>
      <protection/>
    </xf>
    <xf numFmtId="3" fontId="10" fillId="0" borderId="0" xfId="56" applyNumberFormat="1" applyFont="1" applyFill="1" applyAlignment="1">
      <alignment/>
      <protection/>
    </xf>
    <xf numFmtId="0" fontId="8" fillId="0" borderId="0" xfId="56" applyFont="1" applyFill="1" applyAlignment="1">
      <alignment horizontal="right"/>
      <protection/>
    </xf>
    <xf numFmtId="172" fontId="10" fillId="0" borderId="0" xfId="67" applyFont="1" applyFill="1" applyAlignment="1" applyProtection="1">
      <alignment horizontal="right"/>
      <protection/>
    </xf>
    <xf numFmtId="173" fontId="10" fillId="0" borderId="0" xfId="67" applyNumberFormat="1" applyFont="1" applyFill="1" applyBorder="1">
      <alignment/>
      <protection/>
    </xf>
    <xf numFmtId="172" fontId="8" fillId="0" borderId="0" xfId="67" applyFont="1" applyFill="1" applyAlignment="1" applyProtection="1">
      <alignment horizontal="right"/>
      <protection/>
    </xf>
    <xf numFmtId="175" fontId="8" fillId="0" borderId="11" xfId="67" applyNumberFormat="1" applyFont="1" applyFill="1" applyBorder="1" applyAlignment="1">
      <alignment horizontal="left" vertical="center"/>
      <protection/>
    </xf>
    <xf numFmtId="0" fontId="10" fillId="0" borderId="0" xfId="55" applyFont="1" applyFill="1" applyBorder="1">
      <alignment/>
      <protection/>
    </xf>
    <xf numFmtId="0" fontId="47" fillId="0" borderId="0" xfId="0" applyFont="1" applyBorder="1" applyAlignment="1">
      <alignment/>
    </xf>
    <xf numFmtId="3" fontId="8" fillId="34" borderId="12" xfId="55" applyNumberFormat="1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/>
    </xf>
    <xf numFmtId="3" fontId="8" fillId="0" borderId="12" xfId="56" applyNumberFormat="1" applyFont="1" applyFill="1" applyBorder="1" applyAlignment="1">
      <alignment/>
      <protection/>
    </xf>
    <xf numFmtId="0" fontId="8" fillId="0" borderId="11" xfId="55" applyFont="1" applyFill="1" applyBorder="1" applyAlignment="1">
      <alignment horizontal="left"/>
      <protection/>
    </xf>
    <xf numFmtId="3" fontId="10" fillId="0" borderId="0" xfId="67" applyNumberFormat="1" applyFont="1" applyFill="1" applyBorder="1" applyAlignment="1">
      <alignment/>
      <protection/>
    </xf>
    <xf numFmtId="0" fontId="8" fillId="35" borderId="11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3" fontId="8" fillId="35" borderId="12" xfId="56" applyNumberFormat="1" applyFont="1" applyFill="1" applyBorder="1" applyAlignment="1">
      <alignment/>
      <protection/>
    </xf>
    <xf numFmtId="173" fontId="10" fillId="0" borderId="0" xfId="67" applyNumberFormat="1" applyFont="1" applyFill="1" applyBorder="1" applyAlignment="1">
      <alignment horizontal="center"/>
      <protection/>
    </xf>
    <xf numFmtId="10" fontId="8" fillId="34" borderId="12" xfId="69" applyNumberFormat="1" applyFont="1" applyFill="1" applyBorder="1" applyAlignment="1">
      <alignment horizontal="right"/>
    </xf>
    <xf numFmtId="9" fontId="8" fillId="34" borderId="12" xfId="69" applyFont="1" applyFill="1" applyBorder="1" applyAlignment="1">
      <alignment horizontal="right"/>
    </xf>
    <xf numFmtId="0" fontId="8" fillId="0" borderId="13" xfId="55" applyFont="1" applyFill="1" applyBorder="1" applyAlignment="1">
      <alignment horizontal="left"/>
      <protection/>
    </xf>
    <xf numFmtId="173" fontId="10" fillId="0" borderId="14" xfId="67" applyNumberFormat="1" applyFont="1" applyFill="1" applyBorder="1" applyAlignment="1">
      <alignment horizontal="center"/>
      <protection/>
    </xf>
    <xf numFmtId="0" fontId="47" fillId="0" borderId="14" xfId="0" applyFont="1" applyBorder="1" applyAlignment="1">
      <alignment/>
    </xf>
    <xf numFmtId="0" fontId="8" fillId="34" borderId="15" xfId="55" applyFont="1" applyFill="1" applyBorder="1">
      <alignment/>
      <protection/>
    </xf>
    <xf numFmtId="0" fontId="47" fillId="0" borderId="13" xfId="0" applyFont="1" applyBorder="1" applyAlignment="1">
      <alignment/>
    </xf>
    <xf numFmtId="3" fontId="10" fillId="0" borderId="14" xfId="56" applyNumberFormat="1" applyFont="1" applyFill="1" applyBorder="1" applyAlignment="1">
      <alignment/>
      <protection/>
    </xf>
    <xf numFmtId="0" fontId="10" fillId="0" borderId="15" xfId="56" applyFont="1" applyFill="1" applyBorder="1" applyAlignment="1">
      <alignment/>
      <protection/>
    </xf>
    <xf numFmtId="0" fontId="10" fillId="0" borderId="0" xfId="56" applyFont="1" applyFill="1" applyAlignment="1">
      <alignment/>
      <protection/>
    </xf>
    <xf numFmtId="0" fontId="8" fillId="0" borderId="0" xfId="56" applyFont="1" applyFill="1" applyBorder="1" applyAlignment="1" applyProtection="1">
      <alignment vertical="center"/>
      <protection/>
    </xf>
    <xf numFmtId="4" fontId="8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left" vertical="center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right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8" fillId="35" borderId="20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Alignment="1">
      <alignment/>
    </xf>
    <xf numFmtId="3" fontId="8" fillId="0" borderId="0" xfId="56" applyNumberFormat="1" applyFont="1" applyFill="1" applyBorder="1" applyAlignment="1" applyProtection="1">
      <alignment horizontal="right"/>
      <protection/>
    </xf>
    <xf numFmtId="0" fontId="48" fillId="0" borderId="0" xfId="0" applyFont="1" applyAlignment="1">
      <alignment/>
    </xf>
    <xf numFmtId="3" fontId="10" fillId="34" borderId="16" xfId="56" applyNumberFormat="1" applyFont="1" applyFill="1" applyBorder="1" applyAlignment="1" applyProtection="1">
      <alignment horizontal="right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172" fontId="10" fillId="34" borderId="16" xfId="67" applyFont="1" applyFill="1" applyBorder="1" applyAlignment="1">
      <alignment horizontal="right"/>
      <protection/>
    </xf>
    <xf numFmtId="172" fontId="10" fillId="34" borderId="17" xfId="67" applyFont="1" applyFill="1" applyBorder="1" applyAlignment="1">
      <alignment horizontal="right"/>
      <protection/>
    </xf>
    <xf numFmtId="172" fontId="10" fillId="34" borderId="17" xfId="67" applyFont="1" applyFill="1" applyBorder="1" applyAlignment="1">
      <alignment horizontal="right" vertical="center"/>
      <protection/>
    </xf>
    <xf numFmtId="3" fontId="10" fillId="34" borderId="17" xfId="56" applyNumberFormat="1" applyFont="1" applyFill="1" applyBorder="1" applyAlignment="1" applyProtection="1">
      <alignment horizontal="right" vertical="center"/>
      <protection/>
    </xf>
    <xf numFmtId="3" fontId="8" fillId="35" borderId="2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9" fontId="8" fillId="34" borderId="21" xfId="69" applyFont="1" applyFill="1" applyBorder="1" applyAlignment="1">
      <alignment vertical="center"/>
    </xf>
    <xf numFmtId="3" fontId="8" fillId="34" borderId="21" xfId="56" applyNumberFormat="1" applyFont="1" applyFill="1" applyBorder="1" applyAlignment="1" applyProtection="1">
      <alignment horizontal="right"/>
      <protection/>
    </xf>
    <xf numFmtId="10" fontId="8" fillId="34" borderId="21" xfId="56" applyNumberFormat="1" applyFont="1" applyFill="1" applyBorder="1" applyAlignment="1">
      <alignment horizontal="right"/>
      <protection/>
    </xf>
    <xf numFmtId="3" fontId="8" fillId="34" borderId="21" xfId="56" applyNumberFormat="1" applyFont="1" applyFill="1" applyBorder="1" applyAlignment="1">
      <alignment horizontal="right"/>
      <protection/>
    </xf>
    <xf numFmtId="3" fontId="49" fillId="36" borderId="20" xfId="56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/>
    </xf>
    <xf numFmtId="176" fontId="10" fillId="34" borderId="21" xfId="0" applyNumberFormat="1" applyFont="1" applyFill="1" applyBorder="1" applyAlignment="1">
      <alignment horizontal="center" vertical="center"/>
    </xf>
    <xf numFmtId="175" fontId="10" fillId="0" borderId="0" xfId="56" applyNumberFormat="1" applyFont="1" applyFill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3" fontId="10" fillId="34" borderId="16" xfId="56" applyNumberFormat="1" applyFont="1" applyFill="1" applyBorder="1" applyAlignment="1" applyProtection="1">
      <alignment horizontal="right"/>
      <protection/>
    </xf>
    <xf numFmtId="173" fontId="10" fillId="34" borderId="17" xfId="56" applyNumberFormat="1" applyFont="1" applyFill="1" applyBorder="1" applyAlignment="1" applyProtection="1">
      <alignment horizontal="right"/>
      <protection/>
    </xf>
    <xf numFmtId="173" fontId="10" fillId="34" borderId="19" xfId="56" applyNumberFormat="1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 applyProtection="1">
      <alignment horizontal="right"/>
      <protection/>
    </xf>
    <xf numFmtId="173" fontId="10" fillId="34" borderId="23" xfId="67" applyNumberFormat="1" applyFont="1" applyFill="1" applyBorder="1" applyAlignment="1" applyProtection="1">
      <alignment horizontal="right"/>
      <protection/>
    </xf>
    <xf numFmtId="173" fontId="10" fillId="34" borderId="24" xfId="56" applyNumberFormat="1" applyFont="1" applyFill="1" applyBorder="1" applyAlignment="1" applyProtection="1">
      <alignment horizontal="right"/>
      <protection/>
    </xf>
    <xf numFmtId="173" fontId="10" fillId="34" borderId="24" xfId="67" applyNumberFormat="1" applyFont="1" applyFill="1" applyBorder="1" applyAlignment="1" applyProtection="1">
      <alignment horizontal="right"/>
      <protection/>
    </xf>
    <xf numFmtId="173" fontId="10" fillId="34" borderId="24" xfId="67" applyNumberFormat="1" applyFont="1" applyFill="1" applyBorder="1" applyAlignment="1" applyProtection="1">
      <alignment horizontal="right" vertical="center"/>
      <protection/>
    </xf>
    <xf numFmtId="173" fontId="10" fillId="0" borderId="17" xfId="56" applyNumberFormat="1" applyFont="1" applyFill="1" applyBorder="1" applyAlignment="1" applyProtection="1">
      <alignment horizontal="right"/>
      <protection/>
    </xf>
    <xf numFmtId="0" fontId="10" fillId="0" borderId="18" xfId="56" applyFont="1" applyFill="1" applyBorder="1" applyAlignment="1" applyProtection="1">
      <alignment horizontal="right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8" fillId="0" borderId="0" xfId="56" applyFont="1" applyFill="1" applyBorder="1" applyAlignment="1" applyProtection="1">
      <alignment horizontal="center" vertical="center"/>
      <protection/>
    </xf>
    <xf numFmtId="4" fontId="8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16" xfId="56" applyNumberFormat="1" applyFont="1" applyFill="1" applyBorder="1" applyAlignment="1" applyProtection="1">
      <alignment horizontal="right"/>
      <protection/>
    </xf>
    <xf numFmtId="173" fontId="10" fillId="0" borderId="19" xfId="56" applyNumberFormat="1" applyFont="1" applyFill="1" applyBorder="1" applyAlignment="1" applyProtection="1">
      <alignment horizontal="right"/>
      <protection/>
    </xf>
    <xf numFmtId="3" fontId="8" fillId="35" borderId="25" xfId="56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26" xfId="67" applyNumberFormat="1" applyFont="1" applyFill="1" applyBorder="1" applyAlignment="1" applyProtection="1">
      <alignment horizontal="right"/>
      <protection/>
    </xf>
    <xf numFmtId="3" fontId="10" fillId="34" borderId="0" xfId="67" applyNumberFormat="1" applyFont="1" applyFill="1" applyBorder="1" applyAlignment="1" applyProtection="1">
      <alignment horizontal="right"/>
      <protection/>
    </xf>
    <xf numFmtId="3" fontId="10" fillId="0" borderId="27" xfId="67" applyNumberFormat="1" applyFont="1" applyFill="1" applyBorder="1" applyAlignment="1" applyProtection="1">
      <alignment horizontal="right"/>
      <protection/>
    </xf>
    <xf numFmtId="3" fontId="10" fillId="0" borderId="0" xfId="67" applyNumberFormat="1" applyFont="1" applyFill="1" applyBorder="1" applyAlignment="1" applyProtection="1">
      <alignment horizontal="right"/>
      <protection/>
    </xf>
    <xf numFmtId="3" fontId="10" fillId="0" borderId="28" xfId="67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72" fontId="10" fillId="34" borderId="0" xfId="67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172" fontId="10" fillId="0" borderId="0" xfId="67" applyFont="1" applyFill="1" applyAlignment="1">
      <alignment horizontal="left"/>
      <protection/>
    </xf>
    <xf numFmtId="177" fontId="10" fillId="34" borderId="17" xfId="56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41" fillId="37" borderId="21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177" fontId="10" fillId="34" borderId="19" xfId="56" applyNumberFormat="1" applyFont="1" applyFill="1" applyBorder="1" applyAlignment="1" applyProtection="1">
      <alignment horizontal="righ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4" xfId="56" applyFont="1" applyFill="1" applyBorder="1" applyAlignment="1" applyProtection="1">
      <alignment horizontal="left"/>
      <protection/>
    </xf>
    <xf numFmtId="0" fontId="8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4" xfId="56" applyFont="1" applyFill="1" applyBorder="1" applyAlignment="1" applyProtection="1">
      <alignment horizontal="left"/>
      <protection/>
    </xf>
    <xf numFmtId="172" fontId="10" fillId="34" borderId="18" xfId="67" applyFont="1" applyFill="1" applyBorder="1" applyAlignment="1" applyProtection="1">
      <alignment horizontal="left"/>
      <protection/>
    </xf>
    <xf numFmtId="172" fontId="10" fillId="34" borderId="0" xfId="67" applyFont="1" applyFill="1" applyBorder="1" applyAlignment="1" applyProtection="1">
      <alignment horizontal="left"/>
      <protection/>
    </xf>
    <xf numFmtId="172" fontId="10" fillId="34" borderId="24" xfId="67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172" fontId="8" fillId="34" borderId="18" xfId="67" applyFont="1" applyFill="1" applyBorder="1" applyAlignment="1" applyProtection="1">
      <alignment horizontal="left"/>
      <protection/>
    </xf>
    <xf numFmtId="172" fontId="8" fillId="34" borderId="0" xfId="67" applyFont="1" applyFill="1" applyBorder="1" applyAlignment="1" applyProtection="1">
      <alignment horizontal="left"/>
      <protection/>
    </xf>
    <xf numFmtId="172" fontId="8" fillId="34" borderId="24" xfId="67" applyFont="1" applyFill="1" applyBorder="1" applyAlignment="1" applyProtection="1">
      <alignment horizontal="left"/>
      <protection/>
    </xf>
    <xf numFmtId="172" fontId="10" fillId="34" borderId="26" xfId="67" applyFont="1" applyFill="1" applyBorder="1" applyAlignment="1" applyProtection="1">
      <alignment horizontal="left"/>
      <protection/>
    </xf>
    <xf numFmtId="172" fontId="10" fillId="34" borderId="28" xfId="67" applyFont="1" applyFill="1" applyBorder="1" applyAlignment="1" applyProtection="1">
      <alignment horizontal="left"/>
      <protection/>
    </xf>
    <xf numFmtId="172" fontId="10" fillId="34" borderId="25" xfId="67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 vertical="center" wrapText="1"/>
      <protection/>
    </xf>
    <xf numFmtId="0" fontId="8" fillId="34" borderId="0" xfId="67" applyNumberFormat="1" applyFont="1" applyFill="1" applyBorder="1" applyAlignment="1" applyProtection="1">
      <alignment horizontal="left" vertical="center" wrapText="1"/>
      <protection/>
    </xf>
    <xf numFmtId="0" fontId="8" fillId="34" borderId="24" xfId="67" applyNumberFormat="1" applyFont="1" applyFill="1" applyBorder="1" applyAlignment="1" applyProtection="1">
      <alignment horizontal="left" vertical="center" wrapText="1"/>
      <protection/>
    </xf>
    <xf numFmtId="0" fontId="8" fillId="34" borderId="22" xfId="67" applyNumberFormat="1" applyFont="1" applyFill="1" applyBorder="1" applyAlignment="1" applyProtection="1">
      <alignment horizontal="left"/>
      <protection/>
    </xf>
    <xf numFmtId="0" fontId="8" fillId="34" borderId="27" xfId="67" applyNumberFormat="1" applyFont="1" applyFill="1" applyBorder="1" applyAlignment="1" applyProtection="1">
      <alignment horizontal="left"/>
      <protection/>
    </xf>
    <xf numFmtId="0" fontId="8" fillId="34" borderId="23" xfId="67" applyNumberFormat="1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24" xfId="67" applyNumberFormat="1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 vertical="center"/>
      <protection/>
    </xf>
    <xf numFmtId="0" fontId="10" fillId="34" borderId="24" xfId="56" applyFont="1" applyFill="1" applyBorder="1" applyAlignment="1">
      <alignment horizontal="center" vertical="center"/>
      <protection/>
    </xf>
    <xf numFmtId="0" fontId="10" fillId="34" borderId="26" xfId="56" applyFont="1" applyFill="1" applyBorder="1" applyAlignment="1">
      <alignment horizontal="center" vertical="center"/>
      <protection/>
    </xf>
    <xf numFmtId="0" fontId="10" fillId="34" borderId="25" xfId="56" applyFont="1" applyFill="1" applyBorder="1" applyAlignment="1">
      <alignment horizontal="center" vertical="center"/>
      <protection/>
    </xf>
    <xf numFmtId="0" fontId="10" fillId="34" borderId="22" xfId="56" applyFont="1" applyFill="1" applyBorder="1" applyAlignment="1">
      <alignment horizontal="center" vertical="center"/>
      <protection/>
    </xf>
    <xf numFmtId="0" fontId="10" fillId="34" borderId="23" xfId="56" applyFont="1" applyFill="1" applyBorder="1" applyAlignment="1">
      <alignment horizontal="center" vertical="center"/>
      <protection/>
    </xf>
    <xf numFmtId="3" fontId="8" fillId="0" borderId="2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left"/>
      <protection/>
    </xf>
    <xf numFmtId="0" fontId="8" fillId="35" borderId="28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10" fillId="34" borderId="21" xfId="56" applyFont="1" applyFill="1" applyBorder="1" applyAlignment="1" applyProtection="1">
      <alignment horizontal="left" vertical="center"/>
      <protection/>
    </xf>
    <xf numFmtId="172" fontId="9" fillId="0" borderId="0" xfId="67" applyFont="1" applyFill="1" applyAlignment="1" applyProtection="1">
      <alignment horizontal="center" vertical="center"/>
      <protection/>
    </xf>
    <xf numFmtId="3" fontId="10" fillId="0" borderId="0" xfId="67" applyNumberFormat="1" applyFont="1" applyFill="1" applyAlignment="1">
      <alignment horizontal="center"/>
      <protection/>
    </xf>
    <xf numFmtId="2" fontId="11" fillId="0" borderId="0" xfId="67" applyNumberFormat="1" applyFont="1" applyFill="1" applyAlignment="1">
      <alignment horizontal="center" vertical="center" wrapText="1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4" xfId="56" applyFont="1" applyFill="1" applyBorder="1" applyAlignment="1" applyProtection="1">
      <alignment horizontal="left"/>
      <protection/>
    </xf>
    <xf numFmtId="0" fontId="10" fillId="0" borderId="22" xfId="56" applyFont="1" applyFill="1" applyBorder="1" applyAlignment="1" applyProtection="1">
      <alignment horizontal="left"/>
      <protection/>
    </xf>
    <xf numFmtId="0" fontId="10" fillId="0" borderId="27" xfId="56" applyFont="1" applyFill="1" applyBorder="1" applyAlignment="1" applyProtection="1">
      <alignment horizontal="left"/>
      <protection/>
    </xf>
    <xf numFmtId="0" fontId="10" fillId="0" borderId="22" xfId="56" applyFont="1" applyFill="1" applyBorder="1" applyAlignment="1">
      <alignment horizontal="center" vertical="center"/>
      <protection/>
    </xf>
    <xf numFmtId="0" fontId="10" fillId="0" borderId="23" xfId="56" applyFont="1" applyFill="1" applyBorder="1" applyAlignment="1">
      <alignment horizontal="center" vertical="center"/>
      <protection/>
    </xf>
    <xf numFmtId="0" fontId="10" fillId="34" borderId="22" xfId="56" applyFont="1" applyFill="1" applyBorder="1" applyAlignment="1" applyProtection="1">
      <alignment horizontal="left"/>
      <protection/>
    </xf>
    <xf numFmtId="0" fontId="10" fillId="34" borderId="27" xfId="56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10" fillId="0" borderId="18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24" xfId="56" applyFont="1" applyFill="1" applyBorder="1" applyAlignment="1">
      <alignment horizontal="left" vertical="top" wrapText="1"/>
      <protection/>
    </xf>
    <xf numFmtId="0" fontId="8" fillId="35" borderId="30" xfId="56" applyFont="1" applyFill="1" applyBorder="1" applyAlignment="1" applyProtection="1">
      <alignment horizontal="left"/>
      <protection/>
    </xf>
    <xf numFmtId="0" fontId="8" fillId="35" borderId="29" xfId="56" applyFont="1" applyFill="1" applyBorder="1" applyAlignment="1" applyProtection="1">
      <alignment horizontal="left"/>
      <protection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49" fillId="36" borderId="30" xfId="56" applyFont="1" applyFill="1" applyBorder="1" applyAlignment="1" applyProtection="1">
      <alignment horizontal="left" vertical="center"/>
      <protection/>
    </xf>
    <xf numFmtId="0" fontId="49" fillId="36" borderId="29" xfId="56" applyFont="1" applyFill="1" applyBorder="1" applyAlignment="1" applyProtection="1">
      <alignment horizontal="left" vertical="center"/>
      <protection/>
    </xf>
    <xf numFmtId="0" fontId="10" fillId="0" borderId="26" xfId="56" applyFont="1" applyFill="1" applyBorder="1" applyAlignment="1">
      <alignment horizontal="left" vertical="top" wrapText="1"/>
      <protection/>
    </xf>
    <xf numFmtId="0" fontId="10" fillId="0" borderId="28" xfId="56" applyFont="1" applyFill="1" applyBorder="1" applyAlignment="1">
      <alignment horizontal="left" vertical="top" wrapText="1"/>
      <protection/>
    </xf>
    <xf numFmtId="0" fontId="10" fillId="0" borderId="25" xfId="56" applyFont="1" applyFill="1" applyBorder="1" applyAlignment="1">
      <alignment horizontal="left" vertical="top" wrapText="1"/>
      <protection/>
    </xf>
    <xf numFmtId="3" fontId="10" fillId="0" borderId="22" xfId="53" applyNumberFormat="1" applyFont="1" applyFill="1" applyBorder="1" applyAlignment="1">
      <alignment horizontal="left" vertical="top" wrapText="1"/>
      <protection/>
    </xf>
    <xf numFmtId="3" fontId="10" fillId="0" borderId="27" xfId="53" applyNumberFormat="1" applyFont="1" applyFill="1" applyBorder="1" applyAlignment="1">
      <alignment horizontal="left" vertical="top" wrapText="1"/>
      <protection/>
    </xf>
    <xf numFmtId="3" fontId="10" fillId="0" borderId="23" xfId="53" applyNumberFormat="1" applyFont="1" applyFill="1" applyBorder="1" applyAlignment="1">
      <alignment horizontal="left" vertical="top" wrapText="1"/>
      <protection/>
    </xf>
    <xf numFmtId="3" fontId="10" fillId="0" borderId="18" xfId="53" applyNumberFormat="1" applyFont="1" applyFill="1" applyBorder="1" applyAlignment="1">
      <alignment horizontal="left" vertical="top" wrapText="1"/>
      <protection/>
    </xf>
    <xf numFmtId="3" fontId="10" fillId="0" borderId="0" xfId="53" applyNumberFormat="1" applyFont="1" applyFill="1" applyBorder="1" applyAlignment="1">
      <alignment horizontal="left" vertical="top" wrapText="1"/>
      <protection/>
    </xf>
    <xf numFmtId="3" fontId="10" fillId="0" borderId="24" xfId="53" applyNumberFormat="1" applyFont="1" applyFill="1" applyBorder="1" applyAlignment="1">
      <alignment horizontal="left" vertical="top" wrapText="1"/>
      <protection/>
    </xf>
    <xf numFmtId="0" fontId="8" fillId="35" borderId="30" xfId="56" applyFont="1" applyFill="1" applyBorder="1" applyAlignment="1" applyProtection="1">
      <alignment horizontal="left" vertical="center"/>
      <protection/>
    </xf>
    <xf numFmtId="0" fontId="8" fillId="35" borderId="29" xfId="56" applyFont="1" applyFill="1" applyBorder="1" applyAlignment="1" applyProtection="1">
      <alignment horizontal="left" vertical="center"/>
      <protection/>
    </xf>
    <xf numFmtId="3" fontId="10" fillId="0" borderId="0" xfId="56" applyNumberFormat="1" applyFont="1" applyFill="1" applyBorder="1" applyAlignment="1">
      <alignment horizontal="left"/>
      <protection/>
    </xf>
    <xf numFmtId="0" fontId="8" fillId="35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0" fillId="0" borderId="26" xfId="56" applyFont="1" applyFill="1" applyBorder="1" applyAlignment="1" applyProtection="1">
      <alignment horizontal="left"/>
      <protection/>
    </xf>
    <xf numFmtId="0" fontId="10" fillId="0" borderId="28" xfId="56" applyFont="1" applyFill="1" applyBorder="1" applyAlignment="1" applyProtection="1">
      <alignment horizontal="left"/>
      <protection/>
    </xf>
    <xf numFmtId="0" fontId="8" fillId="35" borderId="26" xfId="56" applyFont="1" applyFill="1" applyBorder="1" applyAlignment="1" applyProtection="1">
      <alignment horizontal="left" vertical="center"/>
      <protection/>
    </xf>
    <xf numFmtId="0" fontId="8" fillId="35" borderId="28" xfId="56" applyFont="1" applyFill="1" applyBorder="1" applyAlignment="1" applyProtection="1">
      <alignment horizontal="left" vertical="center"/>
      <protection/>
    </xf>
    <xf numFmtId="0" fontId="10" fillId="0" borderId="18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>
      <alignment horizontal="center" vertical="center"/>
      <protection/>
    </xf>
    <xf numFmtId="0" fontId="10" fillId="0" borderId="24" xfId="56" applyFont="1" applyFill="1" applyBorder="1" applyAlignment="1">
      <alignment horizontal="center" vertical="center"/>
      <protection/>
    </xf>
    <xf numFmtId="0" fontId="10" fillId="34" borderId="26" xfId="56" applyFont="1" applyFill="1" applyBorder="1" applyAlignment="1" applyProtection="1">
      <alignment horizontal="left"/>
      <protection/>
    </xf>
    <xf numFmtId="0" fontId="10" fillId="34" borderId="28" xfId="56" applyFont="1" applyFill="1" applyBorder="1" applyAlignment="1" applyProtection="1">
      <alignment horizontal="left"/>
      <protection/>
    </xf>
    <xf numFmtId="0" fontId="49" fillId="36" borderId="34" xfId="56" applyFont="1" applyFill="1" applyBorder="1" applyAlignment="1" applyProtection="1">
      <alignment horizontal="center" vertical="center"/>
      <protection/>
    </xf>
    <xf numFmtId="0" fontId="49" fillId="36" borderId="35" xfId="56" applyFont="1" applyFill="1" applyBorder="1" applyAlignment="1" applyProtection="1">
      <alignment horizontal="center" vertical="center"/>
      <protection/>
    </xf>
    <xf numFmtId="0" fontId="49" fillId="36" borderId="13" xfId="56" applyFont="1" applyFill="1" applyBorder="1" applyAlignment="1" applyProtection="1">
      <alignment horizontal="center" vertical="center"/>
      <protection/>
    </xf>
    <xf numFmtId="0" fontId="49" fillId="36" borderId="14" xfId="56" applyFont="1" applyFill="1" applyBorder="1" applyAlignment="1" applyProtection="1">
      <alignment horizontal="center" vertical="center"/>
      <protection/>
    </xf>
    <xf numFmtId="0" fontId="49" fillId="36" borderId="31" xfId="55" applyFont="1" applyFill="1" applyBorder="1" applyAlignment="1">
      <alignment horizontal="center"/>
      <protection/>
    </xf>
    <xf numFmtId="0" fontId="49" fillId="36" borderId="32" xfId="55" applyFont="1" applyFill="1" applyBorder="1" applyAlignment="1">
      <alignment horizontal="center"/>
      <protection/>
    </xf>
    <xf numFmtId="0" fontId="49" fillId="36" borderId="33" xfId="55" applyFont="1" applyFill="1" applyBorder="1" applyAlignment="1">
      <alignment horizontal="center"/>
      <protection/>
    </xf>
    <xf numFmtId="4" fontId="49" fillId="36" borderId="35" xfId="56" applyNumberFormat="1" applyFont="1" applyFill="1" applyBorder="1" applyAlignment="1" applyProtection="1">
      <alignment horizontal="center" vertical="center" wrapText="1"/>
      <protection/>
    </xf>
    <xf numFmtId="4" fontId="49" fillId="36" borderId="14" xfId="56" applyNumberFormat="1" applyFont="1" applyFill="1" applyBorder="1" applyAlignment="1" applyProtection="1">
      <alignment horizontal="center" vertical="center" wrapText="1"/>
      <protection/>
    </xf>
    <xf numFmtId="0" fontId="49" fillId="36" borderId="35" xfId="56" applyFont="1" applyFill="1" applyBorder="1" applyAlignment="1" applyProtection="1">
      <alignment horizontal="center" vertical="center" wrapText="1"/>
      <protection/>
    </xf>
    <xf numFmtId="0" fontId="49" fillId="36" borderId="14" xfId="56" applyFont="1" applyFill="1" applyBorder="1" applyAlignment="1" applyProtection="1">
      <alignment horizontal="center" vertical="center" wrapText="1"/>
      <protection/>
    </xf>
    <xf numFmtId="3" fontId="49" fillId="36" borderId="35" xfId="56" applyNumberFormat="1" applyFont="1" applyFill="1" applyBorder="1" applyAlignment="1" applyProtection="1">
      <alignment horizontal="center" vertical="center" wrapText="1"/>
      <protection/>
    </xf>
    <xf numFmtId="3" fontId="49" fillId="36" borderId="14" xfId="56" applyNumberFormat="1" applyFont="1" applyFill="1" applyBorder="1" applyAlignment="1" applyProtection="1">
      <alignment horizontal="center" vertical="center" wrapText="1"/>
      <protection/>
    </xf>
    <xf numFmtId="3" fontId="49" fillId="36" borderId="36" xfId="56" applyNumberFormat="1" applyFont="1" applyFill="1" applyBorder="1" applyAlignment="1" applyProtection="1">
      <alignment horizontal="center" vertical="center"/>
      <protection/>
    </xf>
    <xf numFmtId="3" fontId="49" fillId="36" borderId="15" xfId="56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619125</xdr:colOff>
      <xdr:row>104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6791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6" width="18.7109375" style="0" customWidth="1"/>
    <col min="7" max="7" width="22.57421875" style="0" customWidth="1"/>
    <col min="8" max="8" width="20.140625" style="0" customWidth="1"/>
    <col min="9" max="10" width="18.7109375" style="0" customWidth="1"/>
    <col min="11" max="11" width="7.57421875" style="0" customWidth="1"/>
  </cols>
  <sheetData>
    <row r="1" spans="2:10" ht="18" customHeight="1">
      <c r="B1" s="175" t="s">
        <v>23</v>
      </c>
      <c r="C1" s="175"/>
      <c r="D1" s="175"/>
      <c r="E1" s="175"/>
      <c r="F1" s="175"/>
      <c r="G1" s="175"/>
      <c r="H1" s="175"/>
      <c r="I1" s="175"/>
      <c r="J1" s="175"/>
    </row>
    <row r="2" spans="1:12" ht="18" customHeight="1">
      <c r="A2" s="9"/>
      <c r="B2" s="60"/>
      <c r="C2" s="6"/>
      <c r="D2" s="6"/>
      <c r="E2" s="177" t="s">
        <v>113</v>
      </c>
      <c r="F2" s="177"/>
      <c r="G2" s="177"/>
      <c r="H2" s="6"/>
      <c r="I2" s="6"/>
      <c r="J2" s="6"/>
      <c r="K2" s="6"/>
      <c r="L2" s="6"/>
    </row>
    <row r="3" spans="1:11" ht="18" customHeight="1">
      <c r="A3" s="9"/>
      <c r="B3" s="117"/>
      <c r="C3" s="8"/>
      <c r="D3" s="60"/>
      <c r="E3" s="176" t="s">
        <v>122</v>
      </c>
      <c r="F3" s="176"/>
      <c r="G3" s="176"/>
      <c r="H3" s="8"/>
      <c r="I3" s="8"/>
      <c r="J3" s="117"/>
      <c r="K3" s="10"/>
    </row>
    <row r="4" spans="1:11" ht="15.75" customHeight="1">
      <c r="A4" s="9"/>
      <c r="B4" s="117"/>
      <c r="C4" s="117"/>
      <c r="D4" s="60"/>
      <c r="E4" s="11"/>
      <c r="F4" s="11"/>
      <c r="G4" s="11"/>
      <c r="H4" s="11"/>
      <c r="I4" s="117"/>
      <c r="J4" s="12"/>
      <c r="K4" s="13"/>
    </row>
    <row r="5" spans="1:11" ht="18" customHeight="1">
      <c r="A5" s="9"/>
      <c r="B5" s="7"/>
      <c r="C5" s="7"/>
      <c r="D5" s="116" t="s">
        <v>93</v>
      </c>
      <c r="E5" s="7"/>
      <c r="F5" s="7"/>
      <c r="G5" s="12" t="s">
        <v>123</v>
      </c>
      <c r="H5" s="60"/>
      <c r="I5" s="15"/>
      <c r="J5" s="15"/>
      <c r="K5" s="13"/>
    </row>
    <row r="6" spans="1:11" ht="18" customHeight="1">
      <c r="A6" s="9"/>
      <c r="B6" s="7"/>
      <c r="C6" s="7"/>
      <c r="D6" s="14" t="s">
        <v>53</v>
      </c>
      <c r="E6" s="14"/>
      <c r="F6" s="14"/>
      <c r="G6" s="14" t="s">
        <v>110</v>
      </c>
      <c r="H6" s="60"/>
      <c r="I6" s="16"/>
      <c r="J6" s="16"/>
      <c r="K6" s="13"/>
    </row>
    <row r="7" spans="1:11" ht="18" customHeight="1">
      <c r="A7" s="9"/>
      <c r="B7" s="7"/>
      <c r="C7" s="7"/>
      <c r="D7" s="14" t="s">
        <v>92</v>
      </c>
      <c r="E7" s="14"/>
      <c r="F7" s="14"/>
      <c r="G7" s="14" t="s">
        <v>94</v>
      </c>
      <c r="H7" s="60"/>
      <c r="I7" s="16"/>
      <c r="J7" s="16"/>
      <c r="K7" s="17"/>
    </row>
    <row r="8" spans="1:11" ht="18" customHeight="1">
      <c r="A8" s="9"/>
      <c r="B8" s="18"/>
      <c r="C8" s="19"/>
      <c r="D8" s="7" t="s">
        <v>101</v>
      </c>
      <c r="E8" s="20"/>
      <c r="F8" s="20"/>
      <c r="G8" s="118" t="s">
        <v>112</v>
      </c>
      <c r="H8" s="7"/>
      <c r="I8" s="22"/>
      <c r="J8" s="23"/>
      <c r="K8" s="24"/>
    </row>
    <row r="9" spans="1:11" ht="18" customHeight="1" thickBot="1">
      <c r="A9" s="9"/>
      <c r="B9" s="18"/>
      <c r="C9" s="19"/>
      <c r="D9" s="7"/>
      <c r="E9" s="20"/>
      <c r="F9" s="20"/>
      <c r="G9" s="21"/>
      <c r="H9" s="7"/>
      <c r="I9" s="22"/>
      <c r="J9" s="23"/>
      <c r="K9" s="24"/>
    </row>
    <row r="10" spans="1:11" ht="18" customHeight="1" thickBot="1">
      <c r="A10" s="9"/>
      <c r="B10" s="234" t="s">
        <v>82</v>
      </c>
      <c r="C10" s="235"/>
      <c r="D10" s="235"/>
      <c r="E10" s="236"/>
      <c r="F10" s="25"/>
      <c r="G10" s="234" t="s">
        <v>29</v>
      </c>
      <c r="H10" s="235"/>
      <c r="I10" s="235"/>
      <c r="J10" s="236"/>
      <c r="K10" s="26"/>
    </row>
    <row r="11" spans="1:11" ht="18" customHeight="1">
      <c r="A11" s="9"/>
      <c r="B11" s="27" t="s">
        <v>8</v>
      </c>
      <c r="C11" s="28"/>
      <c r="D11" s="29"/>
      <c r="E11" s="30">
        <v>95000</v>
      </c>
      <c r="F11" s="29"/>
      <c r="G11" s="31" t="s">
        <v>25</v>
      </c>
      <c r="H11" s="29"/>
      <c r="I11" s="29"/>
      <c r="J11" s="32">
        <f>J28+J41+J69</f>
        <v>2971541.1</v>
      </c>
      <c r="K11" s="26"/>
    </row>
    <row r="12" spans="1:11" ht="18" customHeight="1">
      <c r="A12" s="9"/>
      <c r="B12" s="33" t="s">
        <v>51</v>
      </c>
      <c r="C12" s="28"/>
      <c r="D12" s="29"/>
      <c r="E12" s="30">
        <v>45</v>
      </c>
      <c r="F12" s="29"/>
      <c r="G12" s="31" t="s">
        <v>26</v>
      </c>
      <c r="H12" s="34"/>
      <c r="I12" s="29"/>
      <c r="J12" s="32">
        <f>J28+J41+J69+J79</f>
        <v>3224122.0935</v>
      </c>
      <c r="K12" s="26"/>
    </row>
    <row r="13" spans="1:11" ht="18" customHeight="1">
      <c r="A13" s="9"/>
      <c r="B13" s="33" t="s">
        <v>24</v>
      </c>
      <c r="C13" s="28"/>
      <c r="D13" s="29"/>
      <c r="E13" s="30">
        <v>12000</v>
      </c>
      <c r="F13" s="29"/>
      <c r="G13" s="35" t="s">
        <v>13</v>
      </c>
      <c r="H13" s="36"/>
      <c r="I13" s="36"/>
      <c r="J13" s="37">
        <f>E11*E12</f>
        <v>4275000</v>
      </c>
      <c r="K13" s="26"/>
    </row>
    <row r="14" spans="1:11" ht="18" customHeight="1">
      <c r="A14" s="9"/>
      <c r="B14" s="33" t="s">
        <v>9</v>
      </c>
      <c r="C14" s="38"/>
      <c r="D14" s="29"/>
      <c r="E14" s="39">
        <v>0.01</v>
      </c>
      <c r="F14" s="29"/>
      <c r="G14" s="31" t="s">
        <v>27</v>
      </c>
      <c r="H14" s="29"/>
      <c r="I14" s="29"/>
      <c r="J14" s="32">
        <f>J13-J11</f>
        <v>1303458.9</v>
      </c>
      <c r="K14" s="26"/>
    </row>
    <row r="15" spans="1:11" ht="18" customHeight="1">
      <c r="A15" s="9"/>
      <c r="B15" s="33" t="s">
        <v>21</v>
      </c>
      <c r="C15" s="38"/>
      <c r="D15" s="29"/>
      <c r="E15" s="40">
        <v>0.5</v>
      </c>
      <c r="F15" s="29"/>
      <c r="G15" s="31" t="s">
        <v>28</v>
      </c>
      <c r="H15" s="29"/>
      <c r="I15" s="29"/>
      <c r="J15" s="32">
        <f>J13-J12</f>
        <v>1050877.9065</v>
      </c>
      <c r="K15" s="26"/>
    </row>
    <row r="16" spans="1:11" ht="18" customHeight="1" thickBot="1">
      <c r="A16" s="9"/>
      <c r="B16" s="41" t="s">
        <v>10</v>
      </c>
      <c r="C16" s="42"/>
      <c r="D16" s="43"/>
      <c r="E16" s="44">
        <v>7</v>
      </c>
      <c r="F16" s="7"/>
      <c r="G16" s="45"/>
      <c r="H16" s="43"/>
      <c r="I16" s="46"/>
      <c r="J16" s="47"/>
      <c r="K16" s="26"/>
    </row>
    <row r="17" spans="1:11" ht="18" customHeight="1" thickBot="1">
      <c r="A17" s="9"/>
      <c r="B17" s="18"/>
      <c r="C17" s="19"/>
      <c r="D17" s="19"/>
      <c r="E17" s="20"/>
      <c r="F17" s="20"/>
      <c r="G17" s="21"/>
      <c r="H17" s="11"/>
      <c r="I17" s="22"/>
      <c r="J17" s="48"/>
      <c r="K17" s="26"/>
    </row>
    <row r="18" spans="1:12" ht="18" customHeight="1">
      <c r="A18" s="9"/>
      <c r="B18" s="230" t="s">
        <v>40</v>
      </c>
      <c r="C18" s="231"/>
      <c r="D18" s="231"/>
      <c r="E18" s="231" t="s">
        <v>30</v>
      </c>
      <c r="F18" s="231"/>
      <c r="G18" s="237" t="s">
        <v>31</v>
      </c>
      <c r="H18" s="239" t="s">
        <v>32</v>
      </c>
      <c r="I18" s="241" t="s">
        <v>33</v>
      </c>
      <c r="J18" s="243" t="s">
        <v>6</v>
      </c>
      <c r="K18" s="26"/>
      <c r="L18" s="1"/>
    </row>
    <row r="19" spans="1:12" ht="18" customHeight="1" thickBot="1">
      <c r="A19" s="9"/>
      <c r="B19" s="232"/>
      <c r="C19" s="233"/>
      <c r="D19" s="233"/>
      <c r="E19" s="233"/>
      <c r="F19" s="233"/>
      <c r="G19" s="238"/>
      <c r="H19" s="240"/>
      <c r="I19" s="242"/>
      <c r="J19" s="244"/>
      <c r="K19" s="26"/>
      <c r="L19" s="1"/>
    </row>
    <row r="20" spans="1:12" ht="18" customHeight="1">
      <c r="A20" s="9"/>
      <c r="B20" s="49"/>
      <c r="C20" s="49"/>
      <c r="D20" s="49"/>
      <c r="E20" s="49"/>
      <c r="F20" s="49"/>
      <c r="G20" s="50"/>
      <c r="H20" s="51"/>
      <c r="I20" s="52"/>
      <c r="J20" s="52"/>
      <c r="K20" s="26"/>
      <c r="L20" s="1"/>
    </row>
    <row r="21" spans="1:12" ht="18" customHeight="1">
      <c r="A21" s="9"/>
      <c r="B21" s="49" t="s">
        <v>34</v>
      </c>
      <c r="C21" s="49"/>
      <c r="D21" s="49"/>
      <c r="E21" s="49"/>
      <c r="F21" s="49"/>
      <c r="G21" s="50"/>
      <c r="H21" s="51"/>
      <c r="I21" s="52"/>
      <c r="J21" s="52"/>
      <c r="K21" s="26"/>
      <c r="L21" s="1"/>
    </row>
    <row r="22" spans="1:13" ht="18" customHeight="1">
      <c r="A22" s="9"/>
      <c r="B22" s="185" t="s">
        <v>83</v>
      </c>
      <c r="C22" s="186"/>
      <c r="D22" s="186"/>
      <c r="E22" s="161" t="s">
        <v>56</v>
      </c>
      <c r="F22" s="162"/>
      <c r="G22" s="90">
        <v>3</v>
      </c>
      <c r="H22" s="93" t="s">
        <v>11</v>
      </c>
      <c r="I22" s="107">
        <v>12000</v>
      </c>
      <c r="J22" s="53">
        <f aca="true" t="shared" si="0" ref="J22:J27">G22*I22</f>
        <v>36000</v>
      </c>
      <c r="K22" s="26"/>
      <c r="L22" s="1"/>
      <c r="M22" s="89"/>
    </row>
    <row r="23" spans="1:12" ht="18" customHeight="1">
      <c r="A23" s="9"/>
      <c r="B23" s="224" t="s">
        <v>79</v>
      </c>
      <c r="C23" s="225"/>
      <c r="D23" s="225"/>
      <c r="E23" s="226" t="s">
        <v>91</v>
      </c>
      <c r="F23" s="227"/>
      <c r="G23" s="99">
        <v>4</v>
      </c>
      <c r="H23" s="100" t="s">
        <v>11</v>
      </c>
      <c r="I23" s="108">
        <v>12000</v>
      </c>
      <c r="J23" s="55">
        <f t="shared" si="0"/>
        <v>48000</v>
      </c>
      <c r="K23" s="26"/>
      <c r="L23" s="1"/>
    </row>
    <row r="24" spans="1:12" ht="18" customHeight="1">
      <c r="A24" s="9"/>
      <c r="B24" s="56" t="s">
        <v>54</v>
      </c>
      <c r="C24" s="57"/>
      <c r="D24" s="88"/>
      <c r="E24" s="157" t="s">
        <v>107</v>
      </c>
      <c r="F24" s="158"/>
      <c r="G24" s="91">
        <v>7</v>
      </c>
      <c r="H24" s="94" t="s">
        <v>11</v>
      </c>
      <c r="I24" s="108">
        <v>12000</v>
      </c>
      <c r="J24" s="55">
        <f t="shared" si="0"/>
        <v>84000</v>
      </c>
      <c r="K24" s="26"/>
      <c r="L24" s="1"/>
    </row>
    <row r="25" spans="1:12" ht="18" customHeight="1">
      <c r="A25" s="9"/>
      <c r="B25" s="56" t="s">
        <v>55</v>
      </c>
      <c r="C25" s="57"/>
      <c r="D25" s="88"/>
      <c r="E25" s="157" t="s">
        <v>108</v>
      </c>
      <c r="F25" s="158"/>
      <c r="G25" s="91">
        <v>2</v>
      </c>
      <c r="H25" s="94" t="s">
        <v>11</v>
      </c>
      <c r="I25" s="108">
        <v>12000</v>
      </c>
      <c r="J25" s="55">
        <f t="shared" si="0"/>
        <v>24000</v>
      </c>
      <c r="K25" s="26"/>
      <c r="L25" s="1"/>
    </row>
    <row r="26" spans="1:12" ht="18" customHeight="1">
      <c r="A26" s="9"/>
      <c r="B26" s="178" t="s">
        <v>84</v>
      </c>
      <c r="C26" s="179"/>
      <c r="D26" s="179"/>
      <c r="E26" s="157" t="s">
        <v>56</v>
      </c>
      <c r="F26" s="158"/>
      <c r="G26" s="91">
        <v>3</v>
      </c>
      <c r="H26" s="94" t="s">
        <v>11</v>
      </c>
      <c r="I26" s="108">
        <v>12000</v>
      </c>
      <c r="J26" s="55">
        <f t="shared" si="0"/>
        <v>36000</v>
      </c>
      <c r="K26" s="26"/>
      <c r="L26" s="1"/>
    </row>
    <row r="27" spans="1:12" ht="18" customHeight="1">
      <c r="A27" s="9"/>
      <c r="B27" s="228" t="s">
        <v>105</v>
      </c>
      <c r="C27" s="229"/>
      <c r="D27" s="229"/>
      <c r="E27" s="159" t="s">
        <v>106</v>
      </c>
      <c r="F27" s="160"/>
      <c r="G27" s="92">
        <v>4</v>
      </c>
      <c r="H27" s="94" t="s">
        <v>11</v>
      </c>
      <c r="I27" s="109">
        <v>12000</v>
      </c>
      <c r="J27" s="58">
        <f t="shared" si="0"/>
        <v>48000</v>
      </c>
      <c r="K27" s="26"/>
      <c r="L27" s="1"/>
    </row>
    <row r="28" spans="1:12" ht="18" customHeight="1">
      <c r="A28" s="9"/>
      <c r="B28" s="211" t="s">
        <v>35</v>
      </c>
      <c r="C28" s="212"/>
      <c r="D28" s="212"/>
      <c r="E28" s="212"/>
      <c r="F28" s="212"/>
      <c r="G28" s="212"/>
      <c r="H28" s="212"/>
      <c r="I28" s="223"/>
      <c r="J28" s="106">
        <f>SUM(J22:J27)</f>
        <v>276000</v>
      </c>
      <c r="K28" s="26"/>
      <c r="L28" s="1"/>
    </row>
    <row r="29" spans="1:13" ht="18" customHeight="1">
      <c r="A29" s="60"/>
      <c r="B29" s="49"/>
      <c r="C29" s="49"/>
      <c r="D29" s="49"/>
      <c r="E29" s="49"/>
      <c r="F29" s="49"/>
      <c r="G29" s="50"/>
      <c r="H29" s="51"/>
      <c r="I29" s="52"/>
      <c r="J29" s="52"/>
      <c r="K29" s="26"/>
      <c r="L29" s="1"/>
      <c r="M29" s="3"/>
    </row>
    <row r="30" spans="1:13" ht="18" customHeight="1">
      <c r="A30" s="62"/>
      <c r="B30" s="49" t="s">
        <v>36</v>
      </c>
      <c r="C30" s="49"/>
      <c r="D30" s="49"/>
      <c r="E30" s="49"/>
      <c r="F30" s="49"/>
      <c r="G30" s="50"/>
      <c r="H30" s="51"/>
      <c r="I30" s="52"/>
      <c r="J30" s="52"/>
      <c r="K30" s="26"/>
      <c r="L30" s="1"/>
      <c r="M30" s="4"/>
    </row>
    <row r="31" spans="1:12" ht="18" customHeight="1">
      <c r="A31" s="9"/>
      <c r="B31" s="181" t="s">
        <v>57</v>
      </c>
      <c r="C31" s="182"/>
      <c r="D31" s="182"/>
      <c r="E31" s="183" t="s">
        <v>109</v>
      </c>
      <c r="F31" s="184"/>
      <c r="G31" s="104">
        <v>1</v>
      </c>
      <c r="H31" s="104" t="s">
        <v>85</v>
      </c>
      <c r="I31" s="111">
        <v>60000</v>
      </c>
      <c r="J31" s="53">
        <f>G31*I31</f>
        <v>60000</v>
      </c>
      <c r="K31" s="26"/>
      <c r="L31" s="1"/>
    </row>
    <row r="32" spans="1:12" ht="18" customHeight="1">
      <c r="A32" s="9"/>
      <c r="B32" s="178" t="s">
        <v>58</v>
      </c>
      <c r="C32" s="179"/>
      <c r="D32" s="180"/>
      <c r="E32" s="157" t="s">
        <v>56</v>
      </c>
      <c r="F32" s="158"/>
      <c r="G32" s="91">
        <v>2</v>
      </c>
      <c r="H32" s="91" t="s">
        <v>85</v>
      </c>
      <c r="I32" s="110">
        <v>30000</v>
      </c>
      <c r="J32" s="55">
        <f aca="true" t="shared" si="1" ref="J32:J40">G32*I32</f>
        <v>60000</v>
      </c>
      <c r="K32" s="26"/>
      <c r="L32" s="1"/>
    </row>
    <row r="33" spans="1:12" ht="18" customHeight="1">
      <c r="A33" s="9"/>
      <c r="B33" s="178" t="s">
        <v>100</v>
      </c>
      <c r="C33" s="179"/>
      <c r="D33" s="180"/>
      <c r="E33" s="157" t="s">
        <v>56</v>
      </c>
      <c r="F33" s="158"/>
      <c r="G33" s="91">
        <v>1</v>
      </c>
      <c r="H33" s="91" t="s">
        <v>85</v>
      </c>
      <c r="I33" s="110">
        <v>60000</v>
      </c>
      <c r="J33" s="55">
        <f t="shared" si="1"/>
        <v>60000</v>
      </c>
      <c r="K33" s="26"/>
      <c r="L33" s="1"/>
    </row>
    <row r="34" spans="1:12" ht="18" customHeight="1">
      <c r="A34" s="9"/>
      <c r="B34" s="178" t="s">
        <v>59</v>
      </c>
      <c r="C34" s="179"/>
      <c r="D34" s="180"/>
      <c r="E34" s="157" t="s">
        <v>19</v>
      </c>
      <c r="F34" s="158"/>
      <c r="G34" s="91">
        <v>10</v>
      </c>
      <c r="H34" s="91" t="s">
        <v>85</v>
      </c>
      <c r="I34" s="110">
        <v>15000</v>
      </c>
      <c r="J34" s="55">
        <f t="shared" si="1"/>
        <v>150000</v>
      </c>
      <c r="K34" s="26"/>
      <c r="L34" s="1"/>
    </row>
    <row r="35" spans="1:12" ht="18" customHeight="1">
      <c r="A35" s="9"/>
      <c r="B35" s="224" t="s">
        <v>60</v>
      </c>
      <c r="C35" s="225"/>
      <c r="D35" s="225"/>
      <c r="E35" s="226" t="s">
        <v>56</v>
      </c>
      <c r="F35" s="227"/>
      <c r="G35" s="99">
        <v>2</v>
      </c>
      <c r="H35" s="99" t="s">
        <v>85</v>
      </c>
      <c r="I35" s="112">
        <v>5000</v>
      </c>
      <c r="J35" s="55">
        <f t="shared" si="1"/>
        <v>10000</v>
      </c>
      <c r="K35" s="26"/>
      <c r="L35" s="1"/>
    </row>
    <row r="36" spans="1:12" ht="18" customHeight="1">
      <c r="A36" s="9"/>
      <c r="B36" s="178" t="s">
        <v>61</v>
      </c>
      <c r="C36" s="179"/>
      <c r="D36" s="180"/>
      <c r="E36" s="157" t="s">
        <v>56</v>
      </c>
      <c r="F36" s="158"/>
      <c r="G36" s="91">
        <v>1</v>
      </c>
      <c r="H36" s="91" t="s">
        <v>85</v>
      </c>
      <c r="I36" s="110">
        <v>20000</v>
      </c>
      <c r="J36" s="55">
        <f t="shared" si="1"/>
        <v>20000</v>
      </c>
      <c r="K36" s="26"/>
      <c r="L36" s="1"/>
    </row>
    <row r="37" spans="1:12" ht="18" customHeight="1">
      <c r="A37" s="9"/>
      <c r="B37" s="178" t="s">
        <v>89</v>
      </c>
      <c r="C37" s="179"/>
      <c r="D37" s="180"/>
      <c r="E37" s="157" t="s">
        <v>19</v>
      </c>
      <c r="F37" s="158"/>
      <c r="G37" s="91">
        <v>1</v>
      </c>
      <c r="H37" s="91" t="s">
        <v>85</v>
      </c>
      <c r="I37" s="110">
        <v>70000</v>
      </c>
      <c r="J37" s="55">
        <f t="shared" si="1"/>
        <v>70000</v>
      </c>
      <c r="K37" s="26"/>
      <c r="L37" s="1"/>
    </row>
    <row r="38" spans="1:12" ht="18" customHeight="1">
      <c r="A38" s="9"/>
      <c r="B38" s="114" t="s">
        <v>104</v>
      </c>
      <c r="C38" s="115"/>
      <c r="D38" s="115"/>
      <c r="E38" s="157" t="s">
        <v>56</v>
      </c>
      <c r="F38" s="158"/>
      <c r="G38" s="91">
        <v>1</v>
      </c>
      <c r="H38" s="91" t="s">
        <v>85</v>
      </c>
      <c r="I38" s="110">
        <v>55000</v>
      </c>
      <c r="J38" s="55">
        <f t="shared" si="1"/>
        <v>55000</v>
      </c>
      <c r="K38" s="26"/>
      <c r="L38" s="1"/>
    </row>
    <row r="39" spans="1:12" ht="18" customHeight="1">
      <c r="A39" s="9"/>
      <c r="B39" s="178" t="s">
        <v>88</v>
      </c>
      <c r="C39" s="179"/>
      <c r="D39" s="179"/>
      <c r="E39" s="157" t="s">
        <v>90</v>
      </c>
      <c r="F39" s="158"/>
      <c r="G39" s="119">
        <f>Hoja1!C5*Hoja1!$C$2</f>
        <v>95000</v>
      </c>
      <c r="H39" s="91" t="s">
        <v>12</v>
      </c>
      <c r="I39" s="110">
        <v>7</v>
      </c>
      <c r="J39" s="55">
        <f t="shared" si="1"/>
        <v>665000</v>
      </c>
      <c r="K39" s="26"/>
      <c r="L39" s="1"/>
    </row>
    <row r="40" spans="1:12" ht="18" customHeight="1">
      <c r="A40" s="9"/>
      <c r="B40" s="220" t="s">
        <v>62</v>
      </c>
      <c r="C40" s="221"/>
      <c r="D40" s="221"/>
      <c r="E40" s="159" t="s">
        <v>90</v>
      </c>
      <c r="F40" s="160"/>
      <c r="G40" s="129">
        <f>Hoja1!C6*Hoja1!$C$2</f>
        <v>95000</v>
      </c>
      <c r="H40" s="105" t="s">
        <v>12</v>
      </c>
      <c r="I40" s="113">
        <v>5</v>
      </c>
      <c r="J40" s="58">
        <f t="shared" si="1"/>
        <v>475000</v>
      </c>
      <c r="K40" s="26"/>
      <c r="L40" s="1"/>
    </row>
    <row r="41" spans="1:12" ht="18" customHeight="1">
      <c r="A41" s="9"/>
      <c r="B41" s="222" t="s">
        <v>37</v>
      </c>
      <c r="C41" s="223"/>
      <c r="D41" s="223"/>
      <c r="E41" s="223"/>
      <c r="F41" s="223"/>
      <c r="G41" s="223"/>
      <c r="H41" s="223"/>
      <c r="I41" s="223"/>
      <c r="J41" s="106">
        <f>SUM(J31:J40)</f>
        <v>1625000</v>
      </c>
      <c r="K41" s="26"/>
      <c r="L41" s="1"/>
    </row>
    <row r="42" spans="1:12" ht="18" customHeight="1">
      <c r="A42" s="60"/>
      <c r="B42" s="49"/>
      <c r="C42" s="49"/>
      <c r="D42" s="49"/>
      <c r="E42" s="49"/>
      <c r="F42" s="49"/>
      <c r="G42" s="50"/>
      <c r="H42" s="51"/>
      <c r="I42" s="52"/>
      <c r="J42" s="52"/>
      <c r="K42" s="26"/>
      <c r="L42" s="1"/>
    </row>
    <row r="43" spans="1:12" ht="18" customHeight="1">
      <c r="A43" s="9"/>
      <c r="B43" s="49" t="s">
        <v>38</v>
      </c>
      <c r="C43" s="49"/>
      <c r="D43" s="49"/>
      <c r="E43" s="49"/>
      <c r="F43" s="49"/>
      <c r="G43" s="50"/>
      <c r="H43" s="51"/>
      <c r="I43" s="52"/>
      <c r="J43" s="52"/>
      <c r="K43" s="26"/>
      <c r="L43" s="1"/>
    </row>
    <row r="44" spans="1:12" ht="15.75" customHeight="1">
      <c r="A44" s="9"/>
      <c r="B44" s="151" t="s">
        <v>63</v>
      </c>
      <c r="C44" s="152"/>
      <c r="D44" s="153"/>
      <c r="E44" s="161"/>
      <c r="F44" s="162"/>
      <c r="G44" s="95"/>
      <c r="H44" s="65"/>
      <c r="I44" s="63"/>
      <c r="J44" s="63"/>
      <c r="K44" s="26"/>
      <c r="L44" s="1"/>
    </row>
    <row r="45" spans="1:12" ht="18" customHeight="1">
      <c r="A45" s="9"/>
      <c r="B45" s="139" t="s">
        <v>64</v>
      </c>
      <c r="C45" s="140"/>
      <c r="D45" s="141"/>
      <c r="E45" s="157" t="s">
        <v>56</v>
      </c>
      <c r="F45" s="158"/>
      <c r="G45" s="96">
        <v>30000</v>
      </c>
      <c r="H45" s="54" t="s">
        <v>32</v>
      </c>
      <c r="I45" s="64">
        <v>13</v>
      </c>
      <c r="J45" s="64">
        <f>G45*I45</f>
        <v>390000</v>
      </c>
      <c r="K45" s="26"/>
      <c r="L45" s="1"/>
    </row>
    <row r="46" spans="1:12" ht="10.5" customHeight="1">
      <c r="A46" s="9"/>
      <c r="B46" s="139"/>
      <c r="C46" s="140"/>
      <c r="D46" s="141"/>
      <c r="E46" s="157"/>
      <c r="F46" s="158"/>
      <c r="G46" s="96"/>
      <c r="H46" s="54"/>
      <c r="I46" s="64"/>
      <c r="J46" s="64"/>
      <c r="K46" s="26"/>
      <c r="L46" s="1"/>
    </row>
    <row r="47" spans="1:12" ht="18" customHeight="1">
      <c r="A47" s="9"/>
      <c r="B47" s="154" t="s">
        <v>124</v>
      </c>
      <c r="C47" s="155"/>
      <c r="D47" s="156"/>
      <c r="E47" s="157"/>
      <c r="F47" s="158"/>
      <c r="G47" s="97"/>
      <c r="H47" s="66"/>
      <c r="I47" s="64"/>
      <c r="J47" s="64"/>
      <c r="K47" s="26"/>
      <c r="L47" s="1"/>
    </row>
    <row r="48" spans="1:12" ht="18" customHeight="1">
      <c r="A48" s="9"/>
      <c r="B48" s="139" t="s">
        <v>86</v>
      </c>
      <c r="C48" s="140"/>
      <c r="D48" s="141"/>
      <c r="E48" s="157" t="s">
        <v>56</v>
      </c>
      <c r="F48" s="158"/>
      <c r="G48" s="96">
        <v>500</v>
      </c>
      <c r="H48" s="54" t="s">
        <v>12</v>
      </c>
      <c r="I48" s="64">
        <v>370</v>
      </c>
      <c r="J48" s="64">
        <f aca="true" t="shared" si="2" ref="J48:J68">G48*I48</f>
        <v>185000</v>
      </c>
      <c r="K48" s="26"/>
      <c r="L48" s="1"/>
    </row>
    <row r="49" spans="1:12" ht="18" customHeight="1">
      <c r="A49" s="9"/>
      <c r="B49" s="139" t="s">
        <v>87</v>
      </c>
      <c r="C49" s="140"/>
      <c r="D49" s="141"/>
      <c r="E49" s="157" t="s">
        <v>18</v>
      </c>
      <c r="F49" s="158"/>
      <c r="G49" s="96">
        <v>600</v>
      </c>
      <c r="H49" s="54" t="s">
        <v>12</v>
      </c>
      <c r="I49" s="64">
        <v>320</v>
      </c>
      <c r="J49" s="64">
        <f t="shared" si="2"/>
        <v>192000</v>
      </c>
      <c r="K49" s="26"/>
      <c r="L49" s="1"/>
    </row>
    <row r="50" spans="1:12" ht="18" customHeight="1">
      <c r="A50" s="9"/>
      <c r="B50" s="139"/>
      <c r="C50" s="140"/>
      <c r="D50" s="141"/>
      <c r="E50" s="157"/>
      <c r="F50" s="158"/>
      <c r="G50" s="96"/>
      <c r="H50" s="54"/>
      <c r="I50" s="64"/>
      <c r="J50" s="64"/>
      <c r="K50" s="26"/>
      <c r="L50" s="1"/>
    </row>
    <row r="51" spans="1:12" ht="18" customHeight="1">
      <c r="A51" s="9"/>
      <c r="B51" s="148" t="s">
        <v>15</v>
      </c>
      <c r="C51" s="149"/>
      <c r="D51" s="150"/>
      <c r="E51" s="157"/>
      <c r="F51" s="158"/>
      <c r="G51" s="98"/>
      <c r="H51" s="67"/>
      <c r="I51" s="68"/>
      <c r="J51" s="64"/>
      <c r="K51" s="26"/>
      <c r="L51" s="1"/>
    </row>
    <row r="52" spans="1:12" ht="18" customHeight="1">
      <c r="A52" s="9"/>
      <c r="B52" s="130" t="s">
        <v>65</v>
      </c>
      <c r="C52" s="131"/>
      <c r="D52" s="132"/>
      <c r="E52" s="157" t="s">
        <v>17</v>
      </c>
      <c r="F52" s="158"/>
      <c r="G52" s="96">
        <v>2.5</v>
      </c>
      <c r="H52" s="54" t="s">
        <v>20</v>
      </c>
      <c r="I52" s="64">
        <v>5481</v>
      </c>
      <c r="J52" s="64">
        <f t="shared" si="2"/>
        <v>13702.5</v>
      </c>
      <c r="K52" s="26"/>
      <c r="L52" s="1"/>
    </row>
    <row r="53" spans="1:12" ht="18" customHeight="1">
      <c r="A53" s="9"/>
      <c r="B53" s="130" t="s">
        <v>66</v>
      </c>
      <c r="C53" s="131"/>
      <c r="D53" s="132"/>
      <c r="E53" s="157" t="s">
        <v>17</v>
      </c>
      <c r="F53" s="158"/>
      <c r="G53" s="96">
        <v>2</v>
      </c>
      <c r="H53" s="54" t="s">
        <v>20</v>
      </c>
      <c r="I53" s="64">
        <v>20700</v>
      </c>
      <c r="J53" s="64">
        <f t="shared" si="2"/>
        <v>41400</v>
      </c>
      <c r="K53" s="26"/>
      <c r="L53" s="1"/>
    </row>
    <row r="54" spans="1:12" ht="18" customHeight="1">
      <c r="A54" s="9"/>
      <c r="B54" s="130" t="s">
        <v>67</v>
      </c>
      <c r="C54" s="131"/>
      <c r="D54" s="132"/>
      <c r="E54" s="157" t="s">
        <v>102</v>
      </c>
      <c r="F54" s="158"/>
      <c r="G54" s="96">
        <v>1</v>
      </c>
      <c r="H54" s="54" t="s">
        <v>20</v>
      </c>
      <c r="I54" s="64">
        <v>16297</v>
      </c>
      <c r="J54" s="64">
        <f t="shared" si="2"/>
        <v>16297</v>
      </c>
      <c r="K54" s="26"/>
      <c r="L54" s="1"/>
    </row>
    <row r="55" spans="1:12" ht="18" customHeight="1">
      <c r="A55" s="9"/>
      <c r="B55" s="130" t="s">
        <v>68</v>
      </c>
      <c r="C55" s="131"/>
      <c r="D55" s="132"/>
      <c r="E55" s="157" t="s">
        <v>56</v>
      </c>
      <c r="F55" s="158"/>
      <c r="G55" s="96">
        <v>0.1</v>
      </c>
      <c r="H55" s="54" t="s">
        <v>12</v>
      </c>
      <c r="I55" s="64">
        <v>312375</v>
      </c>
      <c r="J55" s="64">
        <f t="shared" si="2"/>
        <v>31237.5</v>
      </c>
      <c r="K55" s="26"/>
      <c r="L55" s="1"/>
    </row>
    <row r="56" spans="1:12" ht="18" customHeight="1">
      <c r="A56" s="9"/>
      <c r="B56" s="130"/>
      <c r="C56" s="131"/>
      <c r="D56" s="132"/>
      <c r="E56" s="157"/>
      <c r="F56" s="158"/>
      <c r="G56" s="96"/>
      <c r="H56" s="54"/>
      <c r="I56" s="64"/>
      <c r="J56" s="64"/>
      <c r="K56" s="26"/>
      <c r="L56" s="1"/>
    </row>
    <row r="57" spans="1:12" ht="18" customHeight="1">
      <c r="A57" s="9"/>
      <c r="B57" s="133" t="s">
        <v>16</v>
      </c>
      <c r="C57" s="134"/>
      <c r="D57" s="135"/>
      <c r="E57" s="157"/>
      <c r="F57" s="158"/>
      <c r="G57" s="96"/>
      <c r="H57" s="54"/>
      <c r="I57" s="64"/>
      <c r="J57" s="64"/>
      <c r="K57" s="26"/>
      <c r="L57" s="1"/>
    </row>
    <row r="58" spans="1:12" ht="18" customHeight="1">
      <c r="A58" s="9"/>
      <c r="B58" s="130" t="s">
        <v>69</v>
      </c>
      <c r="C58" s="131"/>
      <c r="D58" s="132"/>
      <c r="E58" s="157" t="s">
        <v>19</v>
      </c>
      <c r="F58" s="158"/>
      <c r="G58" s="96">
        <v>7.5</v>
      </c>
      <c r="H58" s="54" t="s">
        <v>20</v>
      </c>
      <c r="I58" s="64">
        <v>8939</v>
      </c>
      <c r="J58" s="64">
        <f t="shared" si="2"/>
        <v>67042.5</v>
      </c>
      <c r="K58" s="26"/>
      <c r="L58" s="1"/>
    </row>
    <row r="59" spans="1:12" ht="18" customHeight="1">
      <c r="A59" s="9"/>
      <c r="B59" s="130" t="s">
        <v>70</v>
      </c>
      <c r="C59" s="131"/>
      <c r="D59" s="132"/>
      <c r="E59" s="157" t="s">
        <v>19</v>
      </c>
      <c r="F59" s="158"/>
      <c r="G59" s="96">
        <v>2</v>
      </c>
      <c r="H59" s="54" t="s">
        <v>20</v>
      </c>
      <c r="I59" s="64">
        <v>12060</v>
      </c>
      <c r="J59" s="64">
        <f t="shared" si="2"/>
        <v>24120</v>
      </c>
      <c r="K59" s="26"/>
      <c r="L59" s="1"/>
    </row>
    <row r="60" spans="1:12" ht="18" customHeight="1">
      <c r="A60" s="9"/>
      <c r="B60" s="130"/>
      <c r="C60" s="131"/>
      <c r="D60" s="132"/>
      <c r="E60" s="157"/>
      <c r="F60" s="158"/>
      <c r="G60" s="96"/>
      <c r="H60" s="54"/>
      <c r="I60" s="64"/>
      <c r="J60" s="64"/>
      <c r="K60" s="26"/>
      <c r="L60" s="1"/>
    </row>
    <row r="61" spans="1:12" ht="18" customHeight="1">
      <c r="A61" s="9"/>
      <c r="B61" s="133" t="s">
        <v>71</v>
      </c>
      <c r="C61" s="134"/>
      <c r="D61" s="135"/>
      <c r="E61" s="157"/>
      <c r="F61" s="158"/>
      <c r="G61" s="96"/>
      <c r="H61" s="54"/>
      <c r="I61" s="64"/>
      <c r="J61" s="64"/>
      <c r="K61" s="26"/>
      <c r="L61" s="1"/>
    </row>
    <row r="62" spans="1:12" ht="18" customHeight="1">
      <c r="A62" s="9"/>
      <c r="B62" s="130" t="s">
        <v>72</v>
      </c>
      <c r="C62" s="131"/>
      <c r="D62" s="132"/>
      <c r="E62" s="157" t="s">
        <v>56</v>
      </c>
      <c r="F62" s="158"/>
      <c r="G62" s="97">
        <v>0.5</v>
      </c>
      <c r="H62" s="66" t="s">
        <v>20</v>
      </c>
      <c r="I62" s="64">
        <v>39108</v>
      </c>
      <c r="J62" s="64">
        <f t="shared" si="2"/>
        <v>19554</v>
      </c>
      <c r="K62" s="26"/>
      <c r="L62" s="1"/>
    </row>
    <row r="63" spans="1:12" ht="18" customHeight="1">
      <c r="A63" s="9"/>
      <c r="B63" s="139" t="s">
        <v>73</v>
      </c>
      <c r="C63" s="140"/>
      <c r="D63" s="141"/>
      <c r="E63" s="157" t="s">
        <v>77</v>
      </c>
      <c r="F63" s="158"/>
      <c r="G63" s="97">
        <v>0.3</v>
      </c>
      <c r="H63" s="66" t="s">
        <v>20</v>
      </c>
      <c r="I63" s="64">
        <v>58487</v>
      </c>
      <c r="J63" s="64">
        <f t="shared" si="2"/>
        <v>17546.1</v>
      </c>
      <c r="K63" s="26"/>
      <c r="L63" s="1"/>
    </row>
    <row r="64" spans="1:12" ht="18" customHeight="1">
      <c r="A64" s="9"/>
      <c r="B64" s="139" t="s">
        <v>74</v>
      </c>
      <c r="C64" s="140"/>
      <c r="D64" s="141"/>
      <c r="E64" s="157" t="s">
        <v>39</v>
      </c>
      <c r="F64" s="158"/>
      <c r="G64" s="97">
        <v>1</v>
      </c>
      <c r="H64" s="66" t="s">
        <v>12</v>
      </c>
      <c r="I64" s="64">
        <v>19633</v>
      </c>
      <c r="J64" s="64">
        <f t="shared" si="2"/>
        <v>19633</v>
      </c>
      <c r="K64" s="26"/>
      <c r="L64" s="1"/>
    </row>
    <row r="65" spans="1:12" ht="18" customHeight="1">
      <c r="A65" s="9"/>
      <c r="B65" s="139"/>
      <c r="C65" s="140"/>
      <c r="D65" s="141"/>
      <c r="E65" s="157"/>
      <c r="F65" s="158"/>
      <c r="G65" s="97"/>
      <c r="H65" s="66"/>
      <c r="I65" s="64"/>
      <c r="J65" s="64"/>
      <c r="K65" s="26"/>
      <c r="L65" s="1"/>
    </row>
    <row r="66" spans="1:12" ht="18" customHeight="1">
      <c r="A66" s="9"/>
      <c r="B66" s="142" t="s">
        <v>75</v>
      </c>
      <c r="C66" s="143"/>
      <c r="D66" s="144"/>
      <c r="E66" s="157"/>
      <c r="F66" s="158"/>
      <c r="G66" s="97"/>
      <c r="H66" s="66"/>
      <c r="I66" s="64"/>
      <c r="J66" s="64"/>
      <c r="K66" s="26"/>
      <c r="L66" s="1"/>
    </row>
    <row r="67" spans="1:12" ht="18" customHeight="1">
      <c r="A67" s="9"/>
      <c r="B67" s="136" t="s">
        <v>76</v>
      </c>
      <c r="C67" s="137"/>
      <c r="D67" s="138"/>
      <c r="E67" s="157" t="s">
        <v>18</v>
      </c>
      <c r="F67" s="158"/>
      <c r="G67" s="97">
        <v>1</v>
      </c>
      <c r="H67" s="66" t="s">
        <v>20</v>
      </c>
      <c r="I67" s="64">
        <v>7876</v>
      </c>
      <c r="J67" s="64">
        <f t="shared" si="2"/>
        <v>7876</v>
      </c>
      <c r="K67" s="26"/>
      <c r="L67" s="1"/>
    </row>
    <row r="68" spans="1:12" ht="18" customHeight="1">
      <c r="A68" s="9"/>
      <c r="B68" s="145" t="s">
        <v>103</v>
      </c>
      <c r="C68" s="146"/>
      <c r="D68" s="147"/>
      <c r="E68" s="159" t="s">
        <v>78</v>
      </c>
      <c r="F68" s="160"/>
      <c r="G68" s="97">
        <v>2.5</v>
      </c>
      <c r="H68" s="66" t="s">
        <v>20</v>
      </c>
      <c r="I68" s="64">
        <v>18053</v>
      </c>
      <c r="J68" s="64">
        <f t="shared" si="2"/>
        <v>45132.5</v>
      </c>
      <c r="K68" s="26"/>
      <c r="L68" s="1"/>
    </row>
    <row r="69" spans="1:12" ht="18" customHeight="1">
      <c r="A69" s="9"/>
      <c r="B69" s="167" t="s">
        <v>41</v>
      </c>
      <c r="C69" s="168"/>
      <c r="D69" s="168"/>
      <c r="E69" s="169"/>
      <c r="F69" s="169"/>
      <c r="G69" s="169"/>
      <c r="H69" s="169"/>
      <c r="I69" s="169"/>
      <c r="J69" s="69">
        <f>SUM(J44:J68)</f>
        <v>1070541.1</v>
      </c>
      <c r="K69" s="26"/>
      <c r="L69" s="1"/>
    </row>
    <row r="70" spans="1:12" ht="18" customHeight="1">
      <c r="A70" s="60"/>
      <c r="B70" s="70"/>
      <c r="C70" s="70"/>
      <c r="D70" s="70"/>
      <c r="E70" s="70"/>
      <c r="F70" s="70"/>
      <c r="G70" s="70"/>
      <c r="H70" s="70"/>
      <c r="I70" s="70"/>
      <c r="J70" s="71"/>
      <c r="K70" s="26"/>
      <c r="L70" s="1"/>
    </row>
    <row r="71" spans="1:12" ht="18" customHeight="1">
      <c r="A71" s="9"/>
      <c r="B71" s="195" t="s">
        <v>42</v>
      </c>
      <c r="C71" s="196"/>
      <c r="D71" s="196"/>
      <c r="E71" s="196"/>
      <c r="F71" s="196"/>
      <c r="G71" s="196"/>
      <c r="H71" s="196"/>
      <c r="I71" s="196"/>
      <c r="J71" s="59">
        <f>J28+J41+J69</f>
        <v>2971541.1</v>
      </c>
      <c r="K71" s="26"/>
      <c r="L71" s="1"/>
    </row>
    <row r="72" spans="1:12" ht="18" customHeight="1">
      <c r="A72" s="60"/>
      <c r="B72" s="49"/>
      <c r="C72" s="49"/>
      <c r="D72" s="49"/>
      <c r="E72" s="49"/>
      <c r="F72" s="50"/>
      <c r="G72" s="51"/>
      <c r="H72" s="52"/>
      <c r="I72" s="52"/>
      <c r="J72" s="49"/>
      <c r="K72" s="26"/>
      <c r="L72" s="1"/>
    </row>
    <row r="73" spans="1:12" ht="18" customHeight="1">
      <c r="A73" s="9"/>
      <c r="B73" s="49" t="s">
        <v>43</v>
      </c>
      <c r="C73" s="49"/>
      <c r="D73" s="49"/>
      <c r="E73" s="102" t="s">
        <v>2</v>
      </c>
      <c r="F73" s="102"/>
      <c r="G73" s="103"/>
      <c r="H73" s="102"/>
      <c r="I73" s="101" t="s">
        <v>1</v>
      </c>
      <c r="J73" s="101" t="s">
        <v>6</v>
      </c>
      <c r="K73" s="26"/>
      <c r="L73" s="1"/>
    </row>
    <row r="74" spans="1:12" ht="18" customHeight="1">
      <c r="A74" s="9"/>
      <c r="B74" s="170" t="s">
        <v>0</v>
      </c>
      <c r="C74" s="170"/>
      <c r="D74" s="170"/>
      <c r="E74" s="170" t="s">
        <v>3</v>
      </c>
      <c r="F74" s="170"/>
      <c r="G74" s="170"/>
      <c r="H74" s="170"/>
      <c r="I74" s="72">
        <v>0.05</v>
      </c>
      <c r="J74" s="73">
        <f>J71*I74</f>
        <v>148577.05500000002</v>
      </c>
      <c r="K74" s="26"/>
      <c r="L74" s="1"/>
    </row>
    <row r="75" spans="1:12" ht="18" customHeight="1">
      <c r="A75" s="9"/>
      <c r="B75" s="170" t="s">
        <v>44</v>
      </c>
      <c r="C75" s="170"/>
      <c r="D75" s="170"/>
      <c r="E75" s="170" t="s">
        <v>7</v>
      </c>
      <c r="F75" s="170"/>
      <c r="G75" s="170"/>
      <c r="H75" s="170"/>
      <c r="I75" s="74">
        <f>E14</f>
        <v>0.01</v>
      </c>
      <c r="J75" s="73">
        <f>E14*E15*E16*J71</f>
        <v>104003.93850000002</v>
      </c>
      <c r="K75" s="26"/>
      <c r="L75" s="1"/>
    </row>
    <row r="76" spans="1:12" ht="18" customHeight="1">
      <c r="A76" s="9"/>
      <c r="B76" s="170" t="s">
        <v>45</v>
      </c>
      <c r="C76" s="170"/>
      <c r="D76" s="170"/>
      <c r="E76" s="174" t="s">
        <v>5</v>
      </c>
      <c r="F76" s="174"/>
      <c r="G76" s="174"/>
      <c r="H76" s="174"/>
      <c r="I76" s="174"/>
      <c r="J76" s="75"/>
      <c r="K76" s="26"/>
      <c r="L76" s="1"/>
    </row>
    <row r="77" spans="1:12" ht="18" customHeight="1">
      <c r="A77" s="9"/>
      <c r="B77" s="170" t="s">
        <v>4</v>
      </c>
      <c r="C77" s="170"/>
      <c r="D77" s="170"/>
      <c r="E77" s="174"/>
      <c r="F77" s="174"/>
      <c r="G77" s="174"/>
      <c r="H77" s="174"/>
      <c r="I77" s="174"/>
      <c r="J77" s="75"/>
      <c r="K77" s="26"/>
      <c r="L77" s="1"/>
    </row>
    <row r="78" spans="1:12" ht="18" customHeight="1">
      <c r="A78" s="9"/>
      <c r="B78" s="170" t="s">
        <v>46</v>
      </c>
      <c r="C78" s="170"/>
      <c r="D78" s="170"/>
      <c r="E78" s="174"/>
      <c r="F78" s="174"/>
      <c r="G78" s="174"/>
      <c r="H78" s="174"/>
      <c r="I78" s="174"/>
      <c r="J78" s="75"/>
      <c r="K78" s="26"/>
      <c r="L78" s="1"/>
    </row>
    <row r="79" spans="1:12" ht="18" customHeight="1">
      <c r="A79" s="9"/>
      <c r="B79" s="211" t="s">
        <v>47</v>
      </c>
      <c r="C79" s="212"/>
      <c r="D79" s="212"/>
      <c r="E79" s="212"/>
      <c r="F79" s="212"/>
      <c r="G79" s="212"/>
      <c r="H79" s="212"/>
      <c r="I79" s="212"/>
      <c r="J79" s="59">
        <f>SUM(J74:J78)</f>
        <v>252580.99350000004</v>
      </c>
      <c r="K79" s="26"/>
      <c r="L79" s="1"/>
    </row>
    <row r="80" spans="1:12" ht="18" customHeight="1">
      <c r="A80" s="60"/>
      <c r="B80" s="51"/>
      <c r="C80" s="51"/>
      <c r="D80" s="51"/>
      <c r="E80" s="51"/>
      <c r="F80" s="51"/>
      <c r="G80" s="51"/>
      <c r="H80" s="51"/>
      <c r="I80" s="51"/>
      <c r="J80" s="61"/>
      <c r="K80" s="26"/>
      <c r="L80" s="1"/>
    </row>
    <row r="81" spans="1:12" ht="18" customHeight="1">
      <c r="A81" s="9"/>
      <c r="B81" s="200" t="s">
        <v>48</v>
      </c>
      <c r="C81" s="201"/>
      <c r="D81" s="201"/>
      <c r="E81" s="201"/>
      <c r="F81" s="201"/>
      <c r="G81" s="201"/>
      <c r="H81" s="201"/>
      <c r="I81" s="201"/>
      <c r="J81" s="76">
        <f>J71+J79</f>
        <v>3224122.0935</v>
      </c>
      <c r="K81" s="26"/>
      <c r="L81" s="1"/>
    </row>
    <row r="82" spans="1:12" ht="18" customHeight="1" thickBot="1">
      <c r="A82" s="60"/>
      <c r="B82" s="51"/>
      <c r="C82" s="51"/>
      <c r="D82" s="51"/>
      <c r="E82" s="51"/>
      <c r="F82" s="51"/>
      <c r="G82" s="51"/>
      <c r="H82" s="51"/>
      <c r="I82" s="51"/>
      <c r="J82" s="61"/>
      <c r="K82" s="26"/>
      <c r="L82" s="1"/>
    </row>
    <row r="83" spans="1:12" ht="18" customHeight="1" thickBot="1">
      <c r="A83" s="9"/>
      <c r="B83" s="197" t="s">
        <v>49</v>
      </c>
      <c r="C83" s="198"/>
      <c r="D83" s="198"/>
      <c r="E83" s="198"/>
      <c r="F83" s="198"/>
      <c r="G83" s="198"/>
      <c r="H83" s="198"/>
      <c r="I83" s="198"/>
      <c r="J83" s="199"/>
      <c r="K83" s="26"/>
      <c r="L83" s="1"/>
    </row>
    <row r="84" spans="1:12" ht="18" customHeight="1">
      <c r="A84" s="60"/>
      <c r="B84" s="77"/>
      <c r="C84" s="77"/>
      <c r="D84" s="77"/>
      <c r="E84" s="77"/>
      <c r="F84" s="77"/>
      <c r="G84" s="77"/>
      <c r="H84" s="77"/>
      <c r="I84" s="77"/>
      <c r="J84" s="77"/>
      <c r="K84" s="26"/>
      <c r="L84" s="1"/>
    </row>
    <row r="85" spans="1:12" ht="18" customHeight="1">
      <c r="A85" s="9"/>
      <c r="B85" s="9"/>
      <c r="C85" s="9"/>
      <c r="D85" s="171" t="s">
        <v>98</v>
      </c>
      <c r="E85" s="172"/>
      <c r="F85" s="172"/>
      <c r="G85" s="172"/>
      <c r="H85" s="173"/>
      <c r="I85" s="9"/>
      <c r="J85" s="9"/>
      <c r="K85" s="26"/>
      <c r="L85" s="1"/>
    </row>
    <row r="86" spans="1:12" ht="18.75">
      <c r="A86" s="9"/>
      <c r="B86" s="9"/>
      <c r="C86" s="9"/>
      <c r="D86" s="214" t="s">
        <v>52</v>
      </c>
      <c r="E86" s="215"/>
      <c r="F86" s="171" t="s">
        <v>95</v>
      </c>
      <c r="G86" s="172"/>
      <c r="H86" s="173"/>
      <c r="I86" s="9"/>
      <c r="J86" s="9"/>
      <c r="K86" s="26"/>
      <c r="L86" s="1"/>
    </row>
    <row r="87" spans="1:12" ht="18.75">
      <c r="A87" s="9"/>
      <c r="B87" s="9"/>
      <c r="C87" s="9"/>
      <c r="D87" s="218"/>
      <c r="E87" s="219"/>
      <c r="F87" s="78">
        <f>+G87*0.95</f>
        <v>42.75</v>
      </c>
      <c r="G87" s="79">
        <f>E12</f>
        <v>45</v>
      </c>
      <c r="H87" s="78">
        <f>+G87*1.05</f>
        <v>47.25</v>
      </c>
      <c r="I87" s="9"/>
      <c r="J87" s="9"/>
      <c r="K87" s="26"/>
      <c r="L87" s="1"/>
    </row>
    <row r="88" spans="1:12" ht="18.75">
      <c r="A88" s="9"/>
      <c r="B88" s="9"/>
      <c r="C88" s="9"/>
      <c r="D88" s="163">
        <f>+D89*0.9</f>
        <v>85500</v>
      </c>
      <c r="E88" s="164"/>
      <c r="F88" s="80">
        <f>F$87*$D$88-Hoja1!$C$38</f>
        <v>554692.9064999996</v>
      </c>
      <c r="G88" s="80">
        <f>G$87*$D$88-Hoja1!$C$38</f>
        <v>747067.9064999996</v>
      </c>
      <c r="H88" s="80">
        <f>H$87*$D$88-Hoja1!$C$38</f>
        <v>939442.9064999996</v>
      </c>
      <c r="I88" s="9"/>
      <c r="J88" s="9"/>
      <c r="K88" s="26"/>
      <c r="L88" s="1"/>
    </row>
    <row r="89" spans="1:12" ht="18.75">
      <c r="A89" s="60"/>
      <c r="B89" s="60"/>
      <c r="C89" s="60"/>
      <c r="D89" s="165">
        <f>E11</f>
        <v>95000</v>
      </c>
      <c r="E89" s="166"/>
      <c r="F89" s="81">
        <f>(F$87*$D89)-J81</f>
        <v>837127.9065</v>
      </c>
      <c r="G89" s="81">
        <f>(G$87*$D89)-J81</f>
        <v>1050877.9065</v>
      </c>
      <c r="H89" s="81">
        <f>(H$87*$D89)-J81</f>
        <v>1264627.9065</v>
      </c>
      <c r="I89" s="60"/>
      <c r="J89" s="60"/>
      <c r="K89" s="26"/>
      <c r="L89" s="1"/>
    </row>
    <row r="90" spans="1:12" ht="18.75">
      <c r="A90" s="9"/>
      <c r="B90" s="9"/>
      <c r="C90" s="9"/>
      <c r="D90" s="190">
        <f>+D89*1.1</f>
        <v>104500.00000000001</v>
      </c>
      <c r="E90" s="191"/>
      <c r="F90" s="82">
        <f>F$87*$D$90-Hoja1!$D$38</f>
        <v>1119562.9065</v>
      </c>
      <c r="G90" s="82">
        <f>G$87*$D$90-Hoja1!$D$38</f>
        <v>1354687.9065</v>
      </c>
      <c r="H90" s="82">
        <f>H$87*$D$90-Hoja1!$D$38</f>
        <v>1589812.9065</v>
      </c>
      <c r="I90" s="7"/>
      <c r="J90" s="7"/>
      <c r="K90" s="26"/>
      <c r="L90" s="1"/>
    </row>
    <row r="91" spans="1:12" ht="18" customHeight="1">
      <c r="A91" s="9"/>
      <c r="B91" s="83"/>
      <c r="C91" s="83"/>
      <c r="D91" s="84"/>
      <c r="E91" s="84"/>
      <c r="F91" s="84"/>
      <c r="G91" s="9"/>
      <c r="H91" s="9"/>
      <c r="I91" s="7"/>
      <c r="J91" s="7"/>
      <c r="K91" s="26"/>
      <c r="L91" s="1"/>
    </row>
    <row r="92" spans="1:12" ht="18.75">
      <c r="A92" s="9"/>
      <c r="B92" s="83"/>
      <c r="C92" s="83"/>
      <c r="D92" s="214" t="s">
        <v>99</v>
      </c>
      <c r="E92" s="215"/>
      <c r="F92" s="187" t="s">
        <v>14</v>
      </c>
      <c r="G92" s="188"/>
      <c r="H92" s="189"/>
      <c r="I92" s="7"/>
      <c r="J92" s="7"/>
      <c r="K92" s="26"/>
      <c r="L92" s="1"/>
    </row>
    <row r="93" spans="1:12" ht="18.75">
      <c r="A93" s="9"/>
      <c r="B93" s="60"/>
      <c r="C93" s="60"/>
      <c r="D93" s="216"/>
      <c r="E93" s="217"/>
      <c r="F93" s="85">
        <f>+G93*0.9</f>
        <v>85500</v>
      </c>
      <c r="G93" s="85">
        <f>E11</f>
        <v>95000</v>
      </c>
      <c r="H93" s="85">
        <f>+G93*1.1</f>
        <v>104500.00000000001</v>
      </c>
      <c r="I93" s="7"/>
      <c r="J93" s="7"/>
      <c r="K93" s="26"/>
      <c r="L93" s="1"/>
    </row>
    <row r="94" spans="1:12" ht="18.75">
      <c r="A94" s="9"/>
      <c r="B94" s="9"/>
      <c r="C94" s="9"/>
      <c r="D94" s="218"/>
      <c r="E94" s="219"/>
      <c r="F94" s="86">
        <f>Hoja1!C38/Ficha!F93</f>
        <v>36.26236366666667</v>
      </c>
      <c r="G94" s="86">
        <f>J81/G93</f>
        <v>33.9381273</v>
      </c>
      <c r="H94" s="86">
        <f>Hoja1!D38/Ficha!H93</f>
        <v>32.03647936363637</v>
      </c>
      <c r="I94" s="7"/>
      <c r="J94" s="7"/>
      <c r="K94" s="26"/>
      <c r="L94" s="1"/>
    </row>
    <row r="95" spans="1:11" ht="18" customHeight="1">
      <c r="A95" s="9"/>
      <c r="B95" s="213" t="s">
        <v>50</v>
      </c>
      <c r="C95" s="213"/>
      <c r="D95" s="213"/>
      <c r="E95" s="213"/>
      <c r="F95" s="213"/>
      <c r="G95" s="213"/>
      <c r="H95" s="213"/>
      <c r="I95" s="213"/>
      <c r="J95" s="213"/>
      <c r="K95" s="87"/>
    </row>
    <row r="96" spans="1:11" ht="18" customHeight="1">
      <c r="A96" s="9"/>
      <c r="B96" s="205" t="s">
        <v>81</v>
      </c>
      <c r="C96" s="206"/>
      <c r="D96" s="206"/>
      <c r="E96" s="206"/>
      <c r="F96" s="206"/>
      <c r="G96" s="206"/>
      <c r="H96" s="206"/>
      <c r="I96" s="206"/>
      <c r="J96" s="207"/>
      <c r="K96" s="87"/>
    </row>
    <row r="97" spans="1:11" ht="18" customHeight="1">
      <c r="A97" s="9"/>
      <c r="B97" s="208"/>
      <c r="C97" s="209"/>
      <c r="D97" s="209"/>
      <c r="E97" s="209"/>
      <c r="F97" s="209"/>
      <c r="G97" s="209"/>
      <c r="H97" s="209"/>
      <c r="I97" s="209"/>
      <c r="J97" s="210"/>
      <c r="K97" s="87"/>
    </row>
    <row r="98" spans="1:11" ht="18" customHeight="1">
      <c r="A98" s="9"/>
      <c r="B98" s="208" t="s">
        <v>80</v>
      </c>
      <c r="C98" s="209"/>
      <c r="D98" s="209"/>
      <c r="E98" s="209"/>
      <c r="F98" s="209"/>
      <c r="G98" s="209"/>
      <c r="H98" s="209"/>
      <c r="I98" s="209"/>
      <c r="J98" s="210"/>
      <c r="K98" s="87"/>
    </row>
    <row r="99" spans="1:11" ht="18" customHeight="1">
      <c r="A99" s="9"/>
      <c r="B99" s="208"/>
      <c r="C99" s="209"/>
      <c r="D99" s="209"/>
      <c r="E99" s="209"/>
      <c r="F99" s="209"/>
      <c r="G99" s="209"/>
      <c r="H99" s="209"/>
      <c r="I99" s="209"/>
      <c r="J99" s="210"/>
      <c r="K99" s="87"/>
    </row>
    <row r="100" spans="1:11" ht="18" customHeight="1">
      <c r="A100" s="9"/>
      <c r="B100" s="208"/>
      <c r="C100" s="209"/>
      <c r="D100" s="209"/>
      <c r="E100" s="209"/>
      <c r="F100" s="209"/>
      <c r="G100" s="209"/>
      <c r="H100" s="209"/>
      <c r="I100" s="209"/>
      <c r="J100" s="210"/>
      <c r="K100" s="9"/>
    </row>
    <row r="101" spans="1:11" ht="18" customHeight="1">
      <c r="A101" s="9"/>
      <c r="B101" s="192" t="s">
        <v>111</v>
      </c>
      <c r="C101" s="193"/>
      <c r="D101" s="193"/>
      <c r="E101" s="193"/>
      <c r="F101" s="193"/>
      <c r="G101" s="193"/>
      <c r="H101" s="193"/>
      <c r="I101" s="193"/>
      <c r="J101" s="194"/>
      <c r="K101" s="9"/>
    </row>
    <row r="102" spans="1:11" ht="18" customHeight="1">
      <c r="A102" s="9"/>
      <c r="B102" s="192" t="s">
        <v>96</v>
      </c>
      <c r="C102" s="193"/>
      <c r="D102" s="193"/>
      <c r="E102" s="193"/>
      <c r="F102" s="193"/>
      <c r="G102" s="193"/>
      <c r="H102" s="193"/>
      <c r="I102" s="193"/>
      <c r="J102" s="194"/>
      <c r="K102" s="9"/>
    </row>
    <row r="103" spans="1:11" ht="18" customHeight="1">
      <c r="A103" s="9"/>
      <c r="B103" s="202" t="s">
        <v>97</v>
      </c>
      <c r="C103" s="203"/>
      <c r="D103" s="203"/>
      <c r="E103" s="203"/>
      <c r="F103" s="203"/>
      <c r="G103" s="203"/>
      <c r="H103" s="203"/>
      <c r="I103" s="203"/>
      <c r="J103" s="204"/>
      <c r="K103" s="9"/>
    </row>
    <row r="104" spans="2:10" ht="16.5" customHeight="1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5">
      <c r="B105" s="5"/>
      <c r="C105" s="5"/>
      <c r="D105" s="5"/>
      <c r="E105" s="5"/>
      <c r="F105" s="5"/>
      <c r="G105" s="5"/>
      <c r="H105" s="5"/>
      <c r="I105" s="5"/>
      <c r="J105" s="5"/>
    </row>
    <row r="106" ht="15">
      <c r="F106" t="s">
        <v>22</v>
      </c>
    </row>
  </sheetData>
  <sheetProtection/>
  <mergeCells count="94">
    <mergeCell ref="E65:F65"/>
    <mergeCell ref="B18:D19"/>
    <mergeCell ref="E18:F19"/>
    <mergeCell ref="G10:J10"/>
    <mergeCell ref="B10:E10"/>
    <mergeCell ref="G18:G19"/>
    <mergeCell ref="H18:H19"/>
    <mergeCell ref="I18:I19"/>
    <mergeCell ref="J18:J19"/>
    <mergeCell ref="E63:F63"/>
    <mergeCell ref="E61:F61"/>
    <mergeCell ref="E47:F47"/>
    <mergeCell ref="E48:F48"/>
    <mergeCell ref="E46:F46"/>
    <mergeCell ref="E50:F50"/>
    <mergeCell ref="E56:F56"/>
    <mergeCell ref="E60:F60"/>
    <mergeCell ref="E59:F59"/>
    <mergeCell ref="E67:F67"/>
    <mergeCell ref="E64:F64"/>
    <mergeCell ref="E66:F66"/>
    <mergeCell ref="E68:F68"/>
    <mergeCell ref="E51:F51"/>
    <mergeCell ref="E52:F52"/>
    <mergeCell ref="E53:F53"/>
    <mergeCell ref="E54:F54"/>
    <mergeCell ref="E62:F62"/>
    <mergeCell ref="E58:F58"/>
    <mergeCell ref="B26:D26"/>
    <mergeCell ref="B27:D27"/>
    <mergeCell ref="B28:I28"/>
    <mergeCell ref="E22:F22"/>
    <mergeCell ref="E23:F23"/>
    <mergeCell ref="E26:F26"/>
    <mergeCell ref="E24:F24"/>
    <mergeCell ref="E25:F25"/>
    <mergeCell ref="E27:F27"/>
    <mergeCell ref="B23:D23"/>
    <mergeCell ref="B41:I41"/>
    <mergeCell ref="B34:D34"/>
    <mergeCell ref="B35:D35"/>
    <mergeCell ref="B37:D37"/>
    <mergeCell ref="B39:D39"/>
    <mergeCell ref="E35:F35"/>
    <mergeCell ref="E39:F39"/>
    <mergeCell ref="E38:F38"/>
    <mergeCell ref="B103:J103"/>
    <mergeCell ref="B102:J102"/>
    <mergeCell ref="B96:J97"/>
    <mergeCell ref="B79:I79"/>
    <mergeCell ref="B95:J95"/>
    <mergeCell ref="B98:J100"/>
    <mergeCell ref="D92:E94"/>
    <mergeCell ref="D86:E87"/>
    <mergeCell ref="B40:D40"/>
    <mergeCell ref="F92:H92"/>
    <mergeCell ref="D90:E90"/>
    <mergeCell ref="B101:J101"/>
    <mergeCell ref="B71:I71"/>
    <mergeCell ref="B83:J83"/>
    <mergeCell ref="B81:I81"/>
    <mergeCell ref="B77:D77"/>
    <mergeCell ref="B74:D74"/>
    <mergeCell ref="B75:D75"/>
    <mergeCell ref="B1:J1"/>
    <mergeCell ref="E3:G3"/>
    <mergeCell ref="E2:G2"/>
    <mergeCell ref="B33:D33"/>
    <mergeCell ref="B31:D31"/>
    <mergeCell ref="B36:D36"/>
    <mergeCell ref="E31:F31"/>
    <mergeCell ref="E36:F36"/>
    <mergeCell ref="B22:D22"/>
    <mergeCell ref="B32:D32"/>
    <mergeCell ref="D88:E88"/>
    <mergeCell ref="D89:E89"/>
    <mergeCell ref="B69:I69"/>
    <mergeCell ref="E74:H74"/>
    <mergeCell ref="B76:D76"/>
    <mergeCell ref="B78:D78"/>
    <mergeCell ref="E75:H75"/>
    <mergeCell ref="F86:H86"/>
    <mergeCell ref="E76:I78"/>
    <mergeCell ref="D85:H85"/>
    <mergeCell ref="E32:F32"/>
    <mergeCell ref="E33:F33"/>
    <mergeCell ref="E34:F34"/>
    <mergeCell ref="E37:F37"/>
    <mergeCell ref="E55:F55"/>
    <mergeCell ref="E57:F57"/>
    <mergeCell ref="E49:F49"/>
    <mergeCell ref="E40:F40"/>
    <mergeCell ref="E44:F44"/>
    <mergeCell ref="E45:F45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4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22">
      <selection activeCell="F37" sqref="F37"/>
    </sheetView>
  </sheetViews>
  <sheetFormatPr defaultColWidth="11.421875" defaultRowHeight="15"/>
  <cols>
    <col min="2" max="2" width="24.00390625" style="0" bestFit="1" customWidth="1"/>
  </cols>
  <sheetData>
    <row r="2" spans="2:3" ht="15">
      <c r="B2" s="120" t="s">
        <v>114</v>
      </c>
      <c r="C2" s="121">
        <f>((Ficha!E11-95000)/95000)+1</f>
        <v>1</v>
      </c>
    </row>
    <row r="4" ht="15">
      <c r="B4" s="122" t="s">
        <v>115</v>
      </c>
    </row>
    <row r="5" spans="2:3" ht="15">
      <c r="B5" t="s">
        <v>88</v>
      </c>
      <c r="C5">
        <v>95000</v>
      </c>
    </row>
    <row r="6" spans="2:3" ht="15">
      <c r="B6" t="s">
        <v>62</v>
      </c>
      <c r="C6">
        <v>95000</v>
      </c>
    </row>
    <row r="12" ht="15">
      <c r="B12" s="122" t="s">
        <v>49</v>
      </c>
    </row>
    <row r="14" spans="2:4" ht="15">
      <c r="B14" s="120" t="s">
        <v>116</v>
      </c>
      <c r="C14" s="123">
        <f>Ficha!D88</f>
        <v>85500</v>
      </c>
      <c r="D14" s="123">
        <f>Ficha!D90</f>
        <v>104500.00000000001</v>
      </c>
    </row>
    <row r="16" spans="2:4" ht="15">
      <c r="B16" s="120" t="s">
        <v>114</v>
      </c>
      <c r="C16" s="121">
        <v>0.9</v>
      </c>
      <c r="D16" s="121">
        <v>1.1</v>
      </c>
    </row>
    <row r="18" ht="15">
      <c r="B18" t="s">
        <v>34</v>
      </c>
    </row>
    <row r="19" spans="2:4" ht="15">
      <c r="B19" t="s">
        <v>117</v>
      </c>
      <c r="C19" s="124">
        <f>SUM(Ficha!J22:J27)</f>
        <v>276000</v>
      </c>
      <c r="D19" s="124">
        <f>SUM(Ficha!J22:J27)</f>
        <v>276000</v>
      </c>
    </row>
    <row r="20" spans="2:4" ht="15">
      <c r="B20" s="125" t="s">
        <v>118</v>
      </c>
      <c r="C20" s="126">
        <v>0</v>
      </c>
      <c r="D20" s="126">
        <v>0</v>
      </c>
    </row>
    <row r="21" spans="2:4" ht="15">
      <c r="B21" t="s">
        <v>119</v>
      </c>
      <c r="C21" s="124">
        <f>SUM(C19:C20)</f>
        <v>276000</v>
      </c>
      <c r="D21" s="124">
        <f>SUM(D19:D20)</f>
        <v>276000</v>
      </c>
    </row>
    <row r="23" ht="15">
      <c r="B23" t="s">
        <v>36</v>
      </c>
    </row>
    <row r="24" spans="2:4" ht="15">
      <c r="B24" t="s">
        <v>117</v>
      </c>
      <c r="C24" s="124">
        <f>SUM(Ficha!J31:J38)</f>
        <v>485000</v>
      </c>
      <c r="D24" s="124">
        <f>SUM(Ficha!J31:J38)</f>
        <v>485000</v>
      </c>
    </row>
    <row r="25" spans="2:4" ht="15">
      <c r="B25" s="125" t="s">
        <v>118</v>
      </c>
      <c r="C25" s="125">
        <f>C16*Ficha!G39*Ficha!I39+Hoja1!C16*Ficha!G40*Ficha!I40</f>
        <v>1026000</v>
      </c>
      <c r="D25" s="125">
        <f>D16*Ficha!G39*Ficha!I39+Hoja1!D16*Ficha!G40*Ficha!I40</f>
        <v>1254000.0000000002</v>
      </c>
    </row>
    <row r="26" spans="2:4" ht="15">
      <c r="B26" t="s">
        <v>119</v>
      </c>
      <c r="C26" s="124">
        <f>SUM(C24:C25)</f>
        <v>1511000</v>
      </c>
      <c r="D26" s="124">
        <f>SUM(D24:D25)</f>
        <v>1739000.0000000002</v>
      </c>
    </row>
    <row r="28" ht="15">
      <c r="B28" t="s">
        <v>120</v>
      </c>
    </row>
    <row r="29" spans="2:4" ht="15">
      <c r="B29" t="s">
        <v>117</v>
      </c>
      <c r="C29" s="124">
        <f>SUM(Ficha!J45:J68)</f>
        <v>1070541.1</v>
      </c>
      <c r="D29" s="124">
        <f>SUM(Ficha!J45:J68)</f>
        <v>1070541.1</v>
      </c>
    </row>
    <row r="30" spans="2:4" ht="15">
      <c r="B30" s="125" t="s">
        <v>118</v>
      </c>
      <c r="C30" s="125">
        <v>0</v>
      </c>
      <c r="D30" s="125">
        <v>0</v>
      </c>
    </row>
    <row r="31" spans="2:4" ht="15">
      <c r="B31" t="s">
        <v>119</v>
      </c>
      <c r="C31" s="124">
        <f>SUM(C29:C30)</f>
        <v>1070541.1</v>
      </c>
      <c r="D31" s="124">
        <f>SUM(D29:D30)</f>
        <v>1070541.1</v>
      </c>
    </row>
    <row r="33" spans="2:4" ht="15">
      <c r="B33" s="122" t="s">
        <v>121</v>
      </c>
      <c r="C33" s="124">
        <f>C21+C26+C31</f>
        <v>2857541.1</v>
      </c>
      <c r="D33" s="124">
        <f>D21+D26+D31</f>
        <v>3085541.1000000006</v>
      </c>
    </row>
    <row r="35" spans="2:4" ht="15">
      <c r="B35" t="s">
        <v>0</v>
      </c>
      <c r="C35" s="127">
        <f>C33*Ficha!$I$74</f>
        <v>142877.05500000002</v>
      </c>
      <c r="D35" s="127">
        <f>D33*Ficha!$I$74</f>
        <v>154277.05500000002</v>
      </c>
    </row>
    <row r="36" spans="2:4" ht="15">
      <c r="B36" t="s">
        <v>44</v>
      </c>
      <c r="C36" s="127">
        <f>C33*Ficha!$E$14*Ficha!$E$15*Ficha!$E$16</f>
        <v>100013.9385</v>
      </c>
      <c r="D36" s="127">
        <f>D33*Ficha!$E$14*Ficha!$E$15*Ficha!$E$16</f>
        <v>107993.93850000002</v>
      </c>
    </row>
    <row r="38" spans="2:4" ht="15">
      <c r="B38" s="122" t="s">
        <v>48</v>
      </c>
      <c r="C38" s="128">
        <f>C33+C35+C36</f>
        <v>3100432.0935000004</v>
      </c>
      <c r="D38" s="128">
        <f>D33+D35+D36</f>
        <v>3347812.093500001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2012-12-13T13:15:05Z</cp:lastPrinted>
  <dcterms:created xsi:type="dcterms:W3CDTF">2012-07-09T18:51:50Z</dcterms:created>
  <dcterms:modified xsi:type="dcterms:W3CDTF">2017-10-11T14:01:41Z</dcterms:modified>
  <cp:category/>
  <cp:version/>
  <cp:contentType/>
  <cp:contentStatus/>
</cp:coreProperties>
</file>